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3" windowHeight="10284" tabRatio="792" firstSheet="1" activeTab="6"/>
  </bookViews>
  <sheets>
    <sheet name="看广告|Advert" sheetId="1" r:id="rId1"/>
    <sheet name="成就奖励|EcpmAchievement" sheetId="9" r:id="rId2"/>
    <sheet name="转盘抽奖|Advertturn" sheetId="8" r:id="rId3"/>
    <sheet name="每日回馈|AdvertDaily" sheetId="6" r:id="rId4"/>
    <sheet name="buff|AdvertBuff" sheetId="7" r:id="rId5"/>
    <sheet name="商城广告宝箱|AdvertShop" sheetId="2" r:id="rId6"/>
    <sheet name="航海日志|AdvertMission" sheetId="4" r:id="rId7"/>
    <sheet name="商城增益验算" sheetId="3" r:id="rId8"/>
    <sheet name="广告价值" sheetId="5" r:id="rId9"/>
  </sheets>
  <calcPr calcId="144525"/>
</workbook>
</file>

<file path=xl/comments1.xml><?xml version="1.0" encoding="utf-8"?>
<comments xmlns="http://schemas.openxmlformats.org/spreadsheetml/2006/main">
  <authors>
    <author>jianlong wo</author>
    <author>燕</author>
  </authors>
  <commentList>
    <comment ref="D7" authorId="0">
      <text>
        <r>
          <rPr>
            <sz val="9"/>
            <rFont val="宋体"/>
            <charset val="134"/>
          </rPr>
          <t>目前程序写死的值</t>
        </r>
      </text>
    </comment>
    <comment ref="U15" authorId="0">
      <text>
        <r>
          <rPr>
            <b/>
            <sz val="9"/>
            <rFont val="宋体"/>
            <charset val="134"/>
          </rPr>
          <t>小游戏卡牌期期望值=
Bet*cardValue</t>
        </r>
      </text>
    </comment>
    <comment ref="M22" author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[[3,1],[6,2],[9,3],[12,4],[15,5],[18,6],[21,7],[24,8]]</t>
        </r>
      </text>
    </comment>
    <comment ref="M25" author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[[3,1],[6,2],[9,3],[12,4],[15,5],[18,6],[21,7],[24,8]]</t>
        </r>
      </text>
    </comment>
    <comment ref="D49" authorId="1">
      <text>
        <r>
          <rPr>
            <sz val="9"/>
            <rFont val="宋体"/>
            <charset val="134"/>
          </rPr>
          <t xml:space="preserve">掉落组
</t>
        </r>
      </text>
    </comment>
  </commentList>
</comments>
</file>

<file path=xl/comments2.xml><?xml version="1.0" encoding="utf-8"?>
<comments xmlns="http://schemas.openxmlformats.org/spreadsheetml/2006/main">
  <authors>
    <author>jianlong wo</author>
  </authors>
  <commentList>
    <comment ref="E4" author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第一个dropid为宝箱类型对应的奖励
例如金币宝箱，第1个为</t>
        </r>
      </text>
    </comment>
    <comment ref="F4" authorId="0">
      <text>
        <r>
          <rPr>
            <sz val="9"/>
            <rFont val="宋体"/>
            <charset val="134"/>
          </rPr>
          <t>例如本次掉落金币宝箱
则按照权重从不同品质中随机1个宝箱</t>
        </r>
      </text>
    </comment>
  </commentList>
</comments>
</file>

<file path=xl/comments3.xml><?xml version="1.0" encoding="utf-8"?>
<comments xmlns="http://schemas.openxmlformats.org/spreadsheetml/2006/main">
  <authors>
    <author>jianlong wo</author>
  </authors>
  <commentList>
    <comment ref="E2" authorId="0">
      <text>
        <r>
          <rPr>
            <b/>
            <sz val="9"/>
            <rFont val="宋体"/>
            <charset val="134"/>
          </rPr>
          <t>增益类型:</t>
        </r>
        <r>
          <rPr>
            <sz val="9"/>
            <rFont val="宋体"/>
            <charset val="134"/>
          </rPr>
          <t xml:space="preserve">
增加%或值或概率%</t>
        </r>
      </text>
    </comment>
  </commentList>
</comments>
</file>

<file path=xl/sharedStrings.xml><?xml version="1.0" encoding="utf-8"?>
<sst xmlns="http://schemas.openxmlformats.org/spreadsheetml/2006/main" count="1574" uniqueCount="430">
  <si>
    <t>cs</t>
  </si>
  <si>
    <t>s</t>
  </si>
  <si>
    <t>int</t>
  </si>
  <si>
    <t>string</t>
  </si>
  <si>
    <t>float</t>
  </si>
  <si>
    <t>id</t>
  </si>
  <si>
    <t>times</t>
  </si>
  <si>
    <t>rewardTimes</t>
  </si>
  <si>
    <t>rewardValue</t>
  </si>
  <si>
    <t>buffType</t>
  </si>
  <si>
    <t>taskTarget</t>
  </si>
  <si>
    <t>ecpmMin</t>
  </si>
  <si>
    <t>ecpmTime</t>
  </si>
  <si>
    <t>ecpmMultiply</t>
  </si>
  <si>
    <t>ecpmGoldaverage</t>
  </si>
  <si>
    <t>ecpmWell</t>
  </si>
  <si>
    <t>ecpmRecover</t>
  </si>
  <si>
    <t>每日限制广告
奖励次数,0为无限制</t>
  </si>
  <si>
    <t>奖励倍数</t>
  </si>
  <si>
    <t>奖励额外参数[[n,x]]</t>
  </si>
  <si>
    <r>
      <rPr>
        <sz val="10"/>
        <color theme="1"/>
        <rFont val="微软雅黑"/>
        <charset val="134"/>
      </rPr>
      <t xml:space="preserve">商城buff类型
</t>
    </r>
    <r>
      <rPr>
        <sz val="8"/>
        <color theme="1"/>
        <rFont val="微软雅黑"/>
        <charset val="134"/>
      </rPr>
      <t>1增加%收益,2额外奖励绝对值,
3额外再得1份奖励概率翻倍</t>
    </r>
  </si>
  <si>
    <t>完成成就的累计看广告任务时，多个类型的任务显示为同一成就</t>
  </si>
  <si>
    <r>
      <rPr>
        <sz val="10"/>
        <color theme="7"/>
        <rFont val="微软雅黑"/>
        <charset val="134"/>
      </rPr>
      <t>ecpm最低值，</t>
    </r>
    <r>
      <rPr>
        <sz val="8"/>
        <color rgb="FFFF0000"/>
        <rFont val="微软雅黑"/>
        <charset val="134"/>
      </rPr>
      <t>小于此无广告入口</t>
    </r>
  </si>
  <si>
    <t>最高可看广告次数</t>
  </si>
  <si>
    <t>（ecpm）模块乘值</t>
  </si>
  <si>
    <t>模块总金币价值</t>
  </si>
  <si>
    <t>（ecpm）福利系数</t>
  </si>
  <si>
    <t>是否添加回收池子
0/空不添加
1按平均价值处理
2按逻辑动态处理</t>
  </si>
  <si>
    <t>额外参数说明</t>
  </si>
  <si>
    <t>id说明</t>
  </si>
  <si>
    <t>三日礼，免费领取的翻倍</t>
  </si>
  <si>
    <r>
      <rPr>
        <i/>
        <sz val="9"/>
        <color rgb="FF9876AA"/>
        <rFont val="微软雅黑"/>
        <charset val="134"/>
      </rPr>
      <t>THREE_DAY</t>
    </r>
    <r>
      <rPr>
        <sz val="9"/>
        <color rgb="FFA9B7C6"/>
        <rFont val="微软雅黑"/>
        <charset val="134"/>
      </rPr>
      <t>(</t>
    </r>
    <r>
      <rPr>
        <sz val="9"/>
        <color rgb="FF6897BB"/>
        <rFont val="微软雅黑"/>
        <charset val="134"/>
      </rPr>
      <t>1</t>
    </r>
    <r>
      <rPr>
        <sz val="9"/>
        <color rgb="FFA9B7C6"/>
        <rFont val="微软雅黑"/>
        <charset val="134"/>
      </rPr>
      <t>)</t>
    </r>
    <r>
      <rPr>
        <sz val="9"/>
        <color rgb="FFCC7832"/>
        <rFont val="微软雅黑"/>
        <charset val="134"/>
      </rPr>
      <t>,</t>
    </r>
  </si>
  <si>
    <t>[[1,2],[2,3],[5,4],[10,5],[15,6]]</t>
  </si>
  <si>
    <t>第n次开始x倍数</t>
  </si>
  <si>
    <t>升级</t>
  </si>
  <si>
    <r>
      <rPr>
        <i/>
        <sz val="9"/>
        <color rgb="FF9876AA"/>
        <rFont val="微软雅黑"/>
        <charset val="134"/>
      </rPr>
      <t>LEVEL_UP</t>
    </r>
    <r>
      <rPr>
        <sz val="9"/>
        <color rgb="FFA9B7C6"/>
        <rFont val="微软雅黑"/>
        <charset val="134"/>
      </rPr>
      <t>(</t>
    </r>
    <r>
      <rPr>
        <sz val="9"/>
        <color rgb="FF6897BB"/>
        <rFont val="微软雅黑"/>
        <charset val="134"/>
      </rPr>
      <t>2</t>
    </r>
    <r>
      <rPr>
        <sz val="9"/>
        <color rgb="FFA9B7C6"/>
        <rFont val="微软雅黑"/>
        <charset val="134"/>
      </rPr>
      <t>)</t>
    </r>
    <r>
      <rPr>
        <sz val="9"/>
        <color rgb="FFCC7832"/>
        <rFont val="微软雅黑"/>
        <charset val="134"/>
      </rPr>
      <t>,</t>
    </r>
  </si>
  <si>
    <t>[1,99]</t>
  </si>
  <si>
    <t>抽抽乐随机区间</t>
  </si>
  <si>
    <t>抽抽乐</t>
  </si>
  <si>
    <r>
      <rPr>
        <i/>
        <sz val="9"/>
        <color rgb="FF9876AA"/>
        <rFont val="微软雅黑"/>
        <charset val="134"/>
      </rPr>
      <t>LUCKY_GOLD</t>
    </r>
    <r>
      <rPr>
        <sz val="9"/>
        <color rgb="FFA9B7C6"/>
        <rFont val="微软雅黑"/>
        <charset val="134"/>
      </rPr>
      <t>(</t>
    </r>
    <r>
      <rPr>
        <sz val="9"/>
        <color rgb="FF6897BB"/>
        <rFont val="微软雅黑"/>
        <charset val="134"/>
      </rPr>
      <t>3</t>
    </r>
    <r>
      <rPr>
        <sz val="9"/>
        <color rgb="FFA9B7C6"/>
        <rFont val="微软雅黑"/>
        <charset val="134"/>
      </rPr>
      <t>)</t>
    </r>
    <r>
      <rPr>
        <sz val="9"/>
        <color rgb="FFCC7832"/>
        <rFont val="微软雅黑"/>
        <charset val="134"/>
      </rPr>
      <t>,</t>
    </r>
  </si>
  <si>
    <t>在线礼包</t>
  </si>
  <si>
    <r>
      <rPr>
        <i/>
        <sz val="9"/>
        <color rgb="FF9876AA"/>
        <rFont val="微软雅黑"/>
        <charset val="134"/>
      </rPr>
      <t>ONLINE_GIFT</t>
    </r>
    <r>
      <rPr>
        <sz val="9"/>
        <color rgb="FFA9B7C6"/>
        <rFont val="微软雅黑"/>
        <charset val="134"/>
      </rPr>
      <t>(</t>
    </r>
    <r>
      <rPr>
        <sz val="9"/>
        <color rgb="FF6897BB"/>
        <rFont val="微软雅黑"/>
        <charset val="134"/>
      </rPr>
      <t>4</t>
    </r>
    <r>
      <rPr>
        <sz val="9"/>
        <color rgb="FFA9B7C6"/>
        <rFont val="微软雅黑"/>
        <charset val="134"/>
      </rPr>
      <t>)</t>
    </r>
    <r>
      <rPr>
        <sz val="9"/>
        <color rgb="FFCC7832"/>
        <rFont val="微软雅黑"/>
        <charset val="134"/>
      </rPr>
      <t>,</t>
    </r>
  </si>
  <si>
    <t>暂缓开发</t>
  </si>
  <si>
    <r>
      <rPr>
        <sz val="11"/>
        <color theme="1"/>
        <rFont val="微软雅黑"/>
        <charset val="134"/>
      </rPr>
      <t>商城免费金币</t>
    </r>
    <r>
      <rPr>
        <sz val="11"/>
        <color rgb="FFFF0000"/>
        <rFont val="微软雅黑"/>
        <charset val="134"/>
      </rPr>
      <t>，金币范围</t>
    </r>
  </si>
  <si>
    <r>
      <rPr>
        <i/>
        <sz val="9"/>
        <color rgb="FF9876AA"/>
        <rFont val="微软雅黑"/>
        <charset val="134"/>
      </rPr>
      <t>FREE_GOLD</t>
    </r>
    <r>
      <rPr>
        <sz val="9"/>
        <color rgb="FFA9B7C6"/>
        <rFont val="微软雅黑"/>
        <charset val="134"/>
      </rPr>
      <t>(</t>
    </r>
    <r>
      <rPr>
        <sz val="9"/>
        <color rgb="FF6897BB"/>
        <rFont val="微软雅黑"/>
        <charset val="134"/>
      </rPr>
      <t>5</t>
    </r>
    <r>
      <rPr>
        <sz val="9"/>
        <color rgb="FFA9B7C6"/>
        <rFont val="微软雅黑"/>
        <charset val="134"/>
      </rPr>
      <t>)</t>
    </r>
    <r>
      <rPr>
        <sz val="9"/>
        <color rgb="FFCC7832"/>
        <rFont val="微软雅黑"/>
        <charset val="134"/>
      </rPr>
      <t>,</t>
    </r>
  </si>
  <si>
    <r>
      <rPr>
        <sz val="11"/>
        <color theme="1"/>
        <rFont val="微软雅黑"/>
        <charset val="134"/>
      </rPr>
      <t>免费钻石，</t>
    </r>
    <r>
      <rPr>
        <sz val="11"/>
        <color rgb="FFFF0000"/>
        <rFont val="微软雅黑"/>
        <charset val="134"/>
      </rPr>
      <t>钻的范围</t>
    </r>
  </si>
  <si>
    <r>
      <rPr>
        <i/>
        <sz val="9"/>
        <color rgb="FF9876AA"/>
        <rFont val="微软雅黑"/>
        <charset val="134"/>
      </rPr>
      <t>FREE_DIAMOND</t>
    </r>
    <r>
      <rPr>
        <sz val="9"/>
        <color rgb="FFA9B7C6"/>
        <rFont val="微软雅黑"/>
        <charset val="134"/>
      </rPr>
      <t>(</t>
    </r>
    <r>
      <rPr>
        <sz val="9"/>
        <color rgb="FF6897BB"/>
        <rFont val="微软雅黑"/>
        <charset val="134"/>
      </rPr>
      <t>6</t>
    </r>
    <r>
      <rPr>
        <sz val="9"/>
        <color rgb="FFA9B7C6"/>
        <rFont val="微软雅黑"/>
        <charset val="134"/>
      </rPr>
      <t>)</t>
    </r>
    <r>
      <rPr>
        <sz val="9"/>
        <color rgb="FFCC7832"/>
        <rFont val="微软雅黑"/>
        <charset val="134"/>
      </rPr>
      <t>,</t>
    </r>
  </si>
  <si>
    <t>重选小游戏</t>
  </si>
  <si>
    <r>
      <rPr>
        <i/>
        <sz val="9"/>
        <color rgb="FF9876AA"/>
        <rFont val="微软雅黑"/>
        <charset val="134"/>
      </rPr>
      <t>GAME_RECHOOSE</t>
    </r>
    <r>
      <rPr>
        <sz val="9"/>
        <color rgb="FFA9B7C6"/>
        <rFont val="微软雅黑"/>
        <charset val="134"/>
      </rPr>
      <t>(</t>
    </r>
    <r>
      <rPr>
        <sz val="9"/>
        <color rgb="FF6897BB"/>
        <rFont val="微软雅黑"/>
        <charset val="134"/>
      </rPr>
      <t>7</t>
    </r>
    <r>
      <rPr>
        <sz val="9"/>
        <color rgb="FFA9B7C6"/>
        <rFont val="微软雅黑"/>
        <charset val="134"/>
      </rPr>
      <t>)</t>
    </r>
    <r>
      <rPr>
        <sz val="9"/>
        <color rgb="FFCC7832"/>
        <rFont val="微软雅黑"/>
        <charset val="134"/>
      </rPr>
      <t>,</t>
    </r>
  </si>
  <si>
    <t>助力小游戏</t>
  </si>
  <si>
    <r>
      <rPr>
        <i/>
        <sz val="9"/>
        <color rgb="FF9876AA"/>
        <rFont val="微软雅黑"/>
        <charset val="134"/>
      </rPr>
      <t>GAME_VIEW_ITEM</t>
    </r>
    <r>
      <rPr>
        <sz val="9"/>
        <color rgb="FFA9B7C6"/>
        <rFont val="微软雅黑"/>
        <charset val="134"/>
      </rPr>
      <t>(</t>
    </r>
    <r>
      <rPr>
        <sz val="9"/>
        <color rgb="FF6897BB"/>
        <rFont val="微软雅黑"/>
        <charset val="134"/>
      </rPr>
      <t>8</t>
    </r>
    <r>
      <rPr>
        <sz val="9"/>
        <color rgb="FFA9B7C6"/>
        <rFont val="微软雅黑"/>
        <charset val="134"/>
      </rPr>
      <t>)</t>
    </r>
    <r>
      <rPr>
        <sz val="9"/>
        <color rgb="FFCC7832"/>
        <rFont val="微软雅黑"/>
        <charset val="134"/>
      </rPr>
      <t>,</t>
    </r>
  </si>
  <si>
    <t>时间(分钟)</t>
  </si>
  <si>
    <t>自动开火</t>
  </si>
  <si>
    <r>
      <rPr>
        <i/>
        <sz val="9"/>
        <color rgb="FF9876AA"/>
        <rFont val="微软雅黑"/>
        <charset val="134"/>
      </rPr>
      <t>AUTO_FIRE</t>
    </r>
    <r>
      <rPr>
        <sz val="9"/>
        <color rgb="FFA9B7C6"/>
        <rFont val="微软雅黑"/>
        <charset val="134"/>
      </rPr>
      <t>(</t>
    </r>
    <r>
      <rPr>
        <sz val="9"/>
        <color rgb="FF6897BB"/>
        <rFont val="微软雅黑"/>
        <charset val="134"/>
      </rPr>
      <t>9</t>
    </r>
    <r>
      <rPr>
        <sz val="9"/>
        <color rgb="FFA9B7C6"/>
        <rFont val="微软雅黑"/>
        <charset val="134"/>
      </rPr>
      <t>)</t>
    </r>
    <r>
      <rPr>
        <sz val="9"/>
        <color rgb="FFCC7832"/>
        <rFont val="微软雅黑"/>
        <charset val="134"/>
      </rPr>
      <t>,</t>
    </r>
  </si>
  <si>
    <t>[1001,5]</t>
  </si>
  <si>
    <t>每个道具个数配置</t>
  </si>
  <si>
    <r>
      <rPr>
        <sz val="11"/>
        <color theme="1"/>
        <rFont val="微软雅黑"/>
        <charset val="134"/>
      </rPr>
      <t>免费道具，</t>
    </r>
    <r>
      <rPr>
        <sz val="11"/>
        <color rgb="FFFF0000"/>
        <rFont val="微软雅黑"/>
        <charset val="134"/>
      </rPr>
      <t>每个道具限制看广告次数和每次奖励个数</t>
    </r>
  </si>
  <si>
    <t>FREE_ITEM_1001(10,"免费锁定"),</t>
  </si>
  <si>
    <t>看广告小游戏卡牌验算</t>
  </si>
  <si>
    <t>[1002,5]</t>
  </si>
  <si>
    <t>FREE_ITEM_1002(11,"免费冰冻"),</t>
  </si>
  <si>
    <t>房间类型</t>
  </si>
  <si>
    <t>倍率基数</t>
  </si>
  <si>
    <t>卡牌价值</t>
  </si>
  <si>
    <t>金币期望</t>
  </si>
  <si>
    <t>增加进度%</t>
  </si>
  <si>
    <t>增加金币</t>
  </si>
  <si>
    <t>[1004,5]</t>
  </si>
  <si>
    <t>FREE_ITEM_1004(12,"免费召唤"),</t>
  </si>
  <si>
    <t>500</t>
  </si>
  <si>
    <t>发财金双倍</t>
  </si>
  <si>
    <r>
      <rPr>
        <i/>
        <sz val="9"/>
        <color rgb="FF9876AA"/>
        <rFont val="微软雅黑"/>
        <charset val="134"/>
      </rPr>
      <t>BROKE_DOUBLE</t>
    </r>
    <r>
      <rPr>
        <sz val="9"/>
        <color rgb="FFA9B7C6"/>
        <rFont val="微软雅黑"/>
        <charset val="134"/>
      </rPr>
      <t>(</t>
    </r>
    <r>
      <rPr>
        <sz val="9"/>
        <color rgb="FF6897BB"/>
        <rFont val="微软雅黑"/>
        <charset val="134"/>
      </rPr>
      <t>13</t>
    </r>
    <r>
      <rPr>
        <sz val="9"/>
        <color rgb="FFA9B7C6"/>
        <rFont val="微软雅黑"/>
        <charset val="134"/>
      </rPr>
      <t>)</t>
    </r>
    <r>
      <rPr>
        <sz val="9"/>
        <color rgb="FFCC7832"/>
        <rFont val="微软雅黑"/>
        <charset val="134"/>
      </rPr>
      <t>,</t>
    </r>
  </si>
  <si>
    <t>发财金额外次数并双倍</t>
  </si>
  <si>
    <r>
      <rPr>
        <i/>
        <sz val="9"/>
        <color rgb="FF9876AA"/>
        <rFont val="微软雅黑"/>
        <charset val="134"/>
      </rPr>
      <t>BROKE_TIMES</t>
    </r>
    <r>
      <rPr>
        <sz val="9"/>
        <color rgb="FFA9B7C6"/>
        <rFont val="微软雅黑"/>
        <charset val="134"/>
      </rPr>
      <t>(</t>
    </r>
    <r>
      <rPr>
        <sz val="9"/>
        <color rgb="FF6897BB"/>
        <rFont val="微软雅黑"/>
        <charset val="134"/>
      </rPr>
      <t>14</t>
    </r>
    <r>
      <rPr>
        <sz val="9"/>
        <color rgb="FFA9B7C6"/>
        <rFont val="微软雅黑"/>
        <charset val="134"/>
      </rPr>
      <t>)</t>
    </r>
    <r>
      <rPr>
        <sz val="9"/>
        <color rgb="FFCC7832"/>
        <rFont val="微软雅黑"/>
        <charset val="134"/>
      </rPr>
      <t>,</t>
    </r>
  </si>
  <si>
    <t>旧签到</t>
  </si>
  <si>
    <t>每日任务类型看广告</t>
  </si>
  <si>
    <t>DAILY_TASK(16,"每日任务"),</t>
  </si>
  <si>
    <t>[[2,6000],[3,100],[4,100],[6,100],[7,200]]</t>
  </si>
  <si>
    <t>小游戏增加进度,[2,1000]:2代表房间，1000表示10%</t>
  </si>
  <si>
    <t> GAME_PROCESS(17,"小游戏进度"),</t>
  </si>
  <si>
    <t>总共观看24个广告奖励增至8%</t>
  </si>
  <si>
    <t>精选</t>
  </si>
  <si>
    <r>
      <rPr>
        <b/>
        <sz val="9"/>
        <color theme="1"/>
        <rFont val="微软雅黑"/>
        <charset val="134"/>
      </rPr>
      <t>金币宝箱</t>
    </r>
    <r>
      <rPr>
        <sz val="9"/>
        <color theme="1"/>
        <rFont val="微软雅黑"/>
        <charset val="134"/>
      </rPr>
      <t xml:space="preserve"> 观看3/5/7/10...次广告，获得金币在基础上增加1%/2%/3%/4%...；</t>
    </r>
  </si>
  <si>
    <t>SUPER_TREASURE_1(18,false),</t>
  </si>
  <si>
    <r>
      <rPr>
        <b/>
        <sz val="9"/>
        <color theme="1"/>
        <rFont val="微软雅黑"/>
        <charset val="134"/>
      </rPr>
      <t>星钻宝箱</t>
    </r>
    <r>
      <rPr>
        <sz val="9"/>
        <color theme="1"/>
        <rFont val="微软雅黑"/>
        <charset val="134"/>
      </rPr>
      <t xml:space="preserve"> 观看3/5/7/10...次广告，获得星钻在基础上增加1%/2%/3%/4%...</t>
    </r>
  </si>
  <si>
    <t>SUPER_TREASURE_2(19,false),</t>
  </si>
  <si>
    <r>
      <rPr>
        <b/>
        <sz val="9"/>
        <color theme="1"/>
        <rFont val="微软雅黑"/>
        <charset val="134"/>
      </rPr>
      <t>翅膀宝箱</t>
    </r>
    <r>
      <rPr>
        <sz val="9"/>
        <color theme="1"/>
        <rFont val="微软雅黑"/>
        <charset val="134"/>
      </rPr>
      <t xml:space="preserve"> 观看3/5/7/10...次广告，获得翅膀时间延长1/2/3/4…小时</t>
    </r>
  </si>
  <si>
    <t>SUPER_TREASURE_3(20,false),</t>
  </si>
  <si>
    <t>总共观看24个广告有8%概率再得1份</t>
  </si>
  <si>
    <r>
      <rPr>
        <b/>
        <sz val="9"/>
        <color theme="1"/>
        <rFont val="微软雅黑"/>
        <charset val="134"/>
      </rPr>
      <t>核弹宝箱</t>
    </r>
    <r>
      <rPr>
        <sz val="9"/>
        <color theme="1"/>
        <rFont val="微软雅黑"/>
        <charset val="134"/>
      </rPr>
      <t xml:space="preserve"> 观看3/5/7/10...次广告，有1%/2%/3%/4%...概率再得1份</t>
    </r>
  </si>
  <si>
    <t>SUPER_TREASURE_4(21,false),</t>
  </si>
  <si>
    <r>
      <rPr>
        <b/>
        <sz val="9"/>
        <color theme="1"/>
        <rFont val="微软雅黑"/>
        <charset val="134"/>
      </rPr>
      <t>锻造宝箱</t>
    </r>
    <r>
      <rPr>
        <sz val="9"/>
        <color theme="1"/>
        <rFont val="微软雅黑"/>
        <charset val="134"/>
      </rPr>
      <t xml:space="preserve"> 观看3/5/7/10...次广告，有1%/2%/3%/4%...概率再得1份</t>
    </r>
  </si>
  <si>
    <t>SUPER_TREASURE_5(22,false),</t>
  </si>
  <si>
    <r>
      <rPr>
        <b/>
        <sz val="9"/>
        <color theme="1"/>
        <rFont val="微软雅黑"/>
        <charset val="134"/>
      </rPr>
      <t>道具宝箱</t>
    </r>
    <r>
      <rPr>
        <sz val="9"/>
        <color theme="1"/>
        <rFont val="微软雅黑"/>
        <charset val="134"/>
      </rPr>
      <t xml:space="preserve"> 观看3/5/7/10...次广告，有1%/2%/3%/4%...概率再得1份</t>
    </r>
  </si>
  <si>
    <t>SUPER_TREASURE_6(23,false),</t>
  </si>
  <si>
    <r>
      <rPr>
        <b/>
        <sz val="9"/>
        <color theme="1"/>
        <rFont val="微软雅黑"/>
        <charset val="134"/>
      </rPr>
      <t>核弹碎片宝箱</t>
    </r>
    <r>
      <rPr>
        <sz val="9"/>
        <color theme="1"/>
        <rFont val="微软雅黑"/>
        <charset val="134"/>
      </rPr>
      <t xml:space="preserve"> 观看3/5/7/10...次广告，有1%/2%/3%/4%...概率再得1份</t>
    </r>
  </si>
  <si>
    <t>SUPER_TREASURE_7(24,false),</t>
  </si>
  <si>
    <t>专区</t>
  </si>
  <si>
    <r>
      <rPr>
        <b/>
        <sz val="9"/>
        <color theme="1"/>
        <rFont val="微软雅黑"/>
        <charset val="134"/>
      </rPr>
      <t>金币</t>
    </r>
    <r>
      <rPr>
        <sz val="9"/>
        <color theme="1"/>
        <rFont val="微软雅黑"/>
        <charset val="134"/>
      </rPr>
      <t xml:space="preserve"> 观看3/5/7/10...次广告，有1%/2%/3%/4%...概率再得1份</t>
    </r>
  </si>
  <si>
    <t>BASE_TREASURE_1(25,false),</t>
  </si>
  <si>
    <r>
      <rPr>
        <b/>
        <sz val="9"/>
        <color theme="1"/>
        <rFont val="微软雅黑"/>
        <charset val="134"/>
      </rPr>
      <t>星钻</t>
    </r>
    <r>
      <rPr>
        <sz val="9"/>
        <color theme="1"/>
        <rFont val="微软雅黑"/>
        <charset val="134"/>
      </rPr>
      <t xml:space="preserve"> 观看3/5/7/10...次广告，有1%/2%/3%/4%...概率再得1份</t>
    </r>
  </si>
  <si>
    <t>BASE_TREASURE_2(26,false),</t>
  </si>
  <si>
    <r>
      <rPr>
        <b/>
        <sz val="9"/>
        <color theme="1"/>
        <rFont val="微软雅黑"/>
        <charset val="134"/>
      </rPr>
      <t>锁定</t>
    </r>
    <r>
      <rPr>
        <sz val="9"/>
        <color theme="1"/>
        <rFont val="微软雅黑"/>
        <charset val="134"/>
      </rPr>
      <t xml:space="preserve"> 观看3/5/7/10...次广告，有1%/2%/3%/4%...概率再得1份</t>
    </r>
  </si>
  <si>
    <t>BASE_TREASURE_3(27,false),</t>
  </si>
  <si>
    <r>
      <rPr>
        <b/>
        <sz val="9"/>
        <color theme="1"/>
        <rFont val="微软雅黑"/>
        <charset val="134"/>
      </rPr>
      <t>冰冻</t>
    </r>
    <r>
      <rPr>
        <sz val="9"/>
        <color theme="1"/>
        <rFont val="微软雅黑"/>
        <charset val="134"/>
      </rPr>
      <t xml:space="preserve"> 观看3/5/7/10...次广告，有1%/2%/3%/4%...概率再得1份</t>
    </r>
  </si>
  <si>
    <t>BASE_TREASURE_4(28,false),</t>
  </si>
  <si>
    <r>
      <rPr>
        <b/>
        <sz val="9"/>
        <color theme="1"/>
        <rFont val="微软雅黑"/>
        <charset val="134"/>
      </rPr>
      <t>朱雀石</t>
    </r>
    <r>
      <rPr>
        <sz val="9"/>
        <color theme="1"/>
        <rFont val="微软雅黑"/>
        <charset val="134"/>
      </rPr>
      <t xml:space="preserve"> 观看3/5/7/10...次广告，有1%/2%/3%/4%...概率再得1份</t>
    </r>
  </si>
  <si>
    <t>BASE_TREASURE_5(29,false),</t>
  </si>
  <si>
    <r>
      <rPr>
        <b/>
        <sz val="9"/>
        <color theme="1"/>
        <rFont val="微软雅黑"/>
        <charset val="134"/>
      </rPr>
      <t>白虎石</t>
    </r>
    <r>
      <rPr>
        <sz val="9"/>
        <color theme="1"/>
        <rFont val="微软雅黑"/>
        <charset val="134"/>
      </rPr>
      <t xml:space="preserve"> 观看3/5/7/10...次广告，有1%/2%/3%/4%...概率再得1份</t>
    </r>
  </si>
  <si>
    <t>BASE_TREASURE_6(30,false),</t>
  </si>
  <si>
    <r>
      <rPr>
        <b/>
        <sz val="9"/>
        <color theme="1"/>
        <rFont val="微软雅黑"/>
        <charset val="134"/>
      </rPr>
      <t>青龙石</t>
    </r>
    <r>
      <rPr>
        <sz val="9"/>
        <color theme="1"/>
        <rFont val="微软雅黑"/>
        <charset val="134"/>
      </rPr>
      <t xml:space="preserve"> 观看3/5/7/10...次广告，有1%/2%/3%/4%...概率再得1份</t>
    </r>
  </si>
  <si>
    <t>BASE_TREASURE_7(31,false),</t>
  </si>
  <si>
    <r>
      <rPr>
        <b/>
        <sz val="9"/>
        <color theme="1"/>
        <rFont val="微软雅黑"/>
        <charset val="134"/>
      </rPr>
      <t>玄武石</t>
    </r>
    <r>
      <rPr>
        <sz val="9"/>
        <color theme="1"/>
        <rFont val="微软雅黑"/>
        <charset val="134"/>
      </rPr>
      <t xml:space="preserve"> 观看3/5/7/10...次广告，有1%/2%/3%/4%...概率再得1份</t>
    </r>
  </si>
  <si>
    <t>BASE_TREASURE_8(32,false),</t>
  </si>
  <si>
    <t>[1005,1]</t>
  </si>
  <si>
    <t>超级武器使用时数量为0，给1个1级超级武器</t>
  </si>
  <si>
    <t xml:space="preserve"> FREE_ITEM_1005(33,"免费核弹")</t>
  </si>
  <si>
    <t>FLOP_EXTRA(34), 翻牌</t>
  </si>
  <si>
    <t>[[0,1,50],[1,2,60],[2,3,70],[3,5,80],[4,5,90],[5,5,100],[6,5,100]]</t>
  </si>
  <si>
    <t>ARENA_EXTRA_BULLET(35), 竞技场 参数配置数组，[[0,2,20]]，0表示第1次，2看广告次数，20增加子弹，如果后续不配置则按照最后一个组的来</t>
  </si>
  <si>
    <t>[[1,2],[5,3],[13,4],[23,5],[33,6]]</t>
  </si>
  <si>
    <t>验算表在新手任务表中，共80个任务</t>
  </si>
  <si>
    <r>
      <rPr>
        <b/>
        <sz val="11"/>
        <color theme="1"/>
        <rFont val="微软雅黑"/>
        <charset val="134"/>
      </rPr>
      <t>新手任务</t>
    </r>
    <r>
      <rPr>
        <sz val="11"/>
        <color theme="1"/>
        <rFont val="微软雅黑"/>
        <charset val="134"/>
      </rPr>
      <t>，看广告越多翻倍越高，第n次开始x倍数</t>
    </r>
  </si>
  <si>
    <t> NEW_TASK(36,"新手任务")</t>
  </si>
  <si>
    <t>第1阶段看广告再转1次</t>
  </si>
  <si>
    <t>FREE_CHECKIN(37), 免费签到，新</t>
  </si>
  <si>
    <t> FREE_CHECKIN(37,"免费签到"),</t>
  </si>
  <si>
    <t>价值</t>
  </si>
  <si>
    <t>首充</t>
  </si>
  <si>
    <t>第2阶段看广告再转1次</t>
  </si>
  <si>
    <t>CHARGE_CHECKIN(38), 付费签到，新</t>
  </si>
  <si>
    <t>CHARGE_CHECKIN(38,"付费签到"),</t>
  </si>
  <si>
    <t>锁定</t>
  </si>
  <si>
    <t>FIRST_CHARGE(39), 首充、</t>
  </si>
  <si>
    <t>冰冻</t>
  </si>
  <si>
    <t>、LUCKY_CHARGE(40), 黄金鱼喜从天降</t>
  </si>
  <si>
    <t>金币</t>
  </si>
  <si>
    <t>暂时不做</t>
  </si>
  <si>
    <t>UNLOCK_CHARGE(41), 房间解锁礼包（节日礼包等</t>
  </si>
  <si>
    <t>ADS_QUEST(42,"航海日志"，解锁)</t>
  </si>
  <si>
    <t> ADS_QUEST_UNLOCK(42,"航海日志解锁"),</t>
  </si>
  <si>
    <t>ADS_QUEST_SPEED(43,"航海日志加速")</t>
  </si>
  <si>
    <t>[1605,2]</t>
  </si>
  <si>
    <t>FREE_ITEM_1605(44,"免费弹球"),</t>
  </si>
  <si>
    <t>ACHIEVE_TREASURE(45,"成就宝箱"),</t>
  </si>
  <si>
    <t>DAILY_REWARD(46,"每日回馈"),</t>
  </si>
  <si>
    <t>黄金鱼礼包</t>
  </si>
  <si>
    <t>AD_BUFF_ADD_E(47,"buff-开火威力提升"),</t>
  </si>
  <si>
    <t>AD_BUFF_SPLIT(48,"buff-分裂"),</t>
  </si>
  <si>
    <t>狂暴</t>
  </si>
  <si>
    <t>AD_BUFF_BLAST(49,"buff-爆炸"),</t>
  </si>
  <si>
    <t>钻石</t>
  </si>
  <si>
    <t>AD_BUFF_LASER(50,"buff-激光"),</t>
  </si>
  <si>
    <t>AD_BUFF_BLAST(49,"buff-赏金猎人"),获得主宰buff额外增加金币</t>
  </si>
  <si>
    <t>AD_BUFF_BOSS(51,"buff-boss猎人"),</t>
  </si>
  <si>
    <t>召唤</t>
  </si>
  <si>
    <t> AD_ADTURN(52,"转盘抽奖")</t>
  </si>
  <si>
    <t>key</t>
  </si>
  <si>
    <t>reward</t>
  </si>
  <si>
    <t>goldvalue</t>
  </si>
  <si>
    <t>ecpm</t>
  </si>
  <si>
    <t>对应金币价值</t>
  </si>
  <si>
    <t>序号</t>
  </si>
  <si>
    <t>奖品</t>
  </si>
  <si>
    <t>奖品金币价值</t>
  </si>
  <si>
    <t>数量</t>
  </si>
  <si>
    <t>金币价值</t>
  </si>
  <si>
    <t>人民币价值</t>
  </si>
  <si>
    <t>价值
钻石价值</t>
  </si>
  <si>
    <t>物品类型</t>
  </si>
  <si>
    <t>最低ecpm</t>
  </si>
  <si>
    <t>此值以下无入口</t>
  </si>
  <si>
    <t>人民币</t>
  </si>
  <si>
    <t>对应值</t>
  </si>
  <si>
    <t>福卡</t>
  </si>
  <si>
    <t>超级武器1</t>
  </si>
  <si>
    <t>超级武器2</t>
  </si>
  <si>
    <t>超级武器3</t>
  </si>
  <si>
    <t>超级武器4</t>
  </si>
  <si>
    <t>5元话费卡</t>
  </si>
  <si>
    <t>2元话费卡</t>
  </si>
  <si>
    <t>高压锅</t>
  </si>
  <si>
    <t>30元话费卡</t>
  </si>
  <si>
    <t>50元话费卡</t>
  </si>
  <si>
    <t>活跃度</t>
  </si>
  <si>
    <t>红包【恭】</t>
  </si>
  <si>
    <t>红包【喜】</t>
  </si>
  <si>
    <t>红包【发】</t>
  </si>
  <si>
    <t>红包【财】</t>
  </si>
  <si>
    <t>双轮</t>
  </si>
  <si>
    <t>橄榄油</t>
  </si>
  <si>
    <t>米面礼包</t>
  </si>
  <si>
    <t>买单券</t>
  </si>
  <si>
    <t>超级武器碎片1</t>
  </si>
  <si>
    <t>超级武器碎片2</t>
  </si>
  <si>
    <t>超级武器碎片3</t>
  </si>
  <si>
    <t>超级武器碎片4</t>
  </si>
  <si>
    <t>成就</t>
  </si>
  <si>
    <t>灵石</t>
  </si>
  <si>
    <t>朱雀石</t>
  </si>
  <si>
    <t>玄武石</t>
  </si>
  <si>
    <t>青龙石</t>
  </si>
  <si>
    <t>白虎石</t>
  </si>
  <si>
    <t>type</t>
  </si>
  <si>
    <t>itemId</t>
  </si>
  <si>
    <t>multiple</t>
  </si>
  <si>
    <t>weight</t>
  </si>
  <si>
    <t>ecpmgoldvalue</t>
  </si>
  <si>
    <t>time</t>
  </si>
  <si>
    <t>所属阶段
1表示转盘上的奖品
2表示额外可抽取的奖品
3累计次数后领取的宝箱奖品</t>
  </si>
  <si>
    <t>转盘奖励</t>
  </si>
  <si>
    <t>额外可抽的奖品</t>
  </si>
  <si>
    <t>抽中权重</t>
  </si>
  <si>
    <t>需要看广告的次数可领对应的宝箱</t>
  </si>
  <si>
    <t>物品名称
辅助用到</t>
  </si>
  <si>
    <t>物品id</t>
  </si>
  <si>
    <t>核弹1</t>
  </si>
  <si>
    <t>类型</t>
  </si>
  <si>
    <t>权重</t>
  </si>
  <si>
    <t>概率</t>
  </si>
  <si>
    <t>功能价值</t>
  </si>
  <si>
    <t>总价值</t>
  </si>
  <si>
    <t>1-2次价值</t>
  </si>
  <si>
    <t>3-4次价值</t>
  </si>
  <si>
    <t>5-9次价值</t>
  </si>
  <si>
    <t>10次价值</t>
  </si>
  <si>
    <t>每天最多看5次，看10次起码次留</t>
  </si>
  <si>
    <t>额外</t>
  </si>
  <si>
    <t>3次奖励</t>
  </si>
  <si>
    <t>5次奖励</t>
  </si>
  <si>
    <t>10次奖励</t>
  </si>
  <si>
    <t>钻石10个</t>
  </si>
  <si>
    <t>vip</t>
  </si>
  <si>
    <t>reward2</t>
  </si>
  <si>
    <t>dropGroup</t>
  </si>
  <si>
    <t>AdvertTimes</t>
  </si>
  <si>
    <t>编号</t>
  </si>
  <si>
    <t>贵族等级2及以上奖品区分</t>
  </si>
  <si>
    <t>一次性固定奖励</t>
  </si>
  <si>
    <t>自动开火时间（分钟）</t>
  </si>
  <si>
    <t>替换自动开火的奖品（暂定翅膀1小时体验）</t>
  </si>
  <si>
    <t>金牛返利卡掉落组</t>
  </si>
  <si>
    <t>领取1次宝箱需要的看广告次数</t>
  </si>
  <si>
    <t>降低到60万</t>
  </si>
  <si>
    <t>4|7001|1</t>
  </si>
  <si>
    <t>c</t>
  </si>
  <si>
    <t>damageType</t>
  </si>
  <si>
    <t>advertId</t>
  </si>
  <si>
    <t>maxNum</t>
  </si>
  <si>
    <t>addE</t>
  </si>
  <si>
    <t>addTime</t>
  </si>
  <si>
    <t>maxTime</t>
  </si>
  <si>
    <t>buffK</t>
  </si>
  <si>
    <t>consume</t>
  </si>
  <si>
    <t>buffid
8xxx</t>
  </si>
  <si>
    <t>buff类型
1提升威力
2分裂 3爆炸
4激光 5主宰buff</t>
  </si>
  <si>
    <t xml:space="preserve">伤害物类型
SPLIT(28, new NormalFire()),//分裂
BLAST(29, new NormalFire()),//爆炸
LASER(30, new NormalFire()),//激光
</t>
  </si>
  <si>
    <t>对应的
看广告id</t>
  </si>
  <si>
    <r>
      <rPr>
        <sz val="10"/>
        <color theme="1"/>
        <rFont val="微软雅黑"/>
        <charset val="134"/>
      </rPr>
      <t xml:space="preserve">碰撞的最大个数
</t>
    </r>
    <r>
      <rPr>
        <sz val="10"/>
        <color rgb="FFFF0000"/>
        <rFont val="微软雅黑"/>
        <charset val="134"/>
      </rPr>
      <t>对应消耗倍数</t>
    </r>
  </si>
  <si>
    <r>
      <rPr>
        <sz val="10"/>
        <color theme="1"/>
        <rFont val="微软雅黑"/>
        <charset val="134"/>
      </rPr>
      <t>type=1~4:每发子弹对应最终能量+E</t>
    </r>
    <r>
      <rPr>
        <sz val="8"/>
        <color theme="1"/>
        <rFont val="微软雅黑"/>
        <charset val="134"/>
      </rPr>
      <t>m
每个房间单独配置</t>
    </r>
    <r>
      <rPr>
        <sz val="8"/>
        <color rgb="FFFF0000"/>
        <rFont val="微软雅黑"/>
        <charset val="134"/>
      </rPr>
      <t>（针对ecpm的a方案）</t>
    </r>
    <r>
      <rPr>
        <sz val="8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 xml:space="preserve">type=5 表示主宰buff：
</t>
    </r>
    <r>
      <rPr>
        <sz val="8"/>
        <color theme="1"/>
        <rFont val="微软雅黑"/>
        <charset val="134"/>
      </rPr>
      <t>[1,5]表示捕获1个boss后捕鱼增加5%金币</t>
    </r>
  </si>
  <si>
    <t>看广告/星钻购买增加buff时间/分钟</t>
  </si>
  <si>
    <r>
      <rPr>
        <sz val="10"/>
        <color theme="1"/>
        <rFont val="微软雅黑"/>
        <charset val="134"/>
      </rPr>
      <t xml:space="preserve">最大累计时间倍数
</t>
    </r>
    <r>
      <rPr>
        <sz val="9"/>
        <color rgb="FFFF0000"/>
        <rFont val="微软雅黑"/>
        <charset val="134"/>
      </rPr>
      <t>单次的最高倍数</t>
    </r>
  </si>
  <si>
    <t>观看N次可获得奖励
次数需求</t>
  </si>
  <si>
    <r>
      <rPr>
        <sz val="9"/>
        <color theme="1"/>
        <rFont val="微软雅黑"/>
        <charset val="134"/>
      </rPr>
      <t xml:space="preserve">观看N次可获得奖励
</t>
    </r>
    <r>
      <rPr>
        <b/>
        <sz val="9"/>
        <color rgb="FFFF0000"/>
        <rFont val="微软雅黑"/>
        <charset val="134"/>
      </rPr>
      <t>奖励组</t>
    </r>
  </si>
  <si>
    <r>
      <rPr>
        <sz val="9"/>
        <color theme="1"/>
        <rFont val="微软雅黑"/>
        <charset val="134"/>
      </rPr>
      <t xml:space="preserve">库存奖励
</t>
    </r>
    <r>
      <rPr>
        <sz val="9"/>
        <color rgb="FFFF0000"/>
        <rFont val="微软雅黑"/>
        <charset val="134"/>
      </rPr>
      <t>（针对ecpm的a方案）</t>
    </r>
  </si>
  <si>
    <t>非广告版本中需要支付钻石才可使用1次</t>
  </si>
  <si>
    <t>技能描述</t>
  </si>
  <si>
    <t>[[1,1000],[2,100],[3,10],[4,0],[6,0],[7,0]]</t>
  </si>
  <si>
    <t>威力提升：看广告后N秒内捕鱼增加能量E，100表示1%</t>
  </si>
  <si>
    <t>分裂：每次开火按照N倍炮倍对应的消耗来计算</t>
  </si>
  <si>
    <t>爆炸：在碰撞的鱼周围圆形范围内发生爆炸，捕获范围内的鱼</t>
  </si>
  <si>
    <t>激光：在碰撞的鱼直线（细长方形）范围内发生爆炸，捕获范围内的鱼</t>
  </si>
  <si>
    <t>[[1,5],[2,10],[3,15],[4,20],[5,25],[6,30],[7,35],[8,40],[9,45],[10,50]]</t>
  </si>
  <si>
    <t>主宰buff：捕鱼增加一定比例的金币，最高可增加至50%</t>
  </si>
  <si>
    <t xml:space="preserve"> </t>
  </si>
  <si>
    <t xml:space="preserve">新增了bonus类型 4|1001|4 翅膀奖励|翅膀id|时间 （单位小时) </t>
  </si>
  <si>
    <t>typeId</t>
  </si>
  <si>
    <t>color</t>
  </si>
  <si>
    <t>dropWeight</t>
  </si>
  <si>
    <t>cd</t>
  </si>
  <si>
    <t>1精选
2专区</t>
  </si>
  <si>
    <t>奖励类型
与Advert表中id商城对应</t>
  </si>
  <si>
    <r>
      <rPr>
        <sz val="10"/>
        <color theme="1"/>
        <rFont val="微软雅黑"/>
        <charset val="134"/>
      </rPr>
      <t xml:space="preserve">品质
</t>
    </r>
    <r>
      <rPr>
        <sz val="8"/>
        <color theme="1"/>
        <rFont val="微软雅黑"/>
        <charset val="134"/>
      </rPr>
      <t>1绿，2蓝
3紫，4橙</t>
    </r>
  </si>
  <si>
    <r>
      <rPr>
        <sz val="10"/>
        <color theme="1"/>
        <rFont val="微软雅黑"/>
        <charset val="134"/>
      </rPr>
      <t xml:space="preserve">typeId=1对应掉落组，配置
</t>
    </r>
    <r>
      <rPr>
        <sz val="9"/>
        <color theme="1"/>
        <rFont val="微软雅黑"/>
        <charset val="134"/>
      </rPr>
      <t>掉落表掉落组id，支持多个掉落组
typeId=1奖励组，配置
奖励组的范围</t>
    </r>
  </si>
  <si>
    <t>相同奖励类型(typeId)
掉落权重</t>
  </si>
  <si>
    <t>专区奖励冷却时间/分钟</t>
  </si>
  <si>
    <t>宝箱价值验算</t>
  </si>
  <si>
    <t>[4911]</t>
  </si>
  <si>
    <t>金币宝箱_紫</t>
  </si>
  <si>
    <t>[4912]</t>
  </si>
  <si>
    <t>金币宝箱_橙</t>
  </si>
  <si>
    <t>[4921]</t>
  </si>
  <si>
    <t>星钻宝箱_紫</t>
  </si>
  <si>
    <t>[4922]</t>
  </si>
  <si>
    <t>星钻宝箱_橙</t>
  </si>
  <si>
    <t>[4931]</t>
  </si>
  <si>
    <t>翅膀宝箱_紫</t>
  </si>
  <si>
    <t>[4932]</t>
  </si>
  <si>
    <t>翅膀宝箱_橙</t>
  </si>
  <si>
    <t>[4941]</t>
  </si>
  <si>
    <t>核弹宝箱_紫</t>
  </si>
  <si>
    <t>[4942]</t>
  </si>
  <si>
    <t>核弹宝箱_橙</t>
  </si>
  <si>
    <t>[4951]</t>
  </si>
  <si>
    <t>锻造宝箱_紫</t>
  </si>
  <si>
    <t>[4952]</t>
  </si>
  <si>
    <t>锻造宝箱_橙</t>
  </si>
  <si>
    <t>[4961]</t>
  </si>
  <si>
    <t>道具宝箱_紫</t>
  </si>
  <si>
    <t>[4962]</t>
  </si>
  <si>
    <t>道具宝箱_橙</t>
  </si>
  <si>
    <t>[4971]</t>
  </si>
  <si>
    <t>核弹碎片宝箱_紫</t>
  </si>
  <si>
    <t>[4972]</t>
  </si>
  <si>
    <t>核弹碎片宝箱_橙</t>
  </si>
  <si>
    <t>1|2|150000,1|2|250000</t>
  </si>
  <si>
    <t>金币_绿</t>
  </si>
  <si>
    <r>
      <rPr>
        <sz val="11"/>
        <color theme="1"/>
        <rFont val="微软雅黑"/>
        <charset val="134"/>
      </rPr>
      <t>平均</t>
    </r>
    <r>
      <rPr>
        <sz val="8"/>
        <color theme="1"/>
        <rFont val="微软雅黑"/>
        <charset val="134"/>
      </rPr>
      <t>CD</t>
    </r>
  </si>
  <si>
    <t>1|2|350000,1|2|450000</t>
  </si>
  <si>
    <t>金币_蓝</t>
  </si>
  <si>
    <t>1|1|15,1|1|25</t>
  </si>
  <si>
    <t>星钻_绿</t>
  </si>
  <si>
    <t>1|1|35,1|1|45</t>
  </si>
  <si>
    <t>星钻_蓝</t>
  </si>
  <si>
    <t>2|1001|2,2|1001|4</t>
  </si>
  <si>
    <t>锁定_绿</t>
  </si>
  <si>
    <t>2|1001|5,2|1001|7</t>
  </si>
  <si>
    <t>锁定_蓝</t>
  </si>
  <si>
    <t>2|1002|2,2|1002|4</t>
  </si>
  <si>
    <t>冰冻_绿</t>
  </si>
  <si>
    <t>2|1002|5,2|1002|7</t>
  </si>
  <si>
    <t>冰冻_蓝</t>
  </si>
  <si>
    <t>2|2301|1,2|2301|3</t>
  </si>
  <si>
    <t>朱雀石_绿</t>
  </si>
  <si>
    <t>2|2301|3,2|2301|5</t>
  </si>
  <si>
    <t>朱雀石_蓝</t>
  </si>
  <si>
    <t>2|2304|1,2|2304|3</t>
  </si>
  <si>
    <t>白虎石_绿</t>
  </si>
  <si>
    <t>2|2304|3,2|2304|5</t>
  </si>
  <si>
    <t>白虎石_蓝</t>
  </si>
  <si>
    <t>2|2303|1,2|2303|3</t>
  </si>
  <si>
    <t>青龙石_绿</t>
  </si>
  <si>
    <t>2|2303|3,2|2303|5</t>
  </si>
  <si>
    <t>青龙石_蓝</t>
  </si>
  <si>
    <t>2|2302|1,2|2302|3</t>
  </si>
  <si>
    <t>玄武石_绿</t>
  </si>
  <si>
    <t>2|2302|3,2|2302|5</t>
  </si>
  <si>
    <t>玄武石_蓝</t>
  </si>
  <si>
    <t>nameC</t>
  </si>
  <si>
    <t>name</t>
  </si>
  <si>
    <t>des</t>
  </si>
  <si>
    <t>weight1</t>
  </si>
  <si>
    <t>weight2</t>
  </si>
  <si>
    <t>maxMultiple</t>
  </si>
  <si>
    <t>任务名字（中文）</t>
  </si>
  <si>
    <t>任务名称
图片名字</t>
  </si>
  <si>
    <t>任务描述</t>
  </si>
  <si>
    <t>任务类型
用来控制刷新
不重复的</t>
  </si>
  <si>
    <t>任务栏默认3个位置
刷出该任务的权重</t>
  </si>
  <si>
    <t>看广告解锁的
高级位置该任务的权重</t>
  </si>
  <si>
    <t>任务时间
/分钟</t>
  </si>
  <si>
    <t>任务品质</t>
  </si>
  <si>
    <t>加速最高倍数</t>
  </si>
  <si>
    <t>任务奖励</t>
  </si>
  <si>
    <t>最快时间
分钟</t>
  </si>
  <si>
    <t>物品
类型</t>
  </si>
  <si>
    <t>物品id
1</t>
  </si>
  <si>
    <t>物品id
2</t>
  </si>
  <si>
    <t>物品id
3</t>
  </si>
  <si>
    <t>奖励组</t>
  </si>
  <si>
    <t>打捞海底宝藏</t>
  </si>
  <si>
    <t>te_hhrz_01</t>
  </si>
  <si>
    <t>hhrz_dl_des</t>
  </si>
  <si>
    <t>探索古老沉船</t>
  </si>
  <si>
    <t>te_hhrz_02</t>
  </si>
  <si>
    <t>hhrz_ts_des</t>
  </si>
  <si>
    <t>调查神秘海岛</t>
  </si>
  <si>
    <t>te_hhrz_03</t>
  </si>
  <si>
    <t>hhrz_dc_des</t>
  </si>
  <si>
    <t>发现未知生物</t>
  </si>
  <si>
    <t>te_hhrz_04</t>
  </si>
  <si>
    <t>hhrz_fx_des</t>
  </si>
  <si>
    <t>冲出海底漩涡</t>
  </si>
  <si>
    <t>te_hhrz_05</t>
  </si>
  <si>
    <t>hhrz_cc_des</t>
  </si>
  <si>
    <t>深海峡谷</t>
  </si>
  <si>
    <t>te_hhrz_06</t>
  </si>
  <si>
    <t>hhrz_ss_des</t>
  </si>
  <si>
    <t>解救海洋危机</t>
  </si>
  <si>
    <t>te_hhrz_07</t>
  </si>
  <si>
    <t>hhrz_jj_des</t>
  </si>
  <si>
    <t>海底迷宫</t>
  </si>
  <si>
    <t>te_hhrz_08</t>
  </si>
  <si>
    <t>hhrz_mg_des</t>
  </si>
  <si>
    <t>海底火山</t>
  </si>
  <si>
    <t>te_hhrz_09</t>
  </si>
  <si>
    <t>hhrz_hs_des</t>
  </si>
  <si>
    <t>探究1000米</t>
  </si>
  <si>
    <t>te_hhrz_10</t>
  </si>
  <si>
    <t>hhrz_tj_des</t>
  </si>
  <si>
    <t>广告次数达到后先增加百分比，然后结算奖励</t>
  </si>
  <si>
    <t>金币宝箱</t>
  </si>
  <si>
    <t>领取1次需要的广告数量Ex</t>
  </si>
  <si>
    <t>星钻宝箱</t>
  </si>
  <si>
    <t>翅膀宝箱</t>
  </si>
  <si>
    <t>核弹宝箱</t>
  </si>
  <si>
    <t>锻造宝箱</t>
  </si>
  <si>
    <t>道具宝箱</t>
  </si>
  <si>
    <t>核弹碎片宝箱</t>
  </si>
  <si>
    <t>星钻</t>
  </si>
  <si>
    <t>精选：</t>
  </si>
  <si>
    <t>升级
需要天数</t>
  </si>
  <si>
    <t>观看广告总次数</t>
  </si>
  <si>
    <t>当前进度观看次数</t>
  </si>
  <si>
    <r>
      <rPr>
        <b/>
        <sz val="9"/>
        <color theme="1"/>
        <rFont val="微软雅黑"/>
        <charset val="134"/>
      </rPr>
      <t>增加%</t>
    </r>
  </si>
  <si>
    <t>辅助输出列</t>
  </si>
  <si>
    <t>增加x小时</t>
  </si>
  <si>
    <t>再得1份
概率</t>
  </si>
  <si>
    <t>专区：</t>
  </si>
  <si>
    <t>冷却时间/分钟：</t>
  </si>
  <si>
    <t>每天可进行N次，N=:</t>
  </si>
  <si>
    <t>每个类型宝箱每天出现次数：</t>
  </si>
  <si>
    <r>
      <rPr>
        <b/>
        <sz val="9"/>
        <color theme="1"/>
        <rFont val="微软雅黑"/>
        <charset val="134"/>
      </rPr>
      <t>每天领取某类型宝箱</t>
    </r>
    <r>
      <rPr>
        <sz val="9"/>
        <color theme="1"/>
        <rFont val="微软雅黑"/>
        <charset val="134"/>
      </rPr>
      <t>需看广告数量=每天出现次数*领1个次宝箱看广告数量</t>
    </r>
  </si>
  <si>
    <t>每天按照2小时计算可进行N次，N=:</t>
  </si>
  <si>
    <r>
      <rPr>
        <b/>
        <sz val="9"/>
        <color theme="1"/>
        <rFont val="微软雅黑"/>
        <charset val="134"/>
      </rPr>
      <t>每天领取某类型奖励</t>
    </r>
    <r>
      <rPr>
        <sz val="9"/>
        <color theme="1"/>
        <rFont val="微软雅黑"/>
        <charset val="134"/>
      </rPr>
      <t>需看广告数量=每天出现次数*领1个次宝箱看广告数量</t>
    </r>
  </si>
  <si>
    <t>显示金币</t>
  </si>
  <si>
    <t>库存金币</t>
  </si>
  <si>
    <t>看1次广告金币价值
精选、航海日志</t>
  </si>
  <si>
    <t>看1次广告金币价值
专区</t>
  </si>
  <si>
    <t>冷却时间金币价值/小时</t>
  </si>
</sst>
</file>

<file path=xl/styles.xml><?xml version="1.0" encoding="utf-8"?>
<styleSheet xmlns="http://schemas.openxmlformats.org/spreadsheetml/2006/main">
  <numFmts count="8">
    <numFmt numFmtId="176" formatCode="0.00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"/>
    <numFmt numFmtId="44" formatCode="_ &quot;￥&quot;* #,##0.00_ ;_ &quot;￥&quot;* \-#,##0.00_ ;_ &quot;￥&quot;* &quot;-&quot;??_ ;_ @_ "/>
    <numFmt numFmtId="178" formatCode="0_ "/>
    <numFmt numFmtId="179" formatCode="0.0%"/>
  </numFmts>
  <fonts count="4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6"/>
      <color theme="1"/>
      <name val="微软雅黑"/>
      <charset val="134"/>
    </font>
    <font>
      <sz val="8"/>
      <color rgb="FFFF0000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9"/>
      <name val="微软雅黑"/>
      <charset val="134"/>
    </font>
    <font>
      <sz val="10"/>
      <color theme="9"/>
      <name val="微软雅黑"/>
      <charset val="134"/>
    </font>
    <font>
      <sz val="10"/>
      <color theme="7"/>
      <name val="微软雅黑"/>
      <charset val="134"/>
    </font>
    <font>
      <sz val="11"/>
      <name val="微软雅黑"/>
      <charset val="134"/>
    </font>
    <font>
      <sz val="11"/>
      <color rgb="FF7030A0"/>
      <name val="微软雅黑"/>
      <charset val="134"/>
    </font>
    <font>
      <sz val="10"/>
      <color rgb="FF7030A0"/>
      <name val="微软雅黑"/>
      <charset val="134"/>
    </font>
    <font>
      <sz val="9"/>
      <color rgb="FF7030A0"/>
      <name val="微软雅黑"/>
      <charset val="134"/>
    </font>
    <font>
      <i/>
      <sz val="9"/>
      <color rgb="FF9876AA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FF0000"/>
      <name val="微软雅黑"/>
      <charset val="134"/>
    </font>
    <font>
      <b/>
      <sz val="9"/>
      <color rgb="FFFF0000"/>
      <name val="微软雅黑"/>
      <charset val="134"/>
    </font>
    <font>
      <sz val="9"/>
      <color rgb="FFA9B7C6"/>
      <name val="微软雅黑"/>
      <charset val="134"/>
    </font>
    <font>
      <sz val="9"/>
      <color rgb="FF6897BB"/>
      <name val="微软雅黑"/>
      <charset val="134"/>
    </font>
    <font>
      <sz val="9"/>
      <color rgb="FFCC7832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theme="1" tint="0.049989318521683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798577837458"/>
        <bgColor indexed="64"/>
      </patternFill>
    </fill>
    <fill>
      <patternFill patternType="solid">
        <fgColor theme="3" tint="0.79976805932798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3408001953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0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8" borderId="26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18" borderId="22" applyNumberFormat="0" applyAlignment="0" applyProtection="0">
      <alignment vertical="center"/>
    </xf>
    <xf numFmtId="0" fontId="27" fillId="18" borderId="23" applyNumberFormat="0" applyAlignment="0" applyProtection="0">
      <alignment vertical="center"/>
    </xf>
    <xf numFmtId="0" fontId="40" fillId="32" borderId="29" applyNumberFormat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2" fillId="0" borderId="0"/>
  </cellStyleXfs>
  <cellXfs count="18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7" fillId="0" borderId="1" xfId="0" applyNumberFormat="1" applyFont="1" applyBorder="1" applyAlignment="1">
      <alignment horizontal="left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7" fillId="6" borderId="6" xfId="0" applyFont="1" applyFill="1" applyBorder="1" applyAlignment="1">
      <alignment horizontal="left"/>
    </xf>
    <xf numFmtId="0" fontId="7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8" fontId="1" fillId="0" borderId="0" xfId="0" applyNumberFormat="1" applyFont="1" applyBorder="1" applyAlignment="1">
      <alignment horizontal="left" vertical="center"/>
    </xf>
    <xf numFmtId="178" fontId="1" fillId="5" borderId="0" xfId="0" applyNumberFormat="1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9" fillId="8" borderId="3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79" fontId="1" fillId="0" borderId="0" xfId="11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7" borderId="6" xfId="0" applyFont="1" applyFill="1" applyBorder="1" applyAlignment="1">
      <alignment horizontal="left" wrapText="1"/>
    </xf>
    <xf numFmtId="0" fontId="7" fillId="7" borderId="6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7" fillId="6" borderId="6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0" fillId="4" borderId="0" xfId="0" applyFont="1" applyFill="1">
      <alignment vertical="center"/>
    </xf>
    <xf numFmtId="0" fontId="4" fillId="0" borderId="0" xfId="0" applyFont="1" applyAlignment="1">
      <alignment vertical="center"/>
    </xf>
    <xf numFmtId="0" fontId="5" fillId="9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>
      <alignment vertical="center"/>
    </xf>
    <xf numFmtId="0" fontId="7" fillId="7" borderId="6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0" fillId="10" borderId="0" xfId="0" applyFill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5" borderId="14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left" vertical="center"/>
    </xf>
    <xf numFmtId="0" fontId="3" fillId="5" borderId="16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1" fillId="10" borderId="0" xfId="0" applyFont="1" applyFill="1" applyBorder="1" applyAlignment="1">
      <alignment horizontal="left" vertical="center"/>
    </xf>
    <xf numFmtId="0" fontId="0" fillId="1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11" borderId="0" xfId="0" applyFill="1">
      <alignment vertical="center"/>
    </xf>
    <xf numFmtId="0" fontId="7" fillId="12" borderId="6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11" borderId="6" xfId="0" applyFont="1" applyFill="1" applyBorder="1" applyAlignment="1">
      <alignment horizontal="left"/>
    </xf>
    <xf numFmtId="0" fontId="7" fillId="10" borderId="6" xfId="0" applyFont="1" applyFill="1" applyBorder="1" applyAlignment="1">
      <alignment horizontal="left"/>
    </xf>
    <xf numFmtId="0" fontId="7" fillId="10" borderId="0" xfId="0" applyFont="1" applyFill="1" applyAlignment="1">
      <alignment horizontal="left"/>
    </xf>
    <xf numFmtId="0" fontId="7" fillId="8" borderId="0" xfId="0" applyFont="1" applyFill="1" applyAlignment="1">
      <alignment horizontal="left"/>
    </xf>
    <xf numFmtId="0" fontId="3" fillId="12" borderId="6" xfId="0" applyFont="1" applyFill="1" applyBorder="1" applyAlignment="1">
      <alignment horizontal="left" vertical="top" wrapText="1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11" borderId="6" xfId="0" applyFont="1" applyFill="1" applyBorder="1" applyAlignment="1">
      <alignment horizontal="left" vertical="center" wrapText="1"/>
    </xf>
    <xf numFmtId="0" fontId="3" fillId="10" borderId="0" xfId="0" applyFont="1" applyFill="1" applyAlignment="1">
      <alignment horizontal="left" vertical="center" wrapText="1"/>
    </xf>
    <xf numFmtId="0" fontId="3" fillId="8" borderId="0" xfId="0" applyFont="1" applyFill="1" applyAlignment="1">
      <alignment horizontal="left" vertical="center" wrapText="1"/>
    </xf>
    <xf numFmtId="0" fontId="7" fillId="11" borderId="7" xfId="0" applyFont="1" applyFill="1" applyBorder="1" applyAlignment="1">
      <alignment horizontal="left" vertical="center"/>
    </xf>
    <xf numFmtId="0" fontId="7" fillId="10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11" borderId="2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11" borderId="2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7" fillId="11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7" fillId="11" borderId="2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7" fillId="11" borderId="10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6" borderId="6" xfId="0" applyFont="1" applyFill="1" applyBorder="1" applyAlignment="1">
      <alignment horizontal="left"/>
    </xf>
    <xf numFmtId="0" fontId="13" fillId="7" borderId="6" xfId="0" applyFont="1" applyFill="1" applyBorder="1" applyAlignment="1">
      <alignment horizontal="left"/>
    </xf>
    <xf numFmtId="0" fontId="14" fillId="7" borderId="6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13" borderId="0" xfId="0" applyFont="1" applyFill="1" applyAlignment="1">
      <alignment horizontal="left" vertical="center"/>
    </xf>
    <xf numFmtId="0" fontId="1" fillId="10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78" fontId="15" fillId="0" borderId="0" xfId="0" applyNumberFormat="1" applyFont="1" applyAlignment="1">
      <alignment horizontal="left" vertical="center"/>
    </xf>
    <xf numFmtId="178" fontId="15" fillId="14" borderId="0" xfId="0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20" fillId="4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5" fillId="15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16" borderId="6" xfId="0" applyFont="1" applyFill="1" applyBorder="1" applyAlignment="1">
      <alignment horizontal="left" vertical="center" wrapText="1"/>
    </xf>
    <xf numFmtId="0" fontId="3" fillId="16" borderId="6" xfId="49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7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6">
    <dxf>
      <fill>
        <patternFill patternType="solid">
          <bgColor rgb="FFFF0000"/>
        </patternFill>
      </fill>
    </dxf>
    <dxf>
      <fill>
        <patternFill patternType="solid">
          <bgColor theme="9" tint="-0.249946592608417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441960</xdr:colOff>
      <xdr:row>29</xdr:row>
      <xdr:rowOff>30480</xdr:rowOff>
    </xdr:from>
    <xdr:to>
      <xdr:col>23</xdr:col>
      <xdr:colOff>205740</xdr:colOff>
      <xdr:row>38</xdr:row>
      <xdr:rowOff>106680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86420" y="6316980"/>
          <a:ext cx="3627120" cy="185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655320</xdr:colOff>
      <xdr:row>52</xdr:row>
      <xdr:rowOff>137160</xdr:rowOff>
    </xdr:from>
    <xdr:to>
      <xdr:col>9</xdr:col>
      <xdr:colOff>652930</xdr:colOff>
      <xdr:row>64</xdr:row>
      <xdr:rowOff>197815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0640" y="11108055"/>
          <a:ext cx="3876040" cy="2456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358140</xdr:colOff>
      <xdr:row>6</xdr:row>
      <xdr:rowOff>129540</xdr:rowOff>
    </xdr:from>
    <xdr:to>
      <xdr:col>27</xdr:col>
      <xdr:colOff>237490</xdr:colOff>
      <xdr:row>9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55880" y="2468880"/>
          <a:ext cx="7019290" cy="617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968375</xdr:colOff>
      <xdr:row>10</xdr:row>
      <xdr:rowOff>38735</xdr:rowOff>
    </xdr:from>
    <xdr:to>
      <xdr:col>19</xdr:col>
      <xdr:colOff>61595</xdr:colOff>
      <xdr:row>24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40875" y="2145665"/>
          <a:ext cx="5524500" cy="2560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441960</xdr:colOff>
      <xdr:row>14</xdr:row>
      <xdr:rowOff>22742</xdr:rowOff>
    </xdr:from>
    <xdr:to>
      <xdr:col>35</xdr:col>
      <xdr:colOff>364222</xdr:colOff>
      <xdr:row>30</xdr:row>
      <xdr:rowOff>90983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99380" y="3413125"/>
          <a:ext cx="10894695" cy="3238500"/>
        </a:xfrm>
        <a:prstGeom prst="rect">
          <a:avLst/>
        </a:prstGeom>
      </xdr:spPr>
    </xdr:pic>
    <xdr:clientData/>
  </xdr:twoCellAnchor>
  <xdr:twoCellAnchor editAs="oneCell">
    <xdr:from>
      <xdr:col>26</xdr:col>
      <xdr:colOff>45720</xdr:colOff>
      <xdr:row>3</xdr:row>
      <xdr:rowOff>396240</xdr:rowOff>
    </xdr:from>
    <xdr:to>
      <xdr:col>35</xdr:col>
      <xdr:colOff>311701</xdr:colOff>
      <xdr:row>7</xdr:row>
      <xdr:rowOff>87490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989540" y="967740"/>
          <a:ext cx="5751830" cy="1123315"/>
        </a:xfrm>
        <a:prstGeom prst="rect">
          <a:avLst/>
        </a:prstGeom>
      </xdr:spPr>
    </xdr:pic>
    <xdr:clientData/>
  </xdr:twoCellAnchor>
  <xdr:twoCellAnchor editAs="oneCell">
    <xdr:from>
      <xdr:col>20</xdr:col>
      <xdr:colOff>243840</xdr:colOff>
      <xdr:row>4</xdr:row>
      <xdr:rowOff>60960</xdr:rowOff>
    </xdr:from>
    <xdr:to>
      <xdr:col>31</xdr:col>
      <xdr:colOff>500145</xdr:colOff>
      <xdr:row>34</xdr:row>
      <xdr:rowOff>60217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530060" y="1470660"/>
          <a:ext cx="6961505" cy="5942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58"/>
  <sheetViews>
    <sheetView workbookViewId="0">
      <pane ySplit="4" topLeftCell="A32" activePane="bottomLeft" state="frozen"/>
      <selection/>
      <selection pane="bottomLeft" activeCell="M57" sqref="M57"/>
    </sheetView>
  </sheetViews>
  <sheetFormatPr defaultColWidth="9" defaultRowHeight="15.6"/>
  <cols>
    <col min="1" max="1" width="4" style="1" customWidth="1"/>
    <col min="2" max="2" width="14.1111111111111" style="1" customWidth="1"/>
    <col min="3" max="3" width="8.77777777777778" style="1" customWidth="1"/>
    <col min="4" max="4" width="29.5555555555556" style="1" customWidth="1"/>
    <col min="5" max="5" width="8.66666666666667" style="1" customWidth="1"/>
    <col min="6" max="6" width="21" style="154" customWidth="1"/>
    <col min="7" max="8" width="10.3333333333333" style="154" customWidth="1"/>
    <col min="9" max="9" width="14.8888888888889" style="154" customWidth="1"/>
    <col min="10" max="10" width="19.4444444444444" style="154" customWidth="1"/>
    <col min="11" max="11" width="14.5555555555556" style="154" customWidth="1"/>
    <col min="12" max="12" width="16.1111111111111" style="154" customWidth="1"/>
    <col min="13" max="13" width="26.4444444444444" style="1" customWidth="1"/>
    <col min="14" max="14" width="9" style="1"/>
    <col min="15" max="15" width="58.8888888888889" style="1" customWidth="1"/>
    <col min="16" max="16" width="23" style="1" customWidth="1"/>
    <col min="17" max="21" width="9" style="1"/>
    <col min="22" max="22" width="10.2222222222222" style="1"/>
    <col min="23" max="23" width="10.1111111111111" style="1" customWidth="1"/>
    <col min="24" max="16384" width="9" style="1"/>
  </cols>
  <sheetData>
    <row r="1" ht="15" spans="1:12">
      <c r="A1" s="32" t="s">
        <v>0</v>
      </c>
      <c r="B1" s="32" t="s">
        <v>0</v>
      </c>
      <c r="C1" s="32" t="s">
        <v>0</v>
      </c>
      <c r="D1" s="32" t="s">
        <v>0</v>
      </c>
      <c r="E1" s="32" t="s">
        <v>0</v>
      </c>
      <c r="F1" s="32" t="s">
        <v>0</v>
      </c>
      <c r="G1" s="155" t="s">
        <v>0</v>
      </c>
      <c r="H1" s="155" t="s">
        <v>0</v>
      </c>
      <c r="I1" s="155" t="s">
        <v>0</v>
      </c>
      <c r="J1" s="155" t="s">
        <v>0</v>
      </c>
      <c r="K1" s="155" t="s">
        <v>0</v>
      </c>
      <c r="L1" s="155" t="s">
        <v>1</v>
      </c>
    </row>
    <row r="2" ht="15" spans="1:12">
      <c r="A2" s="33" t="s">
        <v>2</v>
      </c>
      <c r="B2" s="33" t="s">
        <v>2</v>
      </c>
      <c r="C2" s="33" t="s">
        <v>2</v>
      </c>
      <c r="D2" s="33" t="s">
        <v>3</v>
      </c>
      <c r="E2" s="33" t="s">
        <v>2</v>
      </c>
      <c r="F2" s="33" t="s">
        <v>3</v>
      </c>
      <c r="G2" s="33" t="s">
        <v>2</v>
      </c>
      <c r="H2" s="33" t="s">
        <v>2</v>
      </c>
      <c r="I2" s="33" t="s">
        <v>4</v>
      </c>
      <c r="J2" s="33" t="s">
        <v>2</v>
      </c>
      <c r="K2" s="33" t="s">
        <v>4</v>
      </c>
      <c r="L2" s="33" t="s">
        <v>2</v>
      </c>
    </row>
    <row r="3" ht="15" spans="1:12">
      <c r="A3" s="33" t="s">
        <v>5</v>
      </c>
      <c r="B3" s="33" t="s">
        <v>6</v>
      </c>
      <c r="C3" s="33" t="s">
        <v>7</v>
      </c>
      <c r="D3" s="33" t="s">
        <v>8</v>
      </c>
      <c r="E3" s="33" t="s">
        <v>9</v>
      </c>
      <c r="F3" s="33" t="s">
        <v>10</v>
      </c>
      <c r="G3" s="156" t="s">
        <v>11</v>
      </c>
      <c r="H3" s="156" t="s">
        <v>12</v>
      </c>
      <c r="I3" s="156" t="s">
        <v>13</v>
      </c>
      <c r="J3" s="156" t="s">
        <v>14</v>
      </c>
      <c r="K3" s="156" t="s">
        <v>15</v>
      </c>
      <c r="L3" s="156" t="s">
        <v>16</v>
      </c>
    </row>
    <row r="4" ht="60" customHeight="1" spans="1:15">
      <c r="A4" s="33" t="s">
        <v>5</v>
      </c>
      <c r="B4" s="66" t="s">
        <v>17</v>
      </c>
      <c r="C4" s="33" t="s">
        <v>18</v>
      </c>
      <c r="D4" s="33" t="s">
        <v>19</v>
      </c>
      <c r="E4" s="67" t="s">
        <v>20</v>
      </c>
      <c r="F4" s="157" t="s">
        <v>21</v>
      </c>
      <c r="G4" s="157" t="s">
        <v>22</v>
      </c>
      <c r="H4" s="157" t="s">
        <v>23</v>
      </c>
      <c r="I4" s="157" t="s">
        <v>24</v>
      </c>
      <c r="J4" s="157" t="s">
        <v>25</v>
      </c>
      <c r="K4" s="157" t="s">
        <v>26</v>
      </c>
      <c r="L4" s="157" t="s">
        <v>27</v>
      </c>
      <c r="M4" s="1" t="s">
        <v>28</v>
      </c>
      <c r="O4" s="1" t="s">
        <v>29</v>
      </c>
    </row>
    <row r="5" spans="1:17">
      <c r="A5" s="1">
        <v>1</v>
      </c>
      <c r="B5" s="1">
        <v>3</v>
      </c>
      <c r="C5" s="1">
        <v>2</v>
      </c>
      <c r="G5" s="158"/>
      <c r="H5" s="158"/>
      <c r="I5" s="158"/>
      <c r="J5" s="158"/>
      <c r="K5" s="158"/>
      <c r="L5" s="158"/>
      <c r="O5" s="1" t="s">
        <v>30</v>
      </c>
      <c r="P5" s="170" t="s">
        <v>31</v>
      </c>
      <c r="Q5" s="177"/>
    </row>
    <row r="6" spans="1:17">
      <c r="A6" s="1">
        <v>2</v>
      </c>
      <c r="D6" s="1" t="s">
        <v>32</v>
      </c>
      <c r="G6" s="158"/>
      <c r="H6" s="158"/>
      <c r="I6" s="158"/>
      <c r="J6" s="158"/>
      <c r="K6" s="158"/>
      <c r="L6" s="158"/>
      <c r="M6" s="1" t="s">
        <v>33</v>
      </c>
      <c r="O6" s="1" t="s">
        <v>34</v>
      </c>
      <c r="P6" s="170" t="s">
        <v>35</v>
      </c>
      <c r="Q6" s="177"/>
    </row>
    <row r="7" spans="1:17">
      <c r="A7" s="1">
        <v>3</v>
      </c>
      <c r="B7" s="1">
        <v>3</v>
      </c>
      <c r="D7" s="1" t="s">
        <v>36</v>
      </c>
      <c r="G7" s="158"/>
      <c r="H7" s="158"/>
      <c r="I7" s="158"/>
      <c r="J7" s="158"/>
      <c r="K7" s="158"/>
      <c r="L7" s="158"/>
      <c r="M7" s="1" t="s">
        <v>37</v>
      </c>
      <c r="O7" s="1" t="s">
        <v>38</v>
      </c>
      <c r="P7" s="170" t="s">
        <v>39</v>
      </c>
      <c r="Q7" s="177"/>
    </row>
    <row r="8" spans="1:17">
      <c r="A8" s="1">
        <v>4</v>
      </c>
      <c r="B8" s="1">
        <v>4</v>
      </c>
      <c r="C8" s="1">
        <v>2</v>
      </c>
      <c r="G8" s="158"/>
      <c r="H8" s="158"/>
      <c r="I8" s="158"/>
      <c r="J8" s="158"/>
      <c r="K8" s="158"/>
      <c r="L8" s="158"/>
      <c r="O8" s="1" t="s">
        <v>40</v>
      </c>
      <c r="P8" s="170" t="s">
        <v>41</v>
      </c>
      <c r="Q8" s="177"/>
    </row>
    <row r="9" spans="1:17">
      <c r="A9" s="1">
        <v>5</v>
      </c>
      <c r="B9" s="1">
        <v>5</v>
      </c>
      <c r="D9" s="159"/>
      <c r="E9" s="159"/>
      <c r="G9" s="158"/>
      <c r="H9" s="158"/>
      <c r="I9" s="158"/>
      <c r="J9" s="158"/>
      <c r="K9" s="158"/>
      <c r="L9" s="158"/>
      <c r="N9" s="159" t="s">
        <v>42</v>
      </c>
      <c r="O9" s="1" t="s">
        <v>43</v>
      </c>
      <c r="P9" s="170" t="s">
        <v>44</v>
      </c>
      <c r="Q9" s="177"/>
    </row>
    <row r="10" spans="1:17">
      <c r="A10" s="1">
        <v>6</v>
      </c>
      <c r="B10" s="1">
        <v>5</v>
      </c>
      <c r="D10" s="159"/>
      <c r="E10" s="159"/>
      <c r="G10" s="158"/>
      <c r="H10" s="158"/>
      <c r="I10" s="158"/>
      <c r="J10" s="158"/>
      <c r="K10" s="158"/>
      <c r="L10" s="158"/>
      <c r="N10" s="159" t="s">
        <v>42</v>
      </c>
      <c r="O10" s="1" t="s">
        <v>45</v>
      </c>
      <c r="P10" s="170" t="s">
        <v>46</v>
      </c>
      <c r="Q10" s="177"/>
    </row>
    <row r="11" spans="1:17">
      <c r="A11" s="1">
        <v>7</v>
      </c>
      <c r="F11" s="154">
        <v>7</v>
      </c>
      <c r="G11" s="158"/>
      <c r="H11" s="158"/>
      <c r="I11" s="158"/>
      <c r="J11" s="158"/>
      <c r="K11" s="158">
        <v>0.5</v>
      </c>
      <c r="L11" s="158"/>
      <c r="O11" s="1" t="s">
        <v>47</v>
      </c>
      <c r="P11" s="170" t="s">
        <v>48</v>
      </c>
      <c r="Q11" s="177"/>
    </row>
    <row r="12" spans="1:17">
      <c r="A12" s="1">
        <v>8</v>
      </c>
      <c r="F12" s="154">
        <v>7</v>
      </c>
      <c r="G12" s="158"/>
      <c r="H12" s="158"/>
      <c r="I12" s="158"/>
      <c r="J12" s="158"/>
      <c r="K12" s="158">
        <v>0.5</v>
      </c>
      <c r="L12" s="158"/>
      <c r="O12" s="1" t="s">
        <v>49</v>
      </c>
      <c r="P12" s="170" t="s">
        <v>50</v>
      </c>
      <c r="Q12" s="177"/>
    </row>
    <row r="13" spans="1:17">
      <c r="A13" s="1">
        <v>9</v>
      </c>
      <c r="B13" s="1">
        <v>5</v>
      </c>
      <c r="D13" s="160">
        <v>5</v>
      </c>
      <c r="G13" s="158"/>
      <c r="H13" s="158"/>
      <c r="I13" s="158"/>
      <c r="J13" s="158"/>
      <c r="K13" s="158"/>
      <c r="L13" s="158"/>
      <c r="M13" s="1" t="s">
        <v>51</v>
      </c>
      <c r="O13" s="1" t="s">
        <v>52</v>
      </c>
      <c r="P13" s="170" t="s">
        <v>53</v>
      </c>
      <c r="Q13" s="177"/>
    </row>
    <row r="14" spans="1:19">
      <c r="A14" s="1">
        <v>10</v>
      </c>
      <c r="B14" s="1">
        <v>3</v>
      </c>
      <c r="D14" s="1" t="s">
        <v>54</v>
      </c>
      <c r="G14" s="158"/>
      <c r="H14" s="158"/>
      <c r="I14" s="158"/>
      <c r="J14" s="158"/>
      <c r="K14" s="158"/>
      <c r="L14" s="158"/>
      <c r="M14" s="1" t="s">
        <v>55</v>
      </c>
      <c r="O14" s="1" t="s">
        <v>56</v>
      </c>
      <c r="P14" t="s">
        <v>57</v>
      </c>
      <c r="Q14"/>
      <c r="S14" s="1" t="s">
        <v>58</v>
      </c>
    </row>
    <row r="15" spans="1:23">
      <c r="A15" s="1">
        <v>11</v>
      </c>
      <c r="B15" s="1">
        <v>3</v>
      </c>
      <c r="D15" s="1" t="s">
        <v>59</v>
      </c>
      <c r="G15" s="158"/>
      <c r="H15" s="158"/>
      <c r="I15" s="158"/>
      <c r="J15" s="158"/>
      <c r="K15" s="158"/>
      <c r="L15" s="158"/>
      <c r="M15" s="1" t="s">
        <v>55</v>
      </c>
      <c r="O15" s="1" t="s">
        <v>56</v>
      </c>
      <c r="P15" t="s">
        <v>60</v>
      </c>
      <c r="Q15"/>
      <c r="R15" s="1" t="s">
        <v>61</v>
      </c>
      <c r="S15" s="182" t="s">
        <v>62</v>
      </c>
      <c r="T15" s="183" t="s">
        <v>63</v>
      </c>
      <c r="U15" s="1" t="s">
        <v>64</v>
      </c>
      <c r="V15" s="44" t="s">
        <v>65</v>
      </c>
      <c r="W15" s="1" t="s">
        <v>66</v>
      </c>
    </row>
    <row r="16" spans="1:23">
      <c r="A16" s="1">
        <v>12</v>
      </c>
      <c r="B16" s="1">
        <v>3</v>
      </c>
      <c r="D16" s="1" t="s">
        <v>67</v>
      </c>
      <c r="G16" s="158"/>
      <c r="H16" s="158"/>
      <c r="I16" s="158"/>
      <c r="J16" s="158"/>
      <c r="K16" s="158"/>
      <c r="L16" s="158"/>
      <c r="M16" s="1" t="s">
        <v>55</v>
      </c>
      <c r="O16" s="1" t="s">
        <v>56</v>
      </c>
      <c r="P16" t="s">
        <v>68</v>
      </c>
      <c r="Q16"/>
      <c r="R16" s="96">
        <v>2</v>
      </c>
      <c r="S16" s="96">
        <v>500</v>
      </c>
      <c r="T16" s="184" t="s">
        <v>69</v>
      </c>
      <c r="U16" s="185">
        <f>S16*T16</f>
        <v>250000</v>
      </c>
      <c r="V16" s="186">
        <v>0.6</v>
      </c>
      <c r="W16" s="187">
        <f>U16*V16</f>
        <v>150000</v>
      </c>
    </row>
    <row r="17" spans="1:23">
      <c r="A17" s="1">
        <v>13</v>
      </c>
      <c r="B17" s="161">
        <v>6</v>
      </c>
      <c r="C17" s="1">
        <v>2</v>
      </c>
      <c r="F17" s="154">
        <v>13</v>
      </c>
      <c r="G17" s="158"/>
      <c r="H17" s="158"/>
      <c r="I17" s="158">
        <v>1</v>
      </c>
      <c r="J17" s="158"/>
      <c r="L17" s="158">
        <v>2</v>
      </c>
      <c r="O17" s="1" t="s">
        <v>70</v>
      </c>
      <c r="P17" s="170" t="s">
        <v>71</v>
      </c>
      <c r="R17" s="96">
        <v>3</v>
      </c>
      <c r="S17" s="96">
        <v>5000</v>
      </c>
      <c r="T17" s="184" t="s">
        <v>69</v>
      </c>
      <c r="U17" s="185">
        <f t="shared" ref="U17:U20" si="0">S17*T17</f>
        <v>2500000</v>
      </c>
      <c r="V17" s="186">
        <v>0.1</v>
      </c>
      <c r="W17" s="187">
        <f t="shared" ref="W17:W20" si="1">U17*V17</f>
        <v>250000</v>
      </c>
    </row>
    <row r="18" spans="1:23">
      <c r="A18" s="1">
        <v>14</v>
      </c>
      <c r="B18" s="161">
        <v>5</v>
      </c>
      <c r="C18" s="1">
        <v>2</v>
      </c>
      <c r="F18" s="154">
        <v>13</v>
      </c>
      <c r="G18" s="158"/>
      <c r="H18" s="158"/>
      <c r="I18" s="158">
        <v>1</v>
      </c>
      <c r="J18" s="158"/>
      <c r="L18" s="158">
        <v>2</v>
      </c>
      <c r="O18" s="1" t="s">
        <v>72</v>
      </c>
      <c r="P18" s="170" t="s">
        <v>73</v>
      </c>
      <c r="R18" s="96">
        <v>4</v>
      </c>
      <c r="S18" s="96">
        <v>50000</v>
      </c>
      <c r="T18" s="184" t="s">
        <v>69</v>
      </c>
      <c r="U18" s="185">
        <f t="shared" si="0"/>
        <v>25000000</v>
      </c>
      <c r="V18" s="186">
        <v>0.01</v>
      </c>
      <c r="W18" s="187">
        <f t="shared" si="1"/>
        <v>250000</v>
      </c>
    </row>
    <row r="19" spans="1:23">
      <c r="A19" s="1">
        <v>15</v>
      </c>
      <c r="C19" s="1">
        <v>2</v>
      </c>
      <c r="F19" s="154">
        <v>15</v>
      </c>
      <c r="G19" s="158"/>
      <c r="H19" s="158"/>
      <c r="I19" s="158"/>
      <c r="J19" s="158"/>
      <c r="K19" s="158"/>
      <c r="L19" s="158"/>
      <c r="O19" s="1" t="s">
        <v>74</v>
      </c>
      <c r="P19"/>
      <c r="R19" s="96">
        <v>6</v>
      </c>
      <c r="S19" s="96">
        <v>50000</v>
      </c>
      <c r="T19" s="184" t="s">
        <v>69</v>
      </c>
      <c r="U19" s="185">
        <f t="shared" si="0"/>
        <v>25000000</v>
      </c>
      <c r="V19" s="186">
        <v>0.01</v>
      </c>
      <c r="W19" s="187">
        <f t="shared" si="1"/>
        <v>250000</v>
      </c>
    </row>
    <row r="20" spans="1:23">
      <c r="A20" s="1">
        <v>16</v>
      </c>
      <c r="G20" s="158"/>
      <c r="H20" s="158"/>
      <c r="I20" s="158"/>
      <c r="J20" s="158"/>
      <c r="K20" s="158"/>
      <c r="L20" s="158"/>
      <c r="O20" s="1" t="s">
        <v>75</v>
      </c>
      <c r="P20" t="s">
        <v>76</v>
      </c>
      <c r="R20" s="96">
        <v>7</v>
      </c>
      <c r="S20" s="96">
        <v>50000</v>
      </c>
      <c r="T20" s="184" t="s">
        <v>69</v>
      </c>
      <c r="U20" s="185">
        <f t="shared" si="0"/>
        <v>25000000</v>
      </c>
      <c r="V20" s="186">
        <v>0.02</v>
      </c>
      <c r="W20" s="187">
        <f t="shared" si="1"/>
        <v>500000</v>
      </c>
    </row>
    <row r="21" spans="1:16">
      <c r="A21" s="1">
        <v>17</v>
      </c>
      <c r="D21" s="162" t="s">
        <v>77</v>
      </c>
      <c r="F21" s="154">
        <v>7</v>
      </c>
      <c r="G21" s="158"/>
      <c r="H21" s="158"/>
      <c r="I21" s="158"/>
      <c r="J21" s="158"/>
      <c r="K21" s="158"/>
      <c r="L21" s="158"/>
      <c r="O21" s="1" t="s">
        <v>78</v>
      </c>
      <c r="P21" t="s">
        <v>79</v>
      </c>
    </row>
    <row r="22" spans="1:16">
      <c r="A22" s="1">
        <v>18</v>
      </c>
      <c r="D22" s="163" t="str">
        <f>商城增益验算!F1</f>
        <v>[[10,5],[20,10],[40,15],[60,20],[90,25],[120,30],[160,35],[200,40],[250,45],[300,50],[360,55],[420,60],[490,65],[560,70],[640,75],[720,80],[810,85],[900,90],[1000,95],[1100,100]]</v>
      </c>
      <c r="E22" s="1">
        <v>1</v>
      </c>
      <c r="F22" s="154">
        <v>18</v>
      </c>
      <c r="G22" s="158"/>
      <c r="H22" s="158"/>
      <c r="I22" s="158"/>
      <c r="J22" s="158"/>
      <c r="K22" s="158"/>
      <c r="L22" s="158"/>
      <c r="M22" s="171" t="s">
        <v>80</v>
      </c>
      <c r="N22" s="172" t="s">
        <v>81</v>
      </c>
      <c r="O22" s="173" t="s">
        <v>82</v>
      </c>
      <c r="P22" s="174" t="s">
        <v>83</v>
      </c>
    </row>
    <row r="23" spans="1:16">
      <c r="A23" s="1">
        <v>19</v>
      </c>
      <c r="D23" s="164" t="str">
        <f>商城增益验算!N1</f>
        <v>[[10,5],[20,10],[40,15],[60,20],[90,25],[120,30],[160,35],[200,40],[250,45],[300,50],[360,55],[420,60],[490,65],[560,70],[640,75],[720,80],[810,85],[900,90],[1000,95],[1100,100]]</v>
      </c>
      <c r="E23" s="1">
        <v>1</v>
      </c>
      <c r="F23" s="154">
        <v>18</v>
      </c>
      <c r="G23" s="158"/>
      <c r="H23" s="158"/>
      <c r="I23" s="158"/>
      <c r="J23" s="158"/>
      <c r="K23" s="158"/>
      <c r="L23" s="158"/>
      <c r="N23" s="172"/>
      <c r="O23" s="173" t="s">
        <v>84</v>
      </c>
      <c r="P23" s="174" t="s">
        <v>85</v>
      </c>
    </row>
    <row r="24" spans="1:16">
      <c r="A24" s="1">
        <v>20</v>
      </c>
      <c r="D24" s="164" t="str">
        <f>商城增益验算!V1</f>
        <v>[[10,1],[20,2],[30,3],[50,4],[70,5],[90,6],[120,7],[150,8],[180,9],[220,10],[260,11],[300,12],[350,13],[400,14],[450,15],[510,16],[570,17],[630,18],[700,19],[770,20],[840,21],[920,22],[1000,23],[1080,24]]</v>
      </c>
      <c r="E24" s="1">
        <v>2</v>
      </c>
      <c r="F24" s="154">
        <v>18</v>
      </c>
      <c r="G24" s="158"/>
      <c r="H24" s="158"/>
      <c r="I24" s="158"/>
      <c r="J24" s="158"/>
      <c r="K24" s="158"/>
      <c r="L24" s="158"/>
      <c r="N24" s="172"/>
      <c r="O24" s="173" t="s">
        <v>86</v>
      </c>
      <c r="P24" s="174" t="s">
        <v>87</v>
      </c>
    </row>
    <row r="25" spans="1:16">
      <c r="A25" s="1">
        <v>21</v>
      </c>
      <c r="D25" s="164" t="str">
        <f>商城增益验算!AD1</f>
        <v>[[5,2],[10,4],[20,6],[30,8],[45,10],[60,12],[80,14],[100,16],[125,18],[150,20],[180,22],[210,24],[245,26],[280,28],[320,30],[360,32],[410,34],[460,36],[520,38],[580,40],[650,42],[720,44],[800,46],[880,48],[970,50]]</v>
      </c>
      <c r="E25" s="1">
        <v>3</v>
      </c>
      <c r="F25" s="154">
        <v>18</v>
      </c>
      <c r="G25" s="158"/>
      <c r="H25" s="158"/>
      <c r="I25" s="158"/>
      <c r="J25" s="158"/>
      <c r="K25" s="158"/>
      <c r="L25" s="158"/>
      <c r="M25" s="171" t="s">
        <v>88</v>
      </c>
      <c r="N25" s="172"/>
      <c r="O25" s="173" t="s">
        <v>89</v>
      </c>
      <c r="P25" s="174" t="s">
        <v>90</v>
      </c>
    </row>
    <row r="26" spans="1:16">
      <c r="A26" s="1">
        <v>22</v>
      </c>
      <c r="D26" s="164" t="str">
        <f>商城增益验算!AL1</f>
        <v>[[5,2],[10,4],[20,6],[30,8],[45,10],[60,12],[80,14],[100,16],[125,18],[150,20],[180,22],[210,24],[245,26],[280,28],[320,30],[360,32],[410,34],[460,36],[520,38],[580,40],[650,42],[720,44],[800,46],[880,48],[970,50]]</v>
      </c>
      <c r="E26" s="1">
        <v>3</v>
      </c>
      <c r="F26" s="154">
        <v>18</v>
      </c>
      <c r="G26" s="158"/>
      <c r="H26" s="158"/>
      <c r="I26" s="158"/>
      <c r="J26" s="158"/>
      <c r="K26" s="158"/>
      <c r="L26" s="158"/>
      <c r="N26" s="172"/>
      <c r="O26" s="173" t="s">
        <v>91</v>
      </c>
      <c r="P26" s="174" t="s">
        <v>92</v>
      </c>
    </row>
    <row r="27" spans="1:18">
      <c r="A27" s="1">
        <v>23</v>
      </c>
      <c r="D27" s="164" t="str">
        <f>商城增益验算!AT1</f>
        <v>[[5,2],[10,4],[20,6],[30,8],[45,10],[60,12],[80,14],[100,16],[125,18],[150,20],[180,22],[210,24],[245,26],[280,28],[320,30],[360,32],[410,34],[460,36],[520,38],[580,40],[650,42],[720,44],[800,46],[880,48],[970,50]]</v>
      </c>
      <c r="E27" s="1">
        <v>3</v>
      </c>
      <c r="F27" s="154">
        <v>18</v>
      </c>
      <c r="G27" s="158"/>
      <c r="H27" s="158"/>
      <c r="I27" s="158"/>
      <c r="J27" s="158"/>
      <c r="K27" s="158"/>
      <c r="L27" s="158"/>
      <c r="N27" s="172"/>
      <c r="O27" s="173" t="s">
        <v>93</v>
      </c>
      <c r="P27" s="174" t="s">
        <v>94</v>
      </c>
      <c r="R27" s="90"/>
    </row>
    <row r="28" spans="1:16">
      <c r="A28" s="1">
        <v>24</v>
      </c>
      <c r="D28" s="165" t="str">
        <f>商城增益验算!BB1</f>
        <v>[[5,2],[10,4],[20,6],[30,8],[45,10],[60,12],[80,14],[100,16],[125,18],[150,20],[180,22],[210,24],[245,26],[280,28],[320,30],[360,32],[410,34],[460,36],[520,38],[580,40],[650,42],[720,44],[800,46],[880,48],[970,50]]</v>
      </c>
      <c r="E28" s="1">
        <v>3</v>
      </c>
      <c r="F28" s="154">
        <v>18</v>
      </c>
      <c r="G28" s="158"/>
      <c r="H28" s="158"/>
      <c r="I28" s="158"/>
      <c r="J28" s="158"/>
      <c r="K28" s="158"/>
      <c r="L28" s="158"/>
      <c r="N28" s="172"/>
      <c r="O28" s="173" t="s">
        <v>95</v>
      </c>
      <c r="P28" s="174" t="s">
        <v>96</v>
      </c>
    </row>
    <row r="29" spans="1:16">
      <c r="A29" s="1">
        <v>25</v>
      </c>
      <c r="D29" s="166" t="str">
        <f>商城增益验算!BL1</f>
        <v>[[5,2],[10,4],[20,6],[30,8],[45,10],[60,12],[80,14],[100,16],[125,18],[150,20],[180,22],[210,24],[245,26],[280,28],[320,30],[360,32],[410,34],[460,36],[520,38],[580,40],[650,42],[720,44],[800,46],[880,48],[970,50]]</v>
      </c>
      <c r="E29" s="1">
        <v>3</v>
      </c>
      <c r="F29" s="154">
        <v>25</v>
      </c>
      <c r="G29" s="158"/>
      <c r="H29" s="158"/>
      <c r="I29" s="158"/>
      <c r="J29" s="158"/>
      <c r="K29" s="158"/>
      <c r="L29" s="158"/>
      <c r="N29" s="175" t="s">
        <v>97</v>
      </c>
      <c r="O29" s="23" t="s">
        <v>98</v>
      </c>
      <c r="P29" s="176" t="s">
        <v>99</v>
      </c>
    </row>
    <row r="30" spans="1:16">
      <c r="A30" s="1">
        <v>26</v>
      </c>
      <c r="D30" s="166" t="str">
        <f>商城增益验算!BT1</f>
        <v>[[5,2],[10,4],[20,6],[30,8],[45,10],[60,12],[80,14],[100,16],[125,18],[150,20],[180,22],[210,24],[245,26],[280,28],[320,30],[360,32],[410,34],[460,36],[520,38],[580,40],[650,42],[720,44],[800,46],[880,48],[970,50]]</v>
      </c>
      <c r="E30" s="1">
        <v>3</v>
      </c>
      <c r="F30" s="154">
        <v>25</v>
      </c>
      <c r="G30" s="158"/>
      <c r="H30" s="158"/>
      <c r="I30" s="158"/>
      <c r="J30" s="158"/>
      <c r="K30" s="158"/>
      <c r="L30" s="158"/>
      <c r="N30" s="175"/>
      <c r="O30" s="23" t="s">
        <v>100</v>
      </c>
      <c r="P30" s="176" t="s">
        <v>101</v>
      </c>
    </row>
    <row r="31" spans="1:16">
      <c r="A31" s="1">
        <v>27</v>
      </c>
      <c r="D31" s="166" t="str">
        <f>商城增益验算!CB1</f>
        <v>[[5,2],[10,4],[20,6],[30,8],[45,10],[60,12],[80,14],[100,16],[125,18],[150,20],[180,22],[210,24],[245,26],[280,28],[320,30],[360,32],[410,34],[460,36],[520,38],[580,40],[650,42],[720,44],[800,46],[880,48],[970,50]]</v>
      </c>
      <c r="E31" s="1">
        <v>3</v>
      </c>
      <c r="F31" s="154">
        <v>25</v>
      </c>
      <c r="G31" s="158"/>
      <c r="H31" s="158"/>
      <c r="I31" s="158"/>
      <c r="J31" s="158"/>
      <c r="K31" s="158"/>
      <c r="L31" s="158"/>
      <c r="N31" s="175"/>
      <c r="O31" s="173" t="s">
        <v>102</v>
      </c>
      <c r="P31" s="176" t="s">
        <v>103</v>
      </c>
    </row>
    <row r="32" spans="1:16">
      <c r="A32" s="1">
        <v>28</v>
      </c>
      <c r="D32" s="166" t="str">
        <f>商城增益验算!CJ1</f>
        <v>[[5,2],[10,4],[20,6],[30,8],[45,10],[60,12],[80,14],[100,16],[125,18],[150,20],[180,22],[210,24],[245,26],[280,28],[320,30],[360,32],[410,34],[460,36],[520,38],[580,40],[650,42],[720,44],[800,46],[880,48],[970,50]]</v>
      </c>
      <c r="E32" s="1">
        <v>3</v>
      </c>
      <c r="F32" s="154">
        <v>25</v>
      </c>
      <c r="G32" s="158"/>
      <c r="H32" s="158"/>
      <c r="I32" s="158"/>
      <c r="J32" s="158"/>
      <c r="K32" s="158"/>
      <c r="L32" s="158"/>
      <c r="N32" s="175"/>
      <c r="O32" s="173" t="s">
        <v>104</v>
      </c>
      <c r="P32" s="176" t="s">
        <v>105</v>
      </c>
    </row>
    <row r="33" spans="1:16">
      <c r="A33" s="1">
        <v>29</v>
      </c>
      <c r="D33" s="166" t="str">
        <f>商城增益验算!CR1</f>
        <v>[[5,2],[10,4],[20,6],[30,8],[45,10],[60,12],[80,14],[100,16],[125,18],[150,20],[180,22],[210,24],[245,26],[280,28],[320,30],[360,32],[410,34],[460,36],[520,38],[580,40],[650,42],[720,44],[800,46],[880,48],[970,50]]</v>
      </c>
      <c r="E33" s="1">
        <v>3</v>
      </c>
      <c r="F33" s="154">
        <v>25</v>
      </c>
      <c r="G33" s="158"/>
      <c r="H33" s="158"/>
      <c r="I33" s="158"/>
      <c r="J33" s="158"/>
      <c r="K33" s="158"/>
      <c r="L33" s="158"/>
      <c r="N33" s="175"/>
      <c r="O33" s="173" t="s">
        <v>106</v>
      </c>
      <c r="P33" s="176" t="s">
        <v>107</v>
      </c>
    </row>
    <row r="34" spans="1:16">
      <c r="A34" s="1">
        <v>30</v>
      </c>
      <c r="D34" s="166" t="str">
        <f>商城增益验算!CZ1</f>
        <v>[[5,2],[10,4],[20,6],[30,8],[45,10],[60,12],[80,14],[100,16],[125,18],[150,20],[180,22],[210,24],[245,26],[280,28],[320,30],[360,32],[410,34],[460,36],[520,38],[580,40],[650,42],[720,44],[800,46],[880,48],[970,50]]</v>
      </c>
      <c r="E34" s="1">
        <v>3</v>
      </c>
      <c r="F34" s="154">
        <v>25</v>
      </c>
      <c r="G34" s="158"/>
      <c r="H34" s="158"/>
      <c r="I34" s="158"/>
      <c r="J34" s="158"/>
      <c r="K34" s="158"/>
      <c r="L34" s="158"/>
      <c r="N34" s="175"/>
      <c r="O34" s="173" t="s">
        <v>108</v>
      </c>
      <c r="P34" s="176" t="s">
        <v>109</v>
      </c>
    </row>
    <row r="35" spans="1:18">
      <c r="A35" s="1">
        <v>31</v>
      </c>
      <c r="D35" s="166" t="str">
        <f>商城增益验算!DH1</f>
        <v>[[5,2],[10,4],[20,6],[30,8],[45,10],[60,12],[80,14],[100,16],[125,18],[150,20],[180,22],[210,24],[245,26],[280,28],[320,30],[360,32],[410,34],[460,36],[520,38],[580,40],[650,42],[720,44],[800,46],[880,48],[970,50]]</v>
      </c>
      <c r="E35" s="1">
        <v>3</v>
      </c>
      <c r="F35" s="154">
        <v>25</v>
      </c>
      <c r="G35" s="158"/>
      <c r="H35" s="158"/>
      <c r="I35" s="158"/>
      <c r="J35" s="158"/>
      <c r="K35" s="158"/>
      <c r="L35" s="158"/>
      <c r="N35" s="175"/>
      <c r="O35" s="173" t="s">
        <v>110</v>
      </c>
      <c r="P35" s="176" t="s">
        <v>111</v>
      </c>
      <c r="R35" s="90"/>
    </row>
    <row r="36" spans="1:16">
      <c r="A36" s="1">
        <v>32</v>
      </c>
      <c r="D36" s="166" t="str">
        <f>商城增益验算!DP1</f>
        <v>[[5,2],[10,4],[20,6],[30,8],[45,10],[60,12],[80,14],[100,16],[125,18],[150,20],[180,22],[210,24],[245,26],[280,28],[320,30],[360,32],[410,34],[460,36],[520,38],[580,40],[650,42],[720,44],[800,46],[880,48],[970,50]]</v>
      </c>
      <c r="E36" s="1">
        <v>3</v>
      </c>
      <c r="F36" s="154">
        <v>25</v>
      </c>
      <c r="G36" s="158"/>
      <c r="H36" s="158"/>
      <c r="I36" s="158"/>
      <c r="J36" s="158"/>
      <c r="K36" s="158"/>
      <c r="L36" s="158"/>
      <c r="N36" s="175"/>
      <c r="O36" s="173" t="s">
        <v>112</v>
      </c>
      <c r="P36" s="176" t="s">
        <v>113</v>
      </c>
    </row>
    <row r="37" spans="1:17">
      <c r="A37" s="1">
        <v>33</v>
      </c>
      <c r="B37" s="1">
        <v>1</v>
      </c>
      <c r="D37" s="162" t="s">
        <v>114</v>
      </c>
      <c r="G37" s="158"/>
      <c r="H37" s="158"/>
      <c r="I37" s="158"/>
      <c r="J37" s="158"/>
      <c r="K37" s="158"/>
      <c r="L37" s="158"/>
      <c r="M37" s="1" t="s">
        <v>55</v>
      </c>
      <c r="O37" s="1" t="s">
        <v>115</v>
      </c>
      <c r="P37" s="170" t="s">
        <v>116</v>
      </c>
      <c r="Q37" s="177"/>
    </row>
    <row r="38" spans="1:15">
      <c r="A38" s="1">
        <v>34</v>
      </c>
      <c r="B38" s="1">
        <v>1</v>
      </c>
      <c r="G38" s="158"/>
      <c r="H38" s="158"/>
      <c r="I38" s="158"/>
      <c r="J38" s="158"/>
      <c r="K38" s="158"/>
      <c r="L38" s="158"/>
      <c r="O38" s="90" t="s">
        <v>117</v>
      </c>
    </row>
    <row r="39" spans="1:15">
      <c r="A39" s="1">
        <v>35</v>
      </c>
      <c r="D39" s="167" t="s">
        <v>118</v>
      </c>
      <c r="G39" s="158"/>
      <c r="H39" s="158"/>
      <c r="I39" s="158"/>
      <c r="J39" s="158"/>
      <c r="K39" s="158"/>
      <c r="L39" s="158"/>
      <c r="O39" s="44" t="s">
        <v>119</v>
      </c>
    </row>
    <row r="40" ht="16.95" spans="1:16">
      <c r="A40" s="1">
        <v>36</v>
      </c>
      <c r="D40" s="167" t="s">
        <v>120</v>
      </c>
      <c r="G40" s="158"/>
      <c r="H40" s="158"/>
      <c r="I40" s="158"/>
      <c r="J40" s="158"/>
      <c r="K40" s="158"/>
      <c r="L40" s="158"/>
      <c r="M40" s="177" t="s">
        <v>121</v>
      </c>
      <c r="O40" s="1" t="s">
        <v>122</v>
      </c>
      <c r="P40" t="s">
        <v>123</v>
      </c>
    </row>
    <row r="41" ht="16.35" spans="1:24">
      <c r="A41" s="1">
        <v>37</v>
      </c>
      <c r="B41" s="1">
        <v>1</v>
      </c>
      <c r="F41" s="154">
        <v>15</v>
      </c>
      <c r="G41" s="158">
        <v>250</v>
      </c>
      <c r="H41" s="158"/>
      <c r="I41" s="158"/>
      <c r="J41" s="178"/>
      <c r="K41" s="158"/>
      <c r="L41" s="158"/>
      <c r="M41" s="1" t="s">
        <v>124</v>
      </c>
      <c r="O41" s="1" t="s">
        <v>125</v>
      </c>
      <c r="P41" t="s">
        <v>126</v>
      </c>
      <c r="S41" s="98">
        <v>1</v>
      </c>
      <c r="T41" s="99"/>
      <c r="U41" s="99"/>
      <c r="V41" s="100"/>
      <c r="W41" s="99" t="s">
        <v>127</v>
      </c>
      <c r="X41" s="188" t="s">
        <v>128</v>
      </c>
    </row>
    <row r="42" ht="16.35" spans="1:24">
      <c r="A42" s="1">
        <v>38</v>
      </c>
      <c r="B42" s="1">
        <v>1</v>
      </c>
      <c r="F42" s="154">
        <v>15</v>
      </c>
      <c r="G42" s="158">
        <v>1800</v>
      </c>
      <c r="H42" s="158"/>
      <c r="I42" s="158"/>
      <c r="J42" s="178"/>
      <c r="K42" s="158"/>
      <c r="L42" s="158"/>
      <c r="M42" s="1" t="s">
        <v>129</v>
      </c>
      <c r="O42" s="1" t="s">
        <v>130</v>
      </c>
      <c r="P42" t="s">
        <v>131</v>
      </c>
      <c r="S42" s="101" t="s">
        <v>132</v>
      </c>
      <c r="T42" s="102">
        <f>VLOOKUP(S42,'每日回馈|AdvertDaily'!T:X,4,0)</f>
        <v>2</v>
      </c>
      <c r="U42" s="102">
        <f>VLOOKUP(S42,'每日回馈|AdvertDaily'!T:X,5,0)</f>
        <v>1001</v>
      </c>
      <c r="V42" s="103">
        <v>30</v>
      </c>
      <c r="W42" s="103">
        <f>VLOOKUP(S42,'每日回馈|AdvertDaily'!T:X,2,FALSE)*V42*200000</f>
        <v>600000</v>
      </c>
      <c r="X42" s="188"/>
    </row>
    <row r="43" ht="16.95" spans="1:24">
      <c r="A43" s="1">
        <v>39</v>
      </c>
      <c r="B43" s="1">
        <v>0</v>
      </c>
      <c r="G43" s="168">
        <f>ROUNDUP(J43/H43/I43/200,0)</f>
        <v>834</v>
      </c>
      <c r="H43" s="158">
        <v>6</v>
      </c>
      <c r="I43" s="158">
        <v>3.6</v>
      </c>
      <c r="J43" s="179">
        <f>W47</f>
        <v>3600000</v>
      </c>
      <c r="K43" s="158"/>
      <c r="L43" s="158">
        <v>1</v>
      </c>
      <c r="M43" s="180">
        <f>J43/5/I43/200</f>
        <v>1000</v>
      </c>
      <c r="O43" s="44" t="s">
        <v>133</v>
      </c>
      <c r="S43" s="104" t="s">
        <v>134</v>
      </c>
      <c r="T43" s="47">
        <f>VLOOKUP(S43,'每日回馈|AdvertDaily'!T:X,4,0)</f>
        <v>2</v>
      </c>
      <c r="U43" s="47">
        <f>VLOOKUP(S43,'每日回馈|AdvertDaily'!T:X,5,0)</f>
        <v>1002</v>
      </c>
      <c r="V43" s="58">
        <v>20</v>
      </c>
      <c r="W43" s="103">
        <f>VLOOKUP(S43,'每日回馈|AdvertDaily'!T:X,2,FALSE)*V43*200000</f>
        <v>1000000</v>
      </c>
      <c r="X43" s="188"/>
    </row>
    <row r="44" ht="16.95" spans="1:24">
      <c r="A44" s="1">
        <v>40</v>
      </c>
      <c r="B44" s="1">
        <v>0</v>
      </c>
      <c r="G44" s="168">
        <f>ROUNDUP(J44/H44/I44/200,0)</f>
        <v>834</v>
      </c>
      <c r="H44" s="158">
        <v>6</v>
      </c>
      <c r="I44" s="158">
        <v>2.28</v>
      </c>
      <c r="J44" s="179">
        <f>W56</f>
        <v>2280000</v>
      </c>
      <c r="K44" s="158"/>
      <c r="L44" s="158">
        <v>1</v>
      </c>
      <c r="M44" s="180">
        <f>J44/5/I44/200</f>
        <v>1000</v>
      </c>
      <c r="O44" s="1" t="s">
        <v>135</v>
      </c>
      <c r="S44" s="104" t="s">
        <v>136</v>
      </c>
      <c r="T44" s="47">
        <f>VLOOKUP(S44,'每日回馈|AdvertDaily'!T:X,4,0)</f>
        <v>1</v>
      </c>
      <c r="U44" s="47">
        <f>VLOOKUP(S44,'每日回馈|AdvertDaily'!T:X,5,0)</f>
        <v>2</v>
      </c>
      <c r="V44" s="58">
        <v>2000000</v>
      </c>
      <c r="W44" s="103">
        <f>VLOOKUP(S44,'每日回馈|AdvertDaily'!T:X,2,FALSE)*V44*200000</f>
        <v>2000000</v>
      </c>
      <c r="X44" s="188"/>
    </row>
    <row r="45" spans="1:24">
      <c r="A45" s="1">
        <v>41</v>
      </c>
      <c r="B45" s="1">
        <v>0</v>
      </c>
      <c r="G45" s="158"/>
      <c r="H45" s="158"/>
      <c r="I45" s="158"/>
      <c r="J45" s="158"/>
      <c r="K45" s="158"/>
      <c r="L45" s="158"/>
      <c r="N45" s="181" t="s">
        <v>137</v>
      </c>
      <c r="O45" s="1" t="s">
        <v>138</v>
      </c>
      <c r="S45" s="104"/>
      <c r="T45" s="47"/>
      <c r="U45" s="47"/>
      <c r="V45" s="58"/>
      <c r="W45" s="103"/>
      <c r="X45" s="188"/>
    </row>
    <row r="46" ht="16.35" spans="1:24">
      <c r="A46" s="1">
        <v>42</v>
      </c>
      <c r="B46" s="1">
        <v>0</v>
      </c>
      <c r="F46" s="154">
        <v>42</v>
      </c>
      <c r="G46" s="158"/>
      <c r="H46" s="158"/>
      <c r="I46" s="158"/>
      <c r="J46" s="158"/>
      <c r="K46" s="158"/>
      <c r="L46" s="158"/>
      <c r="O46" s="1" t="s">
        <v>139</v>
      </c>
      <c r="P46" t="s">
        <v>140</v>
      </c>
      <c r="S46" s="105"/>
      <c r="T46" s="106"/>
      <c r="U46" s="106"/>
      <c r="V46" s="107"/>
      <c r="W46" s="107"/>
      <c r="X46" s="188"/>
    </row>
    <row r="47" spans="1:23">
      <c r="A47" s="1">
        <v>43</v>
      </c>
      <c r="B47" s="1">
        <v>0</v>
      </c>
      <c r="F47" s="154">
        <v>42</v>
      </c>
      <c r="G47" s="158"/>
      <c r="H47" s="158"/>
      <c r="I47" s="158"/>
      <c r="J47" s="158"/>
      <c r="K47" s="158"/>
      <c r="L47" s="158"/>
      <c r="O47" s="1" t="s">
        <v>141</v>
      </c>
      <c r="S47"/>
      <c r="T47"/>
      <c r="U47"/>
      <c r="V47"/>
      <c r="W47">
        <f>SUM(W42:W45)</f>
        <v>3600000</v>
      </c>
    </row>
    <row r="48" ht="16.35" spans="1:15">
      <c r="A48" s="1">
        <v>44</v>
      </c>
      <c r="B48" s="1">
        <v>5</v>
      </c>
      <c r="D48" s="1" t="s">
        <v>142</v>
      </c>
      <c r="G48" s="158"/>
      <c r="H48" s="158"/>
      <c r="I48" s="158"/>
      <c r="J48" s="158"/>
      <c r="K48" s="158"/>
      <c r="L48" s="158"/>
      <c r="O48" t="s">
        <v>143</v>
      </c>
    </row>
    <row r="49" ht="16.35" spans="1:23">
      <c r="A49" s="1">
        <v>45</v>
      </c>
      <c r="B49" s="1">
        <v>0</v>
      </c>
      <c r="D49" s="1">
        <v>4706</v>
      </c>
      <c r="G49" s="158">
        <v>100</v>
      </c>
      <c r="H49" s="158"/>
      <c r="I49" s="158"/>
      <c r="J49" s="178"/>
      <c r="K49" s="158"/>
      <c r="L49" s="158"/>
      <c r="O49" t="s">
        <v>144</v>
      </c>
      <c r="S49" s="98">
        <v>1</v>
      </c>
      <c r="T49" s="99"/>
      <c r="U49" s="99"/>
      <c r="V49" s="100"/>
      <c r="W49" s="99" t="s">
        <v>127</v>
      </c>
    </row>
    <row r="50" ht="16.35" spans="1:24">
      <c r="A50" s="1">
        <v>46</v>
      </c>
      <c r="B50" s="1">
        <v>1</v>
      </c>
      <c r="G50" s="169">
        <f>ROUNDUP(J50/H50/I50/200,0)</f>
        <v>500</v>
      </c>
      <c r="H50" s="158">
        <v>6</v>
      </c>
      <c r="I50" s="158">
        <v>1</v>
      </c>
      <c r="J50" s="179">
        <v>600000</v>
      </c>
      <c r="K50" s="158"/>
      <c r="L50" s="158">
        <v>1</v>
      </c>
      <c r="O50" t="s">
        <v>145</v>
      </c>
      <c r="S50" s="1" t="s">
        <v>136</v>
      </c>
      <c r="T50" s="102">
        <f>VLOOKUP(S50,'每日回馈|AdvertDaily'!T:X,4,0)</f>
        <v>1</v>
      </c>
      <c r="U50" s="102">
        <f>VLOOKUP(S50,'每日回馈|AdvertDaily'!T:X,5,0)</f>
        <v>2</v>
      </c>
      <c r="V50" s="1">
        <v>1600000</v>
      </c>
      <c r="W50" s="103">
        <f>VLOOKUP(S50,'每日回馈|AdvertDaily'!T:X,2,FALSE)*V50*200000</f>
        <v>1600000</v>
      </c>
      <c r="X50" s="188" t="s">
        <v>146</v>
      </c>
    </row>
    <row r="51" ht="16.35" spans="1:24">
      <c r="A51" s="1">
        <v>47</v>
      </c>
      <c r="B51" s="1">
        <v>0</v>
      </c>
      <c r="G51" s="158"/>
      <c r="H51" s="158"/>
      <c r="I51" s="158"/>
      <c r="J51" s="158"/>
      <c r="K51" s="158">
        <v>0.5</v>
      </c>
      <c r="L51" s="158"/>
      <c r="O51" t="s">
        <v>147</v>
      </c>
      <c r="S51" s="1" t="s">
        <v>132</v>
      </c>
      <c r="T51" s="47">
        <f>VLOOKUP(S51,'每日回馈|AdvertDaily'!T:X,4,0)</f>
        <v>2</v>
      </c>
      <c r="U51" s="47">
        <f>VLOOKUP(S51,'每日回馈|AdvertDaily'!T:X,5,0)</f>
        <v>1001</v>
      </c>
      <c r="V51" s="1">
        <v>2</v>
      </c>
      <c r="W51" s="103">
        <f>VLOOKUP(S51,'每日回馈|AdvertDaily'!T:X,2,FALSE)*V51*200000</f>
        <v>40000</v>
      </c>
      <c r="X51" s="188"/>
    </row>
    <row r="52" ht="16.35" spans="1:24">
      <c r="A52" s="1">
        <v>48</v>
      </c>
      <c r="B52" s="1">
        <v>0</v>
      </c>
      <c r="G52" s="158"/>
      <c r="H52" s="158"/>
      <c r="I52" s="158"/>
      <c r="J52" s="158"/>
      <c r="K52" s="158">
        <v>0.5</v>
      </c>
      <c r="L52" s="158"/>
      <c r="O52" t="s">
        <v>148</v>
      </c>
      <c r="S52" s="1" t="s">
        <v>149</v>
      </c>
      <c r="T52" s="47">
        <f>VLOOKUP(S52,'每日回馈|AdvertDaily'!T:X,4,0)</f>
        <v>2</v>
      </c>
      <c r="U52" s="47">
        <f>VLOOKUP(S52,'每日回馈|AdvertDaily'!T:X,5,0)</f>
        <v>1003</v>
      </c>
      <c r="V52" s="1">
        <v>1</v>
      </c>
      <c r="W52" s="103">
        <f>VLOOKUP(S52,'每日回馈|AdvertDaily'!T:X,2,FALSE)*V52*200000</f>
        <v>100000</v>
      </c>
      <c r="X52" s="188"/>
    </row>
    <row r="53" ht="16.35" spans="1:24">
      <c r="A53" s="1">
        <v>49</v>
      </c>
      <c r="B53" s="1">
        <v>0</v>
      </c>
      <c r="G53" s="158"/>
      <c r="H53" s="158"/>
      <c r="I53" s="158"/>
      <c r="J53" s="158"/>
      <c r="K53" s="158">
        <v>0.5</v>
      </c>
      <c r="L53" s="158"/>
      <c r="O53" t="s">
        <v>150</v>
      </c>
      <c r="S53" s="1" t="s">
        <v>151</v>
      </c>
      <c r="T53" s="47">
        <f>VLOOKUP(S53,'每日回馈|AdvertDaily'!T:X,4,0)</f>
        <v>1</v>
      </c>
      <c r="U53" s="47">
        <f>VLOOKUP(S53,'每日回馈|AdvertDaily'!T:X,5,0)</f>
        <v>1</v>
      </c>
      <c r="V53" s="1">
        <v>20</v>
      </c>
      <c r="W53" s="103">
        <f>VLOOKUP(S53,'每日回馈|AdvertDaily'!T:X,2,FALSE)*V53*200000</f>
        <v>400000</v>
      </c>
      <c r="X53" s="188"/>
    </row>
    <row r="54" ht="16.35" spans="1:24">
      <c r="A54" s="1">
        <v>50</v>
      </c>
      <c r="B54" s="1">
        <v>0</v>
      </c>
      <c r="G54" s="158"/>
      <c r="H54" s="158"/>
      <c r="I54" s="158"/>
      <c r="J54" s="158"/>
      <c r="K54" s="158">
        <v>0.5</v>
      </c>
      <c r="L54" s="158"/>
      <c r="O54" t="s">
        <v>152</v>
      </c>
      <c r="S54" s="1" t="s">
        <v>134</v>
      </c>
      <c r="T54" s="47">
        <f>VLOOKUP(S54,'每日回馈|AdvertDaily'!T:X,4,0)</f>
        <v>2</v>
      </c>
      <c r="U54" s="47">
        <f>VLOOKUP(S54,'每日回馈|AdvertDaily'!T:X,5,0)</f>
        <v>1002</v>
      </c>
      <c r="V54" s="107">
        <v>2</v>
      </c>
      <c r="W54" s="103">
        <f>VLOOKUP(S54,'每日回馈|AdvertDaily'!T:X,2,FALSE)*V54*200000</f>
        <v>100000</v>
      </c>
      <c r="X54" s="188"/>
    </row>
    <row r="55" spans="1:24">
      <c r="A55" s="1">
        <v>51</v>
      </c>
      <c r="B55" s="1">
        <v>0</v>
      </c>
      <c r="G55" s="158"/>
      <c r="H55" s="158"/>
      <c r="I55" s="158"/>
      <c r="J55" s="158"/>
      <c r="K55" s="158">
        <v>0.5</v>
      </c>
      <c r="L55" s="158"/>
      <c r="M55" s="44"/>
      <c r="O55" t="s">
        <v>153</v>
      </c>
      <c r="P55" t="s">
        <v>154</v>
      </c>
      <c r="S55" s="1" t="s">
        <v>155</v>
      </c>
      <c r="T55" s="47">
        <f>VLOOKUP(S55,'每日回馈|AdvertDaily'!T:X,4,0)</f>
        <v>2</v>
      </c>
      <c r="U55" s="47">
        <f>VLOOKUP(S55,'每日回馈|AdvertDaily'!T:X,5,0)</f>
        <v>1004</v>
      </c>
      <c r="V55" s="1">
        <v>2</v>
      </c>
      <c r="W55" s="103">
        <f>VLOOKUP(S55,'每日回馈|AdvertDaily'!T:X,2,FALSE)*V55*200000</f>
        <v>40000</v>
      </c>
      <c r="X55" s="188"/>
    </row>
    <row r="56" spans="1:23">
      <c r="A56" s="1">
        <v>52</v>
      </c>
      <c r="B56" s="1">
        <v>5</v>
      </c>
      <c r="G56" s="158"/>
      <c r="H56" s="158"/>
      <c r="I56" s="158"/>
      <c r="J56" s="178"/>
      <c r="K56" s="158"/>
      <c r="L56" s="158"/>
      <c r="O56" t="s">
        <v>156</v>
      </c>
      <c r="P56"/>
      <c r="W56">
        <f>SUM(W50:W55)</f>
        <v>2280000</v>
      </c>
    </row>
    <row r="57" spans="7:12">
      <c r="G57" s="158"/>
      <c r="H57" s="158"/>
      <c r="I57" s="158"/>
      <c r="J57" s="158"/>
      <c r="K57" s="158"/>
      <c r="L57" s="158"/>
    </row>
    <row r="58" spans="7:12">
      <c r="G58" s="158"/>
      <c r="H58" s="158"/>
      <c r="I58" s="158"/>
      <c r="J58" s="158"/>
      <c r="K58" s="158"/>
      <c r="L58" s="158"/>
    </row>
  </sheetData>
  <mergeCells count="6">
    <mergeCell ref="S41:V41"/>
    <mergeCell ref="S49:V49"/>
    <mergeCell ref="N22:N28"/>
    <mergeCell ref="N29:N36"/>
    <mergeCell ref="X41:X46"/>
    <mergeCell ref="X50:X55"/>
  </mergeCells>
  <conditionalFormatting sqref="F1">
    <cfRule type="containsText" dxfId="0" priority="1" operator="between" text=" ">
      <formula>NOT(ISERROR(SEARCH(" ",F1)))</formula>
    </cfRule>
  </conditionalFormatting>
  <conditionalFormatting sqref="F4">
    <cfRule type="containsText" dxfId="0" priority="2" operator="between" text=" ">
      <formula>NOT(ISERROR(SEARCH(" ",F4)))</formula>
    </cfRule>
  </conditionalFormatting>
  <conditionalFormatting sqref="S15">
    <cfRule type="containsText" dxfId="0" priority="20" operator="between" text=" ">
      <formula>NOT(ISERROR(SEARCH(" ",S15)))</formula>
    </cfRule>
  </conditionalFormatting>
  <conditionalFormatting sqref="T15">
    <cfRule type="containsText" dxfId="0" priority="19" operator="between" text=" ">
      <formula>NOT(ISERROR(SEARCH(" ",T15)))</formula>
    </cfRule>
  </conditionalFormatting>
  <conditionalFormatting sqref="R16:S16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0:S20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:F3">
    <cfRule type="containsText" dxfId="0" priority="3" operator="between" text=" ">
      <formula>NOT(ISERROR(SEARCH(" ",F2)))</formula>
    </cfRule>
  </conditionalFormatting>
  <conditionalFormatting sqref="S42:S46">
    <cfRule type="cellIs" dxfId="1" priority="12" operator="equal">
      <formula>"狂暴"</formula>
    </cfRule>
    <cfRule type="cellIs" dxfId="2" priority="13" operator="equal">
      <formula>"锁定"</formula>
    </cfRule>
    <cfRule type="cellIs" dxfId="3" priority="14" operator="equal">
      <formula>"钻石"</formula>
    </cfRule>
    <cfRule type="cellIs" dxfId="4" priority="15" operator="equal">
      <formula>"金币"</formula>
    </cfRule>
    <cfRule type="containsText" dxfId="0" priority="17" operator="between" text=" ">
      <formula>NOT(ISERROR(SEARCH(" ",S42)))</formula>
    </cfRule>
  </conditionalFormatting>
  <conditionalFormatting sqref="T16:T20">
    <cfRule type="containsText" dxfId="0" priority="25" operator="between" text=" ">
      <formula>NOT(ISERROR(SEARCH(" ",T16)))</formula>
    </cfRule>
    <cfRule type="containsText" dxfId="5" priority="26" operator="between" text=".">
      <formula>NOT(ISERROR(SEARCH(".",T16)))</formula>
    </cfRule>
  </conditionalFormatting>
  <conditionalFormatting sqref="A1:D3">
    <cfRule type="containsText" dxfId="0" priority="32" operator="between" text=" ">
      <formula>NOT(ISERROR(SEARCH(" ",A1)))</formula>
    </cfRule>
  </conditionalFormatting>
  <conditionalFormatting sqref="E1 L1 G1:K4">
    <cfRule type="containsText" dxfId="0" priority="18" operator="between" text=" ">
      <formula>NOT(ISERROR(SEARCH(" ",E1)))</formula>
    </cfRule>
  </conditionalFormatting>
  <conditionalFormatting sqref="E2:E3 L2:L3">
    <cfRule type="containsText" dxfId="0" priority="30" operator="between" text=" ">
      <formula>NOT(ISERROR(SEARCH(" ",E2)))</formula>
    </cfRule>
  </conditionalFormatting>
  <conditionalFormatting sqref="A4:D4 N4:O4">
    <cfRule type="containsText" dxfId="0" priority="31" operator="between" text=" ">
      <formula>NOT(ISERROR(SEARCH(" ",A4)))</formula>
    </cfRule>
  </conditionalFormatting>
  <conditionalFormatting sqref="E4 L4">
    <cfRule type="containsText" dxfId="0" priority="29" operator="between" text=" ">
      <formula>NOT(ISERROR(SEARCH(" ",E4)))</formula>
    </cfRule>
  </conditionalFormatting>
  <conditionalFormatting sqref="R17:S19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42:U46">
    <cfRule type="containsText" dxfId="0" priority="16" operator="between" text=" ">
      <formula>NOT(ISERROR(SEARCH(" ",T42)))</formula>
    </cfRule>
  </conditionalFormatting>
  <conditionalFormatting sqref="V42:W46">
    <cfRule type="containsText" dxfId="0" priority="11" operator="between" text=" ">
      <formula>NOT(ISERROR(SEARCH(" ",V42)))</formula>
    </cfRule>
  </conditionalFormatting>
  <conditionalFormatting sqref="T50:U55">
    <cfRule type="containsText" dxfId="0" priority="9" operator="between" text=" ">
      <formula>NOT(ISERROR(SEARCH(" ",T50)))</formula>
    </cfRule>
  </conditionalFormatting>
  <conditionalFormatting sqref="W50:W55 V54">
    <cfRule type="containsText" dxfId="0" priority="4" operator="between" text=" ">
      <formula>NOT(ISERROR(SEARCH(" ",V50)))</formula>
    </cfRule>
  </conditionalFormatting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Y55"/>
  <sheetViews>
    <sheetView workbookViewId="0">
      <selection activeCell="G21" sqref="G21"/>
    </sheetView>
  </sheetViews>
  <sheetFormatPr defaultColWidth="8.88888888888889" defaultRowHeight="15.6"/>
  <cols>
    <col min="1" max="1" width="5.66666666666667" style="153" customWidth="1"/>
    <col min="2" max="2" width="11.8888888888889" customWidth="1"/>
    <col min="3" max="3" width="13.4444444444444" customWidth="1"/>
    <col min="15" max="15" width="12.7777777777778" style="1" customWidth="1"/>
    <col min="16" max="19" width="8.88888888888889" style="1"/>
  </cols>
  <sheetData>
    <row r="1" spans="1:3">
      <c r="A1" s="32" t="s">
        <v>0</v>
      </c>
      <c r="B1" s="32" t="s">
        <v>0</v>
      </c>
      <c r="C1" s="32" t="s">
        <v>1</v>
      </c>
    </row>
    <row r="2" spans="1:3">
      <c r="A2" s="33" t="s">
        <v>2</v>
      </c>
      <c r="B2" s="33" t="s">
        <v>3</v>
      </c>
      <c r="C2" s="33" t="s">
        <v>2</v>
      </c>
    </row>
    <row r="3" spans="1:24">
      <c r="A3" s="33" t="s">
        <v>157</v>
      </c>
      <c r="B3" s="33" t="s">
        <v>158</v>
      </c>
      <c r="C3" s="33" t="s">
        <v>159</v>
      </c>
      <c r="W3" t="s">
        <v>160</v>
      </c>
      <c r="X3" t="s">
        <v>161</v>
      </c>
    </row>
    <row r="4" ht="15" spans="1:25">
      <c r="A4" s="33" t="s">
        <v>162</v>
      </c>
      <c r="B4" s="33" t="s">
        <v>163</v>
      </c>
      <c r="C4" s="33" t="s">
        <v>164</v>
      </c>
      <c r="L4" t="s">
        <v>165</v>
      </c>
      <c r="M4" t="s">
        <v>166</v>
      </c>
      <c r="O4" s="61">
        <v>0</v>
      </c>
      <c r="P4" s="61" t="s">
        <v>167</v>
      </c>
      <c r="Q4" s="61" t="s">
        <v>168</v>
      </c>
      <c r="R4" s="61" t="s">
        <v>169</v>
      </c>
      <c r="S4" s="61" t="s">
        <v>5</v>
      </c>
      <c r="V4" t="s">
        <v>170</v>
      </c>
      <c r="W4">
        <v>200</v>
      </c>
      <c r="X4">
        <f>W4*200</f>
        <v>40000</v>
      </c>
      <c r="Y4" t="s">
        <v>171</v>
      </c>
    </row>
    <row r="5" ht="14.4" spans="1:24">
      <c r="A5" s="153">
        <v>1</v>
      </c>
      <c r="B5" t="str">
        <f>J5&amp;"|"&amp;K5&amp;"|"&amp;L5</f>
        <v>1|2|10000</v>
      </c>
      <c r="C5">
        <f>M5</f>
        <v>10000</v>
      </c>
      <c r="I5" s="45" t="s">
        <v>136</v>
      </c>
      <c r="J5" s="12">
        <f>VLOOKUP(I5,O:S,4,0)</f>
        <v>1</v>
      </c>
      <c r="K5" s="12">
        <f>VLOOKUP(I5,O:S,5,0)</f>
        <v>2</v>
      </c>
      <c r="L5" s="57">
        <v>10000</v>
      </c>
      <c r="M5" s="57">
        <f>VLOOKUP(I5,O:S,2,FALSE)*L5*200000</f>
        <v>10000</v>
      </c>
      <c r="N5" s="110"/>
      <c r="O5" s="61" t="s">
        <v>172</v>
      </c>
      <c r="P5" s="61">
        <v>1</v>
      </c>
      <c r="Q5" s="61">
        <v>20</v>
      </c>
      <c r="R5" s="61">
        <v>1</v>
      </c>
      <c r="S5" s="61">
        <v>0</v>
      </c>
      <c r="V5" t="s">
        <v>173</v>
      </c>
      <c r="W5">
        <f>X5/200</f>
        <v>50</v>
      </c>
      <c r="X5">
        <f>C5</f>
        <v>10000</v>
      </c>
    </row>
    <row r="6" ht="14.4" spans="1:24">
      <c r="A6" s="153">
        <v>2</v>
      </c>
      <c r="B6" t="str">
        <f t="shared" ref="B6:B37" si="0">J6&amp;"|"&amp;K6&amp;"|"&amp;L6</f>
        <v>1|2|20000</v>
      </c>
      <c r="C6">
        <f t="shared" ref="C6:C37" si="1">M6</f>
        <v>20000</v>
      </c>
      <c r="I6" s="45" t="s">
        <v>136</v>
      </c>
      <c r="J6" s="12">
        <f t="shared" ref="J6:J50" si="2">VLOOKUP(I6,O:S,4,0)</f>
        <v>1</v>
      </c>
      <c r="K6" s="12">
        <f t="shared" ref="K6:K50" si="3">VLOOKUP(I6,O:S,5,0)</f>
        <v>2</v>
      </c>
      <c r="L6" s="57">
        <v>20000</v>
      </c>
      <c r="M6" s="57">
        <f t="shared" ref="M6:M37" si="4">VLOOKUP(I6,O:S,2,FALSE)*L6*200000</f>
        <v>20000</v>
      </c>
      <c r="N6" s="110"/>
      <c r="O6" s="61" t="s">
        <v>151</v>
      </c>
      <c r="P6" s="61">
        <v>0.1</v>
      </c>
      <c r="Q6" s="61">
        <v>2</v>
      </c>
      <c r="R6" s="61">
        <v>1</v>
      </c>
      <c r="S6" s="61">
        <v>1</v>
      </c>
      <c r="W6">
        <f t="shared" ref="W6:W37" si="5">X6/200</f>
        <v>100</v>
      </c>
      <c r="X6">
        <f t="shared" ref="X6:X37" si="6">C6</f>
        <v>20000</v>
      </c>
    </row>
    <row r="7" ht="14.4" spans="1:24">
      <c r="A7" s="153">
        <v>3</v>
      </c>
      <c r="B7" t="str">
        <f t="shared" si="0"/>
        <v>1|2|30000</v>
      </c>
      <c r="C7">
        <f t="shared" si="1"/>
        <v>30000</v>
      </c>
      <c r="I7" s="45" t="s">
        <v>136</v>
      </c>
      <c r="J7" s="12">
        <f t="shared" si="2"/>
        <v>1</v>
      </c>
      <c r="K7" s="12">
        <f t="shared" si="3"/>
        <v>2</v>
      </c>
      <c r="L7" s="57">
        <v>30000</v>
      </c>
      <c r="M7" s="57">
        <f t="shared" si="4"/>
        <v>30000</v>
      </c>
      <c r="N7" s="110"/>
      <c r="O7" s="61" t="s">
        <v>136</v>
      </c>
      <c r="P7" s="61">
        <v>5e-6</v>
      </c>
      <c r="Q7" s="61">
        <v>0.0001</v>
      </c>
      <c r="R7" s="61">
        <v>1</v>
      </c>
      <c r="S7" s="61">
        <v>2</v>
      </c>
      <c r="W7">
        <f t="shared" si="5"/>
        <v>150</v>
      </c>
      <c r="X7">
        <f t="shared" si="6"/>
        <v>30000</v>
      </c>
    </row>
    <row r="8" ht="14.4" spans="1:24">
      <c r="A8" s="153">
        <v>4</v>
      </c>
      <c r="B8" t="str">
        <f t="shared" si="0"/>
        <v>1|2|40000</v>
      </c>
      <c r="C8">
        <f t="shared" si="1"/>
        <v>40000</v>
      </c>
      <c r="I8" s="45" t="s">
        <v>136</v>
      </c>
      <c r="J8" s="12">
        <f t="shared" si="2"/>
        <v>1</v>
      </c>
      <c r="K8" s="12">
        <f t="shared" si="3"/>
        <v>2</v>
      </c>
      <c r="L8" s="57">
        <v>40000</v>
      </c>
      <c r="M8" s="57">
        <f t="shared" si="4"/>
        <v>40000</v>
      </c>
      <c r="N8" s="110"/>
      <c r="O8" s="61" t="s">
        <v>132</v>
      </c>
      <c r="P8" s="61">
        <v>0.1</v>
      </c>
      <c r="Q8" s="61">
        <v>2</v>
      </c>
      <c r="R8" s="61">
        <v>2</v>
      </c>
      <c r="S8" s="61">
        <v>1001</v>
      </c>
      <c r="W8">
        <f t="shared" si="5"/>
        <v>200</v>
      </c>
      <c r="X8">
        <f t="shared" si="6"/>
        <v>40000</v>
      </c>
    </row>
    <row r="9" ht="14.4" spans="1:24">
      <c r="A9" s="153">
        <v>5</v>
      </c>
      <c r="B9" t="str">
        <f t="shared" si="0"/>
        <v>1|2|50000</v>
      </c>
      <c r="C9">
        <f t="shared" si="1"/>
        <v>50000</v>
      </c>
      <c r="I9" s="45" t="s">
        <v>136</v>
      </c>
      <c r="J9" s="12">
        <f t="shared" si="2"/>
        <v>1</v>
      </c>
      <c r="K9" s="12">
        <f t="shared" si="3"/>
        <v>2</v>
      </c>
      <c r="L9" s="57">
        <v>50000</v>
      </c>
      <c r="M9" s="57">
        <f t="shared" si="4"/>
        <v>50000</v>
      </c>
      <c r="N9" s="110"/>
      <c r="O9" s="61" t="s">
        <v>134</v>
      </c>
      <c r="P9" s="61">
        <v>0.25</v>
      </c>
      <c r="Q9" s="61">
        <v>5</v>
      </c>
      <c r="R9" s="61">
        <v>2</v>
      </c>
      <c r="S9" s="61">
        <v>1002</v>
      </c>
      <c r="W9">
        <f t="shared" si="5"/>
        <v>250</v>
      </c>
      <c r="X9">
        <f t="shared" si="6"/>
        <v>50000</v>
      </c>
    </row>
    <row r="10" ht="14.4" spans="1:24">
      <c r="A10" s="153">
        <v>6</v>
      </c>
      <c r="B10" t="str">
        <f t="shared" si="0"/>
        <v>1|2|60000</v>
      </c>
      <c r="C10">
        <f t="shared" si="1"/>
        <v>60000</v>
      </c>
      <c r="I10" s="45" t="s">
        <v>136</v>
      </c>
      <c r="J10" s="12">
        <f t="shared" si="2"/>
        <v>1</v>
      </c>
      <c r="K10" s="12">
        <f t="shared" si="3"/>
        <v>2</v>
      </c>
      <c r="L10" s="57">
        <v>60000</v>
      </c>
      <c r="M10" s="57">
        <f t="shared" si="4"/>
        <v>60000</v>
      </c>
      <c r="N10" s="110"/>
      <c r="O10" s="61" t="s">
        <v>149</v>
      </c>
      <c r="P10" s="61">
        <v>0.5</v>
      </c>
      <c r="Q10" s="61">
        <v>10</v>
      </c>
      <c r="R10" s="61">
        <v>2</v>
      </c>
      <c r="S10" s="61">
        <v>1003</v>
      </c>
      <c r="W10">
        <f t="shared" si="5"/>
        <v>300</v>
      </c>
      <c r="X10">
        <f t="shared" si="6"/>
        <v>60000</v>
      </c>
    </row>
    <row r="11" ht="14.4" spans="1:24">
      <c r="A11" s="153">
        <v>7</v>
      </c>
      <c r="B11" t="str">
        <f t="shared" si="0"/>
        <v>1|2|70000</v>
      </c>
      <c r="C11">
        <f t="shared" si="1"/>
        <v>70000</v>
      </c>
      <c r="I11" s="45" t="s">
        <v>136</v>
      </c>
      <c r="J11" s="12">
        <f t="shared" si="2"/>
        <v>1</v>
      </c>
      <c r="K11" s="12">
        <f t="shared" si="3"/>
        <v>2</v>
      </c>
      <c r="L11" s="57">
        <v>70000</v>
      </c>
      <c r="M11" s="57">
        <f t="shared" si="4"/>
        <v>70000</v>
      </c>
      <c r="N11" s="110"/>
      <c r="O11" s="61" t="s">
        <v>155</v>
      </c>
      <c r="P11" s="61">
        <v>0.1</v>
      </c>
      <c r="Q11" s="61">
        <v>2</v>
      </c>
      <c r="R11" s="61">
        <v>2</v>
      </c>
      <c r="S11" s="61">
        <v>1004</v>
      </c>
      <c r="W11">
        <f t="shared" si="5"/>
        <v>350</v>
      </c>
      <c r="X11">
        <f t="shared" si="6"/>
        <v>70000</v>
      </c>
    </row>
    <row r="12" ht="14.4" spans="1:24">
      <c r="A12" s="153">
        <v>8</v>
      </c>
      <c r="B12" t="str">
        <f t="shared" si="0"/>
        <v>1|2|80000</v>
      </c>
      <c r="C12">
        <f t="shared" si="1"/>
        <v>80000</v>
      </c>
      <c r="I12" s="45" t="s">
        <v>136</v>
      </c>
      <c r="J12" s="12">
        <f t="shared" si="2"/>
        <v>1</v>
      </c>
      <c r="K12" s="12">
        <f t="shared" si="3"/>
        <v>2</v>
      </c>
      <c r="L12" s="57">
        <v>80000</v>
      </c>
      <c r="M12" s="57">
        <f t="shared" si="4"/>
        <v>80000</v>
      </c>
      <c r="N12" s="110"/>
      <c r="O12" s="61" t="s">
        <v>174</v>
      </c>
      <c r="P12" s="61">
        <v>0.00075</v>
      </c>
      <c r="Q12" s="61">
        <v>0.015</v>
      </c>
      <c r="R12" s="61">
        <v>2</v>
      </c>
      <c r="S12" s="61">
        <v>1204</v>
      </c>
      <c r="W12">
        <f t="shared" si="5"/>
        <v>400</v>
      </c>
      <c r="X12">
        <f t="shared" si="6"/>
        <v>80000</v>
      </c>
    </row>
    <row r="13" ht="14.4" spans="1:24">
      <c r="A13" s="153">
        <v>9</v>
      </c>
      <c r="B13" t="str">
        <f t="shared" si="0"/>
        <v>1|2|90000</v>
      </c>
      <c r="C13">
        <f t="shared" si="1"/>
        <v>90000</v>
      </c>
      <c r="I13" s="45" t="s">
        <v>136</v>
      </c>
      <c r="J13" s="12">
        <f t="shared" si="2"/>
        <v>1</v>
      </c>
      <c r="K13" s="12">
        <f t="shared" si="3"/>
        <v>2</v>
      </c>
      <c r="L13" s="57">
        <v>90000</v>
      </c>
      <c r="M13" s="57">
        <f t="shared" si="4"/>
        <v>90000</v>
      </c>
      <c r="N13" s="110"/>
      <c r="O13" s="61" t="s">
        <v>175</v>
      </c>
      <c r="P13" s="61">
        <v>5</v>
      </c>
      <c r="Q13" s="61">
        <v>100</v>
      </c>
      <c r="R13" s="61">
        <v>2</v>
      </c>
      <c r="S13" s="61">
        <v>1005</v>
      </c>
      <c r="W13">
        <f t="shared" si="5"/>
        <v>450</v>
      </c>
      <c r="X13">
        <f t="shared" si="6"/>
        <v>90000</v>
      </c>
    </row>
    <row r="14" ht="14.4" spans="1:24">
      <c r="A14" s="153">
        <v>10</v>
      </c>
      <c r="B14" t="str">
        <f t="shared" si="0"/>
        <v>1|2|100000</v>
      </c>
      <c r="C14">
        <f t="shared" si="1"/>
        <v>100000</v>
      </c>
      <c r="I14" s="45" t="s">
        <v>136</v>
      </c>
      <c r="J14" s="12">
        <f t="shared" si="2"/>
        <v>1</v>
      </c>
      <c r="K14" s="12">
        <f t="shared" si="3"/>
        <v>2</v>
      </c>
      <c r="L14" s="57">
        <v>100000</v>
      </c>
      <c r="M14" s="57">
        <f t="shared" si="4"/>
        <v>100000</v>
      </c>
      <c r="N14" s="110"/>
      <c r="O14" s="61" t="s">
        <v>176</v>
      </c>
      <c r="P14" s="61">
        <v>10</v>
      </c>
      <c r="Q14" s="61">
        <v>200</v>
      </c>
      <c r="R14" s="61">
        <v>2</v>
      </c>
      <c r="S14" s="61">
        <v>1006</v>
      </c>
      <c r="W14">
        <f t="shared" si="5"/>
        <v>500</v>
      </c>
      <c r="X14">
        <f t="shared" si="6"/>
        <v>100000</v>
      </c>
    </row>
    <row r="15" ht="14.4" spans="1:24">
      <c r="A15" s="153">
        <v>11</v>
      </c>
      <c r="B15" t="str">
        <f t="shared" si="0"/>
        <v>1|2|110000</v>
      </c>
      <c r="C15">
        <f t="shared" si="1"/>
        <v>110000</v>
      </c>
      <c r="I15" s="45" t="s">
        <v>136</v>
      </c>
      <c r="J15" s="12">
        <f t="shared" si="2"/>
        <v>1</v>
      </c>
      <c r="K15" s="12">
        <f t="shared" si="3"/>
        <v>2</v>
      </c>
      <c r="L15" s="57">
        <v>110000</v>
      </c>
      <c r="M15" s="57">
        <f t="shared" si="4"/>
        <v>110000</v>
      </c>
      <c r="N15" s="110"/>
      <c r="O15" s="61" t="s">
        <v>177</v>
      </c>
      <c r="P15" s="61">
        <v>25</v>
      </c>
      <c r="Q15" s="61">
        <v>500</v>
      </c>
      <c r="R15" s="61">
        <v>2</v>
      </c>
      <c r="S15" s="61">
        <v>1007</v>
      </c>
      <c r="W15">
        <f t="shared" si="5"/>
        <v>550</v>
      </c>
      <c r="X15">
        <f t="shared" si="6"/>
        <v>110000</v>
      </c>
    </row>
    <row r="16" ht="14.4" spans="1:24">
      <c r="A16" s="153">
        <v>12</v>
      </c>
      <c r="B16" t="str">
        <f t="shared" si="0"/>
        <v>1|2|120000</v>
      </c>
      <c r="C16">
        <f t="shared" si="1"/>
        <v>120000</v>
      </c>
      <c r="I16" s="45" t="s">
        <v>136</v>
      </c>
      <c r="J16" s="12">
        <f t="shared" si="2"/>
        <v>1</v>
      </c>
      <c r="K16" s="12">
        <f t="shared" si="3"/>
        <v>2</v>
      </c>
      <c r="L16" s="57">
        <v>120000</v>
      </c>
      <c r="M16" s="57">
        <f t="shared" si="4"/>
        <v>120000</v>
      </c>
      <c r="N16" s="110"/>
      <c r="O16" s="61" t="s">
        <v>178</v>
      </c>
      <c r="P16" s="61">
        <v>50</v>
      </c>
      <c r="Q16" s="61">
        <v>1000</v>
      </c>
      <c r="R16" s="61">
        <v>2</v>
      </c>
      <c r="S16" s="61">
        <v>1008</v>
      </c>
      <c r="W16">
        <f t="shared" si="5"/>
        <v>600</v>
      </c>
      <c r="X16">
        <f t="shared" si="6"/>
        <v>120000</v>
      </c>
    </row>
    <row r="17" ht="14.4" spans="1:24">
      <c r="A17" s="153">
        <v>13</v>
      </c>
      <c r="B17" t="str">
        <f t="shared" si="0"/>
        <v>1|2|130000</v>
      </c>
      <c r="C17">
        <f t="shared" si="1"/>
        <v>130000</v>
      </c>
      <c r="I17" s="45" t="s">
        <v>136</v>
      </c>
      <c r="J17" s="12">
        <f t="shared" si="2"/>
        <v>1</v>
      </c>
      <c r="K17" s="12">
        <f t="shared" si="3"/>
        <v>2</v>
      </c>
      <c r="L17" s="57">
        <v>130000</v>
      </c>
      <c r="M17" s="57">
        <f t="shared" si="4"/>
        <v>130000</v>
      </c>
      <c r="N17" s="110"/>
      <c r="O17" s="61" t="s">
        <v>179</v>
      </c>
      <c r="P17" s="61">
        <v>5</v>
      </c>
      <c r="Q17" s="61">
        <v>100</v>
      </c>
      <c r="R17" s="61">
        <v>2</v>
      </c>
      <c r="S17" s="61">
        <v>1206</v>
      </c>
      <c r="W17">
        <f t="shared" si="5"/>
        <v>650</v>
      </c>
      <c r="X17">
        <f t="shared" si="6"/>
        <v>130000</v>
      </c>
    </row>
    <row r="18" ht="14.4" spans="1:24">
      <c r="A18" s="153">
        <v>14</v>
      </c>
      <c r="B18" t="str">
        <f t="shared" si="0"/>
        <v>1|2|140000</v>
      </c>
      <c r="C18">
        <f t="shared" si="1"/>
        <v>140000</v>
      </c>
      <c r="I18" s="45" t="s">
        <v>136</v>
      </c>
      <c r="J18" s="12">
        <f t="shared" si="2"/>
        <v>1</v>
      </c>
      <c r="K18" s="12">
        <f t="shared" si="3"/>
        <v>2</v>
      </c>
      <c r="L18" s="57">
        <v>140000</v>
      </c>
      <c r="M18" s="57">
        <f t="shared" si="4"/>
        <v>140000</v>
      </c>
      <c r="N18" s="110"/>
      <c r="O18" s="61" t="s">
        <v>180</v>
      </c>
      <c r="P18" s="61">
        <v>2</v>
      </c>
      <c r="Q18" s="61">
        <v>40</v>
      </c>
      <c r="R18" s="61">
        <v>2</v>
      </c>
      <c r="S18" s="61">
        <v>1205</v>
      </c>
      <c r="W18">
        <f t="shared" si="5"/>
        <v>700</v>
      </c>
      <c r="X18">
        <f t="shared" si="6"/>
        <v>140000</v>
      </c>
    </row>
    <row r="19" ht="14.4" spans="1:24">
      <c r="A19" s="153">
        <v>15</v>
      </c>
      <c r="B19" t="str">
        <f t="shared" si="0"/>
        <v>1|2|150000</v>
      </c>
      <c r="C19">
        <f t="shared" si="1"/>
        <v>150000</v>
      </c>
      <c r="I19" s="45" t="s">
        <v>136</v>
      </c>
      <c r="J19" s="12">
        <f t="shared" si="2"/>
        <v>1</v>
      </c>
      <c r="K19" s="12">
        <f t="shared" si="3"/>
        <v>2</v>
      </c>
      <c r="L19" s="57">
        <v>150000</v>
      </c>
      <c r="M19" s="57">
        <f t="shared" si="4"/>
        <v>150000</v>
      </c>
      <c r="N19" s="110"/>
      <c r="O19" s="61" t="s">
        <v>181</v>
      </c>
      <c r="P19" s="61">
        <v>200</v>
      </c>
      <c r="Q19" s="61">
        <v>4000</v>
      </c>
      <c r="R19" s="61">
        <v>2</v>
      </c>
      <c r="S19" s="61">
        <v>1208</v>
      </c>
      <c r="W19">
        <f t="shared" si="5"/>
        <v>750</v>
      </c>
      <c r="X19">
        <f t="shared" si="6"/>
        <v>150000</v>
      </c>
    </row>
    <row r="20" ht="14.4" spans="1:24">
      <c r="A20" s="153">
        <v>16</v>
      </c>
      <c r="B20" t="str">
        <f t="shared" si="0"/>
        <v>1|2|160000</v>
      </c>
      <c r="C20">
        <f t="shared" si="1"/>
        <v>160000</v>
      </c>
      <c r="I20" s="45" t="s">
        <v>136</v>
      </c>
      <c r="J20" s="12">
        <f t="shared" si="2"/>
        <v>1</v>
      </c>
      <c r="K20" s="12">
        <f t="shared" si="3"/>
        <v>2</v>
      </c>
      <c r="L20" s="57">
        <v>160000</v>
      </c>
      <c r="M20" s="57">
        <f t="shared" si="4"/>
        <v>160000</v>
      </c>
      <c r="N20" s="110"/>
      <c r="O20" s="61" t="s">
        <v>182</v>
      </c>
      <c r="P20" s="61">
        <v>30</v>
      </c>
      <c r="Q20" s="61">
        <v>600</v>
      </c>
      <c r="R20" s="61">
        <v>2</v>
      </c>
      <c r="S20" s="61">
        <v>1209</v>
      </c>
      <c r="W20">
        <f t="shared" si="5"/>
        <v>800</v>
      </c>
      <c r="X20">
        <f t="shared" si="6"/>
        <v>160000</v>
      </c>
    </row>
    <row r="21" ht="14.4" spans="1:24">
      <c r="A21" s="153">
        <v>17</v>
      </c>
      <c r="B21" t="str">
        <f t="shared" si="0"/>
        <v>1|2|170000</v>
      </c>
      <c r="C21">
        <f t="shared" si="1"/>
        <v>170000</v>
      </c>
      <c r="I21" s="45" t="s">
        <v>136</v>
      </c>
      <c r="J21" s="12">
        <f t="shared" si="2"/>
        <v>1</v>
      </c>
      <c r="K21" s="12">
        <f t="shared" si="3"/>
        <v>2</v>
      </c>
      <c r="L21" s="57">
        <v>170000</v>
      </c>
      <c r="M21" s="57">
        <f t="shared" si="4"/>
        <v>170000</v>
      </c>
      <c r="N21" s="110"/>
      <c r="O21" s="61" t="s">
        <v>183</v>
      </c>
      <c r="P21" s="61">
        <v>50</v>
      </c>
      <c r="Q21" s="61">
        <v>1000</v>
      </c>
      <c r="R21" s="61">
        <v>2</v>
      </c>
      <c r="S21" s="61">
        <v>1210</v>
      </c>
      <c r="W21">
        <f t="shared" si="5"/>
        <v>850</v>
      </c>
      <c r="X21">
        <f t="shared" si="6"/>
        <v>170000</v>
      </c>
    </row>
    <row r="22" ht="14.4" spans="1:24">
      <c r="A22" s="153">
        <v>18</v>
      </c>
      <c r="B22" t="str">
        <f t="shared" si="0"/>
        <v>1|2|180000</v>
      </c>
      <c r="C22">
        <f t="shared" si="1"/>
        <v>180000</v>
      </c>
      <c r="I22" s="45" t="s">
        <v>136</v>
      </c>
      <c r="J22" s="12">
        <f t="shared" si="2"/>
        <v>1</v>
      </c>
      <c r="K22" s="12">
        <f t="shared" si="3"/>
        <v>2</v>
      </c>
      <c r="L22" s="57">
        <v>180000</v>
      </c>
      <c r="M22" s="57">
        <f t="shared" si="4"/>
        <v>180000</v>
      </c>
      <c r="N22" s="110"/>
      <c r="O22" s="61" t="s">
        <v>184</v>
      </c>
      <c r="P22" s="61">
        <v>1</v>
      </c>
      <c r="Q22" s="61">
        <v>20</v>
      </c>
      <c r="R22" s="61">
        <v>1</v>
      </c>
      <c r="S22" s="61">
        <v>6</v>
      </c>
      <c r="W22">
        <f t="shared" si="5"/>
        <v>900</v>
      </c>
      <c r="X22">
        <f t="shared" si="6"/>
        <v>180000</v>
      </c>
    </row>
    <row r="23" ht="14.4" spans="1:24">
      <c r="A23" s="153">
        <v>19</v>
      </c>
      <c r="B23" t="str">
        <f t="shared" si="0"/>
        <v>1|2|190000</v>
      </c>
      <c r="C23">
        <f t="shared" si="1"/>
        <v>190000</v>
      </c>
      <c r="I23" s="45" t="s">
        <v>136</v>
      </c>
      <c r="J23" s="12">
        <f t="shared" si="2"/>
        <v>1</v>
      </c>
      <c r="K23" s="12">
        <f t="shared" si="3"/>
        <v>2</v>
      </c>
      <c r="L23" s="57">
        <v>190000</v>
      </c>
      <c r="M23" s="57">
        <f t="shared" si="4"/>
        <v>190000</v>
      </c>
      <c r="N23" s="110"/>
      <c r="O23" s="61" t="s">
        <v>185</v>
      </c>
      <c r="P23" s="61">
        <v>1</v>
      </c>
      <c r="Q23" s="61">
        <v>20</v>
      </c>
      <c r="R23" s="61">
        <v>2</v>
      </c>
      <c r="S23" s="61">
        <v>1301</v>
      </c>
      <c r="W23">
        <f t="shared" si="5"/>
        <v>950</v>
      </c>
      <c r="X23">
        <f t="shared" si="6"/>
        <v>190000</v>
      </c>
    </row>
    <row r="24" ht="14.4" spans="1:24">
      <c r="A24" s="153">
        <v>20</v>
      </c>
      <c r="B24" t="str">
        <f t="shared" si="0"/>
        <v>1|2|200000</v>
      </c>
      <c r="C24">
        <f t="shared" si="1"/>
        <v>200000</v>
      </c>
      <c r="I24" s="45" t="s">
        <v>136</v>
      </c>
      <c r="J24" s="12">
        <f t="shared" si="2"/>
        <v>1</v>
      </c>
      <c r="K24" s="12">
        <f t="shared" si="3"/>
        <v>2</v>
      </c>
      <c r="L24" s="57">
        <v>200000</v>
      </c>
      <c r="M24" s="57">
        <f t="shared" si="4"/>
        <v>200000</v>
      </c>
      <c r="N24" s="110"/>
      <c r="O24" s="61" t="s">
        <v>186</v>
      </c>
      <c r="P24" s="61">
        <v>1</v>
      </c>
      <c r="Q24" s="61">
        <v>20</v>
      </c>
      <c r="R24" s="61">
        <v>2</v>
      </c>
      <c r="S24" s="61">
        <v>1302</v>
      </c>
      <c r="W24">
        <f t="shared" si="5"/>
        <v>1000</v>
      </c>
      <c r="X24">
        <f t="shared" si="6"/>
        <v>200000</v>
      </c>
    </row>
    <row r="25" ht="14.4" spans="1:24">
      <c r="A25" s="153">
        <v>21</v>
      </c>
      <c r="B25" t="str">
        <f t="shared" si="0"/>
        <v>1|2|210000</v>
      </c>
      <c r="C25">
        <f t="shared" si="1"/>
        <v>210000</v>
      </c>
      <c r="I25" s="45" t="s">
        <v>136</v>
      </c>
      <c r="J25" s="12">
        <f t="shared" si="2"/>
        <v>1</v>
      </c>
      <c r="K25" s="12">
        <f t="shared" si="3"/>
        <v>2</v>
      </c>
      <c r="L25" s="57">
        <v>210000</v>
      </c>
      <c r="M25" s="57">
        <f t="shared" si="4"/>
        <v>210000</v>
      </c>
      <c r="N25" s="110"/>
      <c r="O25" s="61" t="s">
        <v>187</v>
      </c>
      <c r="P25" s="61">
        <v>1</v>
      </c>
      <c r="Q25" s="61">
        <v>20</v>
      </c>
      <c r="R25" s="61">
        <v>2</v>
      </c>
      <c r="S25" s="61">
        <v>1303</v>
      </c>
      <c r="W25">
        <f t="shared" si="5"/>
        <v>1050</v>
      </c>
      <c r="X25">
        <f t="shared" si="6"/>
        <v>210000</v>
      </c>
    </row>
    <row r="26" ht="14.4" spans="1:24">
      <c r="A26" s="153">
        <v>22</v>
      </c>
      <c r="B26" t="str">
        <f t="shared" si="0"/>
        <v>1|2|220000</v>
      </c>
      <c r="C26">
        <f t="shared" si="1"/>
        <v>220000</v>
      </c>
      <c r="I26" s="45" t="s">
        <v>136</v>
      </c>
      <c r="J26" s="12">
        <f t="shared" si="2"/>
        <v>1</v>
      </c>
      <c r="K26" s="12">
        <f t="shared" si="3"/>
        <v>2</v>
      </c>
      <c r="L26" s="57">
        <v>220000</v>
      </c>
      <c r="M26" s="57">
        <f t="shared" si="4"/>
        <v>220000</v>
      </c>
      <c r="N26" s="110"/>
      <c r="O26" s="61" t="s">
        <v>188</v>
      </c>
      <c r="P26" s="61">
        <v>1</v>
      </c>
      <c r="Q26" s="61">
        <v>20</v>
      </c>
      <c r="R26" s="61">
        <v>2</v>
      </c>
      <c r="S26" s="61">
        <v>1304</v>
      </c>
      <c r="W26">
        <f t="shared" si="5"/>
        <v>1100</v>
      </c>
      <c r="X26">
        <f t="shared" si="6"/>
        <v>220000</v>
      </c>
    </row>
    <row r="27" ht="14.4" spans="1:24">
      <c r="A27" s="153">
        <v>23</v>
      </c>
      <c r="B27" t="str">
        <f t="shared" si="0"/>
        <v>1|2|230000</v>
      </c>
      <c r="C27">
        <f t="shared" si="1"/>
        <v>230000</v>
      </c>
      <c r="I27" s="45" t="s">
        <v>136</v>
      </c>
      <c r="J27" s="12">
        <f t="shared" si="2"/>
        <v>1</v>
      </c>
      <c r="K27" s="12">
        <f t="shared" si="3"/>
        <v>2</v>
      </c>
      <c r="L27" s="57">
        <v>230000</v>
      </c>
      <c r="M27" s="57">
        <f t="shared" si="4"/>
        <v>230000</v>
      </c>
      <c r="N27" s="110"/>
      <c r="O27" s="61" t="s">
        <v>189</v>
      </c>
      <c r="P27" s="61">
        <v>30</v>
      </c>
      <c r="Q27" s="61">
        <v>600</v>
      </c>
      <c r="R27" s="61">
        <v>2</v>
      </c>
      <c r="S27" s="61">
        <v>1500</v>
      </c>
      <c r="W27">
        <f t="shared" si="5"/>
        <v>1150</v>
      </c>
      <c r="X27">
        <f t="shared" si="6"/>
        <v>230000</v>
      </c>
    </row>
    <row r="28" ht="14.4" spans="1:24">
      <c r="A28" s="153">
        <v>24</v>
      </c>
      <c r="B28" t="str">
        <f t="shared" si="0"/>
        <v>1|2|240000</v>
      </c>
      <c r="C28">
        <f t="shared" si="1"/>
        <v>240000</v>
      </c>
      <c r="I28" s="45" t="s">
        <v>136</v>
      </c>
      <c r="J28" s="12">
        <f t="shared" si="2"/>
        <v>1</v>
      </c>
      <c r="K28" s="12">
        <f t="shared" si="3"/>
        <v>2</v>
      </c>
      <c r="L28" s="57">
        <v>240000</v>
      </c>
      <c r="M28" s="57">
        <f t="shared" si="4"/>
        <v>240000</v>
      </c>
      <c r="N28" s="110"/>
      <c r="O28" s="61" t="s">
        <v>190</v>
      </c>
      <c r="P28" s="61">
        <v>60</v>
      </c>
      <c r="Q28" s="61">
        <v>1200</v>
      </c>
      <c r="R28" s="61">
        <v>2</v>
      </c>
      <c r="S28" s="61">
        <v>1503</v>
      </c>
      <c r="W28">
        <f t="shared" si="5"/>
        <v>1200</v>
      </c>
      <c r="X28">
        <f t="shared" si="6"/>
        <v>240000</v>
      </c>
    </row>
    <row r="29" ht="14.4" spans="1:24">
      <c r="A29" s="153">
        <v>25</v>
      </c>
      <c r="B29" t="str">
        <f t="shared" si="0"/>
        <v>1|2|250000</v>
      </c>
      <c r="C29">
        <f t="shared" si="1"/>
        <v>250000</v>
      </c>
      <c r="I29" s="45" t="s">
        <v>136</v>
      </c>
      <c r="J29" s="12">
        <f t="shared" si="2"/>
        <v>1</v>
      </c>
      <c r="K29" s="12">
        <f t="shared" si="3"/>
        <v>2</v>
      </c>
      <c r="L29" s="57">
        <v>250000</v>
      </c>
      <c r="M29" s="57">
        <f t="shared" si="4"/>
        <v>250000</v>
      </c>
      <c r="N29" s="110"/>
      <c r="O29" s="61" t="s">
        <v>191</v>
      </c>
      <c r="P29" s="61">
        <v>82.5</v>
      </c>
      <c r="Q29" s="61">
        <v>1650</v>
      </c>
      <c r="R29" s="61">
        <v>2</v>
      </c>
      <c r="S29" s="61">
        <v>1504</v>
      </c>
      <c r="W29">
        <f t="shared" si="5"/>
        <v>1250</v>
      </c>
      <c r="X29">
        <f t="shared" si="6"/>
        <v>250000</v>
      </c>
    </row>
    <row r="30" ht="14.4" spans="1:24">
      <c r="A30" s="153">
        <v>26</v>
      </c>
      <c r="B30" t="str">
        <f t="shared" si="0"/>
        <v>1|2|260000</v>
      </c>
      <c r="C30">
        <f t="shared" si="1"/>
        <v>260000</v>
      </c>
      <c r="I30" s="45" t="s">
        <v>136</v>
      </c>
      <c r="J30" s="12">
        <f t="shared" si="2"/>
        <v>1</v>
      </c>
      <c r="K30" s="12">
        <f t="shared" si="3"/>
        <v>2</v>
      </c>
      <c r="L30" s="57">
        <v>260000</v>
      </c>
      <c r="M30" s="57">
        <f t="shared" si="4"/>
        <v>260000</v>
      </c>
      <c r="N30" s="110"/>
      <c r="O30" s="61" t="s">
        <v>192</v>
      </c>
      <c r="P30" s="61">
        <v>0.75</v>
      </c>
      <c r="Q30" s="61">
        <v>15</v>
      </c>
      <c r="R30" s="61">
        <v>2</v>
      </c>
      <c r="S30" s="61">
        <v>1213</v>
      </c>
      <c r="W30">
        <f t="shared" si="5"/>
        <v>1300</v>
      </c>
      <c r="X30">
        <f t="shared" si="6"/>
        <v>260000</v>
      </c>
    </row>
    <row r="31" ht="14.4" spans="1:24">
      <c r="A31" s="153">
        <v>27</v>
      </c>
      <c r="B31" t="str">
        <f t="shared" si="0"/>
        <v>1|2|270000</v>
      </c>
      <c r="C31">
        <f t="shared" si="1"/>
        <v>270000</v>
      </c>
      <c r="I31" s="45" t="s">
        <v>136</v>
      </c>
      <c r="J31" s="12">
        <f t="shared" si="2"/>
        <v>1</v>
      </c>
      <c r="K31" s="12">
        <f t="shared" si="3"/>
        <v>2</v>
      </c>
      <c r="L31" s="57">
        <v>270000</v>
      </c>
      <c r="M31" s="57">
        <f t="shared" si="4"/>
        <v>270000</v>
      </c>
      <c r="N31" s="110"/>
      <c r="O31" s="61" t="s">
        <v>193</v>
      </c>
      <c r="P31" s="61">
        <v>0.25</v>
      </c>
      <c r="Q31" s="61">
        <v>5</v>
      </c>
      <c r="R31" s="61">
        <v>2</v>
      </c>
      <c r="S31" s="61">
        <v>1015</v>
      </c>
      <c r="W31">
        <f t="shared" si="5"/>
        <v>1350</v>
      </c>
      <c r="X31">
        <f t="shared" si="6"/>
        <v>270000</v>
      </c>
    </row>
    <row r="32" ht="14.4" spans="1:24">
      <c r="A32" s="153">
        <v>28</v>
      </c>
      <c r="B32" t="str">
        <f t="shared" si="0"/>
        <v>1|2|280000</v>
      </c>
      <c r="C32">
        <f t="shared" si="1"/>
        <v>280000</v>
      </c>
      <c r="I32" s="45" t="s">
        <v>136</v>
      </c>
      <c r="J32" s="12">
        <f t="shared" si="2"/>
        <v>1</v>
      </c>
      <c r="K32" s="12">
        <f t="shared" si="3"/>
        <v>2</v>
      </c>
      <c r="L32" s="57">
        <v>280000</v>
      </c>
      <c r="M32" s="57">
        <f t="shared" si="4"/>
        <v>280000</v>
      </c>
      <c r="N32" s="110"/>
      <c r="O32" s="61" t="s">
        <v>194</v>
      </c>
      <c r="P32" s="61">
        <v>0.5</v>
      </c>
      <c r="Q32" s="61">
        <v>10</v>
      </c>
      <c r="R32" s="61">
        <v>2</v>
      </c>
      <c r="S32" s="61">
        <v>1016</v>
      </c>
      <c r="W32">
        <f t="shared" si="5"/>
        <v>1400</v>
      </c>
      <c r="X32">
        <f t="shared" si="6"/>
        <v>280000</v>
      </c>
    </row>
    <row r="33" ht="14.4" spans="1:24">
      <c r="A33" s="153">
        <v>29</v>
      </c>
      <c r="B33" t="str">
        <f t="shared" si="0"/>
        <v>1|2|290000</v>
      </c>
      <c r="C33">
        <f t="shared" si="1"/>
        <v>290000</v>
      </c>
      <c r="I33" s="45" t="s">
        <v>136</v>
      </c>
      <c r="J33" s="12">
        <f t="shared" si="2"/>
        <v>1</v>
      </c>
      <c r="K33" s="12">
        <f t="shared" si="3"/>
        <v>2</v>
      </c>
      <c r="L33" s="57">
        <v>290000</v>
      </c>
      <c r="M33" s="57">
        <f t="shared" si="4"/>
        <v>290000</v>
      </c>
      <c r="N33" s="110"/>
      <c r="O33" s="61" t="s">
        <v>195</v>
      </c>
      <c r="P33" s="61">
        <v>1.25</v>
      </c>
      <c r="Q33" s="61">
        <v>25</v>
      </c>
      <c r="R33" s="61">
        <v>2</v>
      </c>
      <c r="S33" s="61">
        <v>1017</v>
      </c>
      <c r="W33">
        <f t="shared" si="5"/>
        <v>1450</v>
      </c>
      <c r="X33">
        <f t="shared" si="6"/>
        <v>290000</v>
      </c>
    </row>
    <row r="34" ht="14.4" spans="1:24">
      <c r="A34" s="153">
        <v>30</v>
      </c>
      <c r="B34" t="str">
        <f t="shared" si="0"/>
        <v>1|2|300000</v>
      </c>
      <c r="C34">
        <f t="shared" si="1"/>
        <v>300000</v>
      </c>
      <c r="I34" s="45" t="s">
        <v>136</v>
      </c>
      <c r="J34" s="12">
        <f t="shared" si="2"/>
        <v>1</v>
      </c>
      <c r="K34" s="12">
        <f t="shared" si="3"/>
        <v>2</v>
      </c>
      <c r="L34" s="57">
        <v>300000</v>
      </c>
      <c r="M34" s="57">
        <f t="shared" si="4"/>
        <v>300000</v>
      </c>
      <c r="N34" s="110"/>
      <c r="O34" s="61" t="s">
        <v>196</v>
      </c>
      <c r="P34" s="61">
        <v>2.5</v>
      </c>
      <c r="Q34" s="61">
        <v>50</v>
      </c>
      <c r="R34" s="61">
        <v>2</v>
      </c>
      <c r="S34" s="61">
        <v>1018</v>
      </c>
      <c r="W34">
        <f t="shared" si="5"/>
        <v>1500</v>
      </c>
      <c r="X34">
        <f t="shared" si="6"/>
        <v>300000</v>
      </c>
    </row>
    <row r="35" ht="14.4" spans="1:24">
      <c r="A35" s="153">
        <v>31</v>
      </c>
      <c r="B35" t="str">
        <f t="shared" si="0"/>
        <v>1|2|310000</v>
      </c>
      <c r="C35">
        <f t="shared" si="1"/>
        <v>310000</v>
      </c>
      <c r="I35" s="45" t="s">
        <v>136</v>
      </c>
      <c r="J35" s="12">
        <f t="shared" si="2"/>
        <v>1</v>
      </c>
      <c r="K35" s="12">
        <f t="shared" si="3"/>
        <v>2</v>
      </c>
      <c r="L35" s="57">
        <v>310000</v>
      </c>
      <c r="M35" s="57">
        <f t="shared" si="4"/>
        <v>310000</v>
      </c>
      <c r="N35" s="110"/>
      <c r="O35" s="61" t="s">
        <v>197</v>
      </c>
      <c r="P35" s="61">
        <v>0</v>
      </c>
      <c r="Q35" s="61">
        <v>0</v>
      </c>
      <c r="R35" s="61">
        <v>1</v>
      </c>
      <c r="S35" s="61">
        <v>8</v>
      </c>
      <c r="W35">
        <f t="shared" si="5"/>
        <v>1550</v>
      </c>
      <c r="X35">
        <f t="shared" si="6"/>
        <v>310000</v>
      </c>
    </row>
    <row r="36" ht="14.4" spans="1:24">
      <c r="A36" s="153">
        <v>32</v>
      </c>
      <c r="B36" t="str">
        <f t="shared" si="0"/>
        <v>1|2|320000</v>
      </c>
      <c r="C36">
        <f t="shared" si="1"/>
        <v>320000</v>
      </c>
      <c r="I36" s="45" t="s">
        <v>136</v>
      </c>
      <c r="J36" s="12">
        <f t="shared" si="2"/>
        <v>1</v>
      </c>
      <c r="K36" s="12">
        <f t="shared" si="3"/>
        <v>2</v>
      </c>
      <c r="L36" s="57">
        <v>320000</v>
      </c>
      <c r="M36" s="57">
        <f t="shared" si="4"/>
        <v>320000</v>
      </c>
      <c r="N36" s="110"/>
      <c r="O36" s="61" t="s">
        <v>198</v>
      </c>
      <c r="P36" s="61">
        <v>1</v>
      </c>
      <c r="Q36" s="61">
        <v>10</v>
      </c>
      <c r="R36" s="61">
        <v>2</v>
      </c>
      <c r="S36" s="61">
        <v>2300</v>
      </c>
      <c r="W36">
        <f t="shared" si="5"/>
        <v>1600</v>
      </c>
      <c r="X36">
        <f t="shared" si="6"/>
        <v>320000</v>
      </c>
    </row>
    <row r="37" ht="14.4" spans="1:24">
      <c r="A37" s="153">
        <v>33</v>
      </c>
      <c r="B37" t="str">
        <f t="shared" si="0"/>
        <v>1|2|330000</v>
      </c>
      <c r="C37">
        <f t="shared" si="1"/>
        <v>330000</v>
      </c>
      <c r="I37" s="45" t="s">
        <v>136</v>
      </c>
      <c r="J37" s="12">
        <f t="shared" si="2"/>
        <v>1</v>
      </c>
      <c r="K37" s="12">
        <f t="shared" si="3"/>
        <v>2</v>
      </c>
      <c r="L37" s="57">
        <v>330000</v>
      </c>
      <c r="M37" s="57">
        <f t="shared" si="4"/>
        <v>330000</v>
      </c>
      <c r="N37" s="110"/>
      <c r="O37" s="61" t="s">
        <v>199</v>
      </c>
      <c r="P37" s="61">
        <v>1</v>
      </c>
      <c r="Q37" s="61">
        <v>10</v>
      </c>
      <c r="R37" s="61">
        <v>2</v>
      </c>
      <c r="S37" s="61">
        <v>2301</v>
      </c>
      <c r="W37">
        <f t="shared" si="5"/>
        <v>1650</v>
      </c>
      <c r="X37">
        <f t="shared" si="6"/>
        <v>330000</v>
      </c>
    </row>
    <row r="38" ht="14.4" spans="1:24">
      <c r="A38" s="153">
        <v>34</v>
      </c>
      <c r="B38" t="str">
        <f t="shared" ref="B38:B54" si="7">J38&amp;"|"&amp;K38&amp;"|"&amp;L38</f>
        <v>1|2|340000</v>
      </c>
      <c r="C38">
        <f t="shared" ref="C38:C54" si="8">M38</f>
        <v>340000</v>
      </c>
      <c r="I38" s="45" t="s">
        <v>136</v>
      </c>
      <c r="J38" s="12">
        <f t="shared" si="2"/>
        <v>1</v>
      </c>
      <c r="K38" s="12">
        <f t="shared" si="3"/>
        <v>2</v>
      </c>
      <c r="L38" s="57">
        <v>340000</v>
      </c>
      <c r="M38" s="57">
        <f t="shared" ref="M38:M54" si="9">VLOOKUP(I38,O:S,2,FALSE)*L38*200000</f>
        <v>340000</v>
      </c>
      <c r="N38" s="110"/>
      <c r="O38" s="61" t="s">
        <v>200</v>
      </c>
      <c r="P38" s="61">
        <v>1</v>
      </c>
      <c r="Q38" s="61">
        <v>10</v>
      </c>
      <c r="R38" s="61">
        <v>2</v>
      </c>
      <c r="S38" s="61">
        <v>2302</v>
      </c>
      <c r="W38">
        <f t="shared" ref="W38:W54" si="10">X38/200</f>
        <v>1700</v>
      </c>
      <c r="X38">
        <f t="shared" ref="X38:X54" si="11">C38</f>
        <v>340000</v>
      </c>
    </row>
    <row r="39" ht="14.4" spans="1:24">
      <c r="A39" s="153">
        <v>35</v>
      </c>
      <c r="B39" t="str">
        <f t="shared" si="7"/>
        <v>1|2|350000</v>
      </c>
      <c r="C39">
        <f t="shared" si="8"/>
        <v>350000</v>
      </c>
      <c r="I39" s="45" t="s">
        <v>136</v>
      </c>
      <c r="J39" s="12">
        <f t="shared" si="2"/>
        <v>1</v>
      </c>
      <c r="K39" s="12">
        <f t="shared" si="3"/>
        <v>2</v>
      </c>
      <c r="L39" s="57">
        <v>350000</v>
      </c>
      <c r="M39" s="57">
        <f t="shared" si="9"/>
        <v>350000</v>
      </c>
      <c r="N39" s="110"/>
      <c r="O39" s="61" t="s">
        <v>201</v>
      </c>
      <c r="P39" s="61">
        <v>1</v>
      </c>
      <c r="Q39" s="61">
        <v>10</v>
      </c>
      <c r="R39" s="61">
        <v>2</v>
      </c>
      <c r="S39" s="61">
        <v>2303</v>
      </c>
      <c r="W39">
        <f t="shared" si="10"/>
        <v>1750</v>
      </c>
      <c r="X39">
        <f t="shared" si="11"/>
        <v>350000</v>
      </c>
    </row>
    <row r="40" ht="14.4" spans="1:24">
      <c r="A40" s="153">
        <v>36</v>
      </c>
      <c r="B40" t="str">
        <f t="shared" si="7"/>
        <v>1|2|360000</v>
      </c>
      <c r="C40">
        <f t="shared" si="8"/>
        <v>360000</v>
      </c>
      <c r="I40" s="45" t="s">
        <v>136</v>
      </c>
      <c r="J40" s="12">
        <f t="shared" si="2"/>
        <v>1</v>
      </c>
      <c r="K40" s="12">
        <f t="shared" si="3"/>
        <v>2</v>
      </c>
      <c r="L40" s="57">
        <v>360000</v>
      </c>
      <c r="M40" s="57">
        <f t="shared" si="9"/>
        <v>360000</v>
      </c>
      <c r="N40" s="110"/>
      <c r="O40" s="61" t="s">
        <v>202</v>
      </c>
      <c r="P40" s="61">
        <v>1</v>
      </c>
      <c r="Q40" s="61">
        <v>10</v>
      </c>
      <c r="R40" s="61">
        <v>2</v>
      </c>
      <c r="S40" s="61">
        <v>2304</v>
      </c>
      <c r="W40">
        <f t="shared" si="10"/>
        <v>1800</v>
      </c>
      <c r="X40">
        <f t="shared" si="11"/>
        <v>360000</v>
      </c>
    </row>
    <row r="41" spans="1:24">
      <c r="A41" s="153">
        <v>37</v>
      </c>
      <c r="B41" t="str">
        <f t="shared" si="7"/>
        <v>1|2|370000</v>
      </c>
      <c r="C41">
        <f t="shared" si="8"/>
        <v>370000</v>
      </c>
      <c r="I41" s="45" t="s">
        <v>136</v>
      </c>
      <c r="J41" s="12">
        <f t="shared" si="2"/>
        <v>1</v>
      </c>
      <c r="K41" s="12">
        <f t="shared" si="3"/>
        <v>2</v>
      </c>
      <c r="L41" s="57">
        <v>370000</v>
      </c>
      <c r="M41" s="57">
        <f t="shared" si="9"/>
        <v>370000</v>
      </c>
      <c r="N41" s="110"/>
      <c r="W41">
        <f t="shared" si="10"/>
        <v>1850</v>
      </c>
      <c r="X41">
        <f t="shared" si="11"/>
        <v>370000</v>
      </c>
    </row>
    <row r="42" spans="1:24">
      <c r="A42" s="153">
        <v>38</v>
      </c>
      <c r="B42" t="str">
        <f t="shared" si="7"/>
        <v>1|2|380000</v>
      </c>
      <c r="C42">
        <f t="shared" si="8"/>
        <v>380000</v>
      </c>
      <c r="I42" s="45" t="s">
        <v>136</v>
      </c>
      <c r="J42" s="12">
        <f t="shared" si="2"/>
        <v>1</v>
      </c>
      <c r="K42" s="12">
        <f t="shared" si="3"/>
        <v>2</v>
      </c>
      <c r="L42" s="57">
        <v>380000</v>
      </c>
      <c r="M42" s="57">
        <f t="shared" si="9"/>
        <v>380000</v>
      </c>
      <c r="N42" s="110"/>
      <c r="W42">
        <f t="shared" si="10"/>
        <v>1900</v>
      </c>
      <c r="X42">
        <f t="shared" si="11"/>
        <v>380000</v>
      </c>
    </row>
    <row r="43" spans="1:24">
      <c r="A43" s="153">
        <v>39</v>
      </c>
      <c r="B43" t="str">
        <f t="shared" si="7"/>
        <v>1|2|390000</v>
      </c>
      <c r="C43">
        <f t="shared" si="8"/>
        <v>390000</v>
      </c>
      <c r="I43" s="45" t="s">
        <v>136</v>
      </c>
      <c r="J43" s="12">
        <f t="shared" si="2"/>
        <v>1</v>
      </c>
      <c r="K43" s="12">
        <f t="shared" si="3"/>
        <v>2</v>
      </c>
      <c r="L43" s="57">
        <v>390000</v>
      </c>
      <c r="M43" s="57">
        <f t="shared" si="9"/>
        <v>390000</v>
      </c>
      <c r="N43" s="110"/>
      <c r="W43">
        <f t="shared" si="10"/>
        <v>1950</v>
      </c>
      <c r="X43">
        <f t="shared" si="11"/>
        <v>390000</v>
      </c>
    </row>
    <row r="44" spans="1:24">
      <c r="A44" s="153">
        <v>40</v>
      </c>
      <c r="B44" t="str">
        <f t="shared" si="7"/>
        <v>1|2|400000</v>
      </c>
      <c r="C44">
        <f t="shared" si="8"/>
        <v>400000</v>
      </c>
      <c r="I44" s="45" t="s">
        <v>136</v>
      </c>
      <c r="J44" s="12">
        <f t="shared" si="2"/>
        <v>1</v>
      </c>
      <c r="K44" s="12">
        <f t="shared" si="3"/>
        <v>2</v>
      </c>
      <c r="L44" s="57">
        <v>400000</v>
      </c>
      <c r="M44" s="57">
        <f t="shared" si="9"/>
        <v>400000</v>
      </c>
      <c r="N44" s="110"/>
      <c r="W44">
        <f t="shared" si="10"/>
        <v>2000</v>
      </c>
      <c r="X44">
        <f t="shared" si="11"/>
        <v>400000</v>
      </c>
    </row>
    <row r="45" spans="1:24">
      <c r="A45" s="153">
        <v>41</v>
      </c>
      <c r="B45" t="str">
        <f t="shared" si="7"/>
        <v>1|2|410000</v>
      </c>
      <c r="C45">
        <f t="shared" si="8"/>
        <v>410000</v>
      </c>
      <c r="I45" s="45" t="s">
        <v>136</v>
      </c>
      <c r="J45" s="12">
        <f t="shared" si="2"/>
        <v>1</v>
      </c>
      <c r="K45" s="12">
        <f t="shared" si="3"/>
        <v>2</v>
      </c>
      <c r="L45" s="57">
        <v>410000</v>
      </c>
      <c r="M45" s="57">
        <f t="shared" si="9"/>
        <v>410000</v>
      </c>
      <c r="N45" s="110"/>
      <c r="W45">
        <f t="shared" si="10"/>
        <v>2050</v>
      </c>
      <c r="X45">
        <f t="shared" si="11"/>
        <v>410000</v>
      </c>
    </row>
    <row r="46" spans="1:24">
      <c r="A46" s="153">
        <v>42</v>
      </c>
      <c r="B46" t="str">
        <f t="shared" si="7"/>
        <v>1|2|420000</v>
      </c>
      <c r="C46">
        <f t="shared" si="8"/>
        <v>420000</v>
      </c>
      <c r="I46" s="45" t="s">
        <v>136</v>
      </c>
      <c r="J46" s="12">
        <f t="shared" si="2"/>
        <v>1</v>
      </c>
      <c r="K46" s="12">
        <f t="shared" si="3"/>
        <v>2</v>
      </c>
      <c r="L46" s="57">
        <v>420000</v>
      </c>
      <c r="M46" s="57">
        <f t="shared" si="9"/>
        <v>420000</v>
      </c>
      <c r="N46" s="110"/>
      <c r="W46">
        <f t="shared" si="10"/>
        <v>2100</v>
      </c>
      <c r="X46">
        <f t="shared" si="11"/>
        <v>420000</v>
      </c>
    </row>
    <row r="47" spans="1:24">
      <c r="A47" s="153">
        <v>43</v>
      </c>
      <c r="B47" t="str">
        <f t="shared" si="7"/>
        <v>1|2|430000</v>
      </c>
      <c r="C47">
        <f t="shared" si="8"/>
        <v>430000</v>
      </c>
      <c r="I47" s="45" t="s">
        <v>136</v>
      </c>
      <c r="J47" s="12">
        <f t="shared" si="2"/>
        <v>1</v>
      </c>
      <c r="K47" s="12">
        <f t="shared" si="3"/>
        <v>2</v>
      </c>
      <c r="L47" s="57">
        <v>430000</v>
      </c>
      <c r="M47" s="57">
        <f t="shared" si="9"/>
        <v>430000</v>
      </c>
      <c r="N47" s="110"/>
      <c r="W47">
        <f t="shared" si="10"/>
        <v>2150</v>
      </c>
      <c r="X47">
        <f t="shared" si="11"/>
        <v>430000</v>
      </c>
    </row>
    <row r="48" spans="1:24">
      <c r="A48" s="153">
        <v>44</v>
      </c>
      <c r="B48" t="str">
        <f t="shared" si="7"/>
        <v>1|2|440000</v>
      </c>
      <c r="C48">
        <f t="shared" si="8"/>
        <v>440000</v>
      </c>
      <c r="I48" s="45" t="s">
        <v>136</v>
      </c>
      <c r="J48" s="12">
        <f t="shared" si="2"/>
        <v>1</v>
      </c>
      <c r="K48" s="12">
        <f t="shared" si="3"/>
        <v>2</v>
      </c>
      <c r="L48" s="57">
        <v>440000</v>
      </c>
      <c r="M48" s="57">
        <f t="shared" si="9"/>
        <v>440000</v>
      </c>
      <c r="N48" s="110"/>
      <c r="W48">
        <f t="shared" si="10"/>
        <v>2200</v>
      </c>
      <c r="X48">
        <f t="shared" si="11"/>
        <v>440000</v>
      </c>
    </row>
    <row r="49" spans="1:24">
      <c r="A49" s="153">
        <v>45</v>
      </c>
      <c r="B49" t="str">
        <f t="shared" si="7"/>
        <v>1|2|450000</v>
      </c>
      <c r="C49">
        <f t="shared" si="8"/>
        <v>450000</v>
      </c>
      <c r="I49" s="45" t="s">
        <v>136</v>
      </c>
      <c r="J49" s="12">
        <f t="shared" si="2"/>
        <v>1</v>
      </c>
      <c r="K49" s="12">
        <f t="shared" si="3"/>
        <v>2</v>
      </c>
      <c r="L49" s="57">
        <v>450000</v>
      </c>
      <c r="M49" s="57">
        <f t="shared" si="9"/>
        <v>450000</v>
      </c>
      <c r="N49" s="110"/>
      <c r="W49">
        <f t="shared" si="10"/>
        <v>2250</v>
      </c>
      <c r="X49">
        <f t="shared" si="11"/>
        <v>450000</v>
      </c>
    </row>
    <row r="50" spans="1:24">
      <c r="A50" s="153">
        <v>46</v>
      </c>
      <c r="B50" t="str">
        <f t="shared" si="7"/>
        <v>1|2|460000</v>
      </c>
      <c r="C50">
        <f t="shared" si="8"/>
        <v>460000</v>
      </c>
      <c r="I50" s="45" t="s">
        <v>136</v>
      </c>
      <c r="J50" s="12">
        <f t="shared" si="2"/>
        <v>1</v>
      </c>
      <c r="K50" s="12">
        <f t="shared" si="3"/>
        <v>2</v>
      </c>
      <c r="L50" s="57">
        <v>460000</v>
      </c>
      <c r="M50" s="57">
        <f t="shared" si="9"/>
        <v>460000</v>
      </c>
      <c r="N50" s="110"/>
      <c r="W50">
        <f t="shared" si="10"/>
        <v>2300</v>
      </c>
      <c r="X50">
        <f t="shared" si="11"/>
        <v>460000</v>
      </c>
    </row>
    <row r="51" spans="1:24">
      <c r="A51" s="153">
        <v>47</v>
      </c>
      <c r="B51" t="str">
        <f t="shared" si="7"/>
        <v>1|2|470000</v>
      </c>
      <c r="C51">
        <f t="shared" si="8"/>
        <v>470000</v>
      </c>
      <c r="I51" s="45" t="s">
        <v>136</v>
      </c>
      <c r="J51" s="12">
        <f>VLOOKUP(I51,O:S,4,0)</f>
        <v>1</v>
      </c>
      <c r="K51" s="12">
        <f>VLOOKUP(I51,O:S,5,0)</f>
        <v>2</v>
      </c>
      <c r="L51" s="57">
        <v>470000</v>
      </c>
      <c r="M51" s="57">
        <f t="shared" si="9"/>
        <v>470000</v>
      </c>
      <c r="N51" s="110"/>
      <c r="W51">
        <f t="shared" si="10"/>
        <v>2350</v>
      </c>
      <c r="X51">
        <f t="shared" si="11"/>
        <v>470000</v>
      </c>
    </row>
    <row r="52" spans="1:24">
      <c r="A52" s="153">
        <v>48</v>
      </c>
      <c r="B52" t="str">
        <f t="shared" si="7"/>
        <v>1|2|480000</v>
      </c>
      <c r="C52">
        <f t="shared" si="8"/>
        <v>480000</v>
      </c>
      <c r="I52" s="45" t="s">
        <v>136</v>
      </c>
      <c r="J52" s="12">
        <f>VLOOKUP(I52,O:S,4,0)</f>
        <v>1</v>
      </c>
      <c r="K52" s="12">
        <f>VLOOKUP(I52,O:S,5,0)</f>
        <v>2</v>
      </c>
      <c r="L52" s="57">
        <v>480000</v>
      </c>
      <c r="M52" s="57">
        <f t="shared" si="9"/>
        <v>480000</v>
      </c>
      <c r="N52" s="110"/>
      <c r="W52">
        <f t="shared" si="10"/>
        <v>2400</v>
      </c>
      <c r="X52">
        <f t="shared" si="11"/>
        <v>480000</v>
      </c>
    </row>
    <row r="53" spans="1:24">
      <c r="A53" s="153">
        <v>49</v>
      </c>
      <c r="B53" t="str">
        <f t="shared" si="7"/>
        <v>1|2|490000</v>
      </c>
      <c r="C53">
        <f t="shared" si="8"/>
        <v>490000</v>
      </c>
      <c r="I53" s="45" t="s">
        <v>136</v>
      </c>
      <c r="J53" s="12">
        <f>VLOOKUP(I53,O:S,4,0)</f>
        <v>1</v>
      </c>
      <c r="K53" s="12">
        <f>VLOOKUP(I53,O:S,5,0)</f>
        <v>2</v>
      </c>
      <c r="L53" s="57">
        <v>490000</v>
      </c>
      <c r="M53" s="57">
        <f t="shared" si="9"/>
        <v>490000</v>
      </c>
      <c r="N53" s="110"/>
      <c r="W53">
        <f t="shared" si="10"/>
        <v>2450</v>
      </c>
      <c r="X53">
        <f t="shared" si="11"/>
        <v>490000</v>
      </c>
    </row>
    <row r="54" spans="1:24">
      <c r="A54" s="153">
        <v>50</v>
      </c>
      <c r="B54" t="str">
        <f t="shared" si="7"/>
        <v>1|2|500000</v>
      </c>
      <c r="C54">
        <f t="shared" si="8"/>
        <v>500000</v>
      </c>
      <c r="I54" s="45" t="s">
        <v>136</v>
      </c>
      <c r="J54" s="12">
        <f>VLOOKUP(I54,O:S,4,0)</f>
        <v>1</v>
      </c>
      <c r="K54" s="12">
        <f>VLOOKUP(I54,O:S,5,0)</f>
        <v>2</v>
      </c>
      <c r="L54" s="57">
        <v>500000</v>
      </c>
      <c r="M54" s="57">
        <f t="shared" si="9"/>
        <v>500000</v>
      </c>
      <c r="N54" s="110"/>
      <c r="W54">
        <f t="shared" si="10"/>
        <v>2500</v>
      </c>
      <c r="X54">
        <f t="shared" si="11"/>
        <v>500000</v>
      </c>
    </row>
    <row r="55" spans="9:12">
      <c r="I55" s="45"/>
      <c r="J55" s="12"/>
      <c r="K55" s="12"/>
      <c r="L55" s="57"/>
    </row>
  </sheetData>
  <conditionalFormatting sqref="A4">
    <cfRule type="containsText" dxfId="0" priority="4" operator="between" text=" ">
      <formula>NOT(ISERROR(SEARCH(" ",A4)))</formula>
    </cfRule>
  </conditionalFormatting>
  <conditionalFormatting sqref="B4">
    <cfRule type="containsText" dxfId="0" priority="3" operator="between" text=" ">
      <formula>NOT(ISERROR(SEARCH(" ",B4)))</formula>
    </cfRule>
  </conditionalFormatting>
  <conditionalFormatting sqref="C4">
    <cfRule type="containsText" dxfId="0" priority="2" operator="between" text=" ">
      <formula>NOT(ISERROR(SEARCH(" ",C4)))</formula>
    </cfRule>
  </conditionalFormatting>
  <conditionalFormatting sqref="A1:A3">
    <cfRule type="containsText" dxfId="0" priority="7" operator="between" text=" ">
      <formula>NOT(ISERROR(SEARCH(" ",A1)))</formula>
    </cfRule>
  </conditionalFormatting>
  <conditionalFormatting sqref="B1:B3">
    <cfRule type="containsText" dxfId="0" priority="6" operator="between" text=" ">
      <formula>NOT(ISERROR(SEARCH(" ",B1)))</formula>
    </cfRule>
  </conditionalFormatting>
  <conditionalFormatting sqref="C1:C3">
    <cfRule type="containsText" dxfId="0" priority="5" operator="between" text=" ">
      <formula>NOT(ISERROR(SEARCH(" ",C1)))</formula>
    </cfRule>
  </conditionalFormatting>
  <conditionalFormatting sqref="I5:I55">
    <cfRule type="cellIs" dxfId="1" priority="9" operator="equal">
      <formula>"狂暴"</formula>
    </cfRule>
    <cfRule type="cellIs" dxfId="2" priority="10" operator="equal">
      <formula>"锁定"</formula>
    </cfRule>
    <cfRule type="cellIs" dxfId="3" priority="11" operator="equal">
      <formula>"钻石"</formula>
    </cfRule>
    <cfRule type="cellIs" dxfId="4" priority="12" operator="equal">
      <formula>"金币"</formula>
    </cfRule>
    <cfRule type="containsText" dxfId="0" priority="14" operator="between" text=" ">
      <formula>NOT(ISERROR(SEARCH(" ",I5)))</formula>
    </cfRule>
  </conditionalFormatting>
  <conditionalFormatting sqref="L5:L55">
    <cfRule type="containsText" dxfId="0" priority="8" operator="between" text=" ">
      <formula>NOT(ISERROR(SEARCH(" ",L5)))</formula>
    </cfRule>
  </conditionalFormatting>
  <conditionalFormatting sqref="J5:K55">
    <cfRule type="containsText" dxfId="0" priority="13" operator="between" text=" ">
      <formula>NOT(ISERROR(SEARCH(" ",J5)))</formula>
    </cfRule>
  </conditionalFormatting>
  <conditionalFormatting sqref="M5:N54">
    <cfRule type="containsText" dxfId="0" priority="1" operator="between" text=" ">
      <formula>NOT(ISERROR(SEARCH(" ",M5)))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FD31"/>
  <sheetViews>
    <sheetView workbookViewId="0">
      <selection activeCell="L15" sqref="L15"/>
    </sheetView>
  </sheetViews>
  <sheetFormatPr defaultColWidth="8.88888888888889" defaultRowHeight="14.4"/>
  <cols>
    <col min="3" max="3" width="21.5555555555556" customWidth="1"/>
    <col min="4" max="4" width="15.6666666666667" style="114" customWidth="1"/>
    <col min="5" max="5" width="8.88888888888889" style="115"/>
    <col min="6" max="6" width="16.5555555555556" style="112" customWidth="1"/>
    <col min="11" max="11" width="10" customWidth="1"/>
    <col min="12" max="12" width="11.5555555555556"/>
    <col min="13" max="13" width="10.2222222222222" customWidth="1"/>
    <col min="16" max="17" width="15.2222222222222"/>
  </cols>
  <sheetData>
    <row r="1" s="96" customFormat="1" ht="15.6" spans="1:16384">
      <c r="A1" s="116" t="s">
        <v>0</v>
      </c>
      <c r="B1" s="116" t="s">
        <v>0</v>
      </c>
      <c r="C1" s="117" t="s">
        <v>0</v>
      </c>
      <c r="D1" s="118" t="s">
        <v>0</v>
      </c>
      <c r="E1" s="119" t="s">
        <v>0</v>
      </c>
      <c r="F1" s="120" t="s">
        <v>0</v>
      </c>
      <c r="G1" s="116" t="s">
        <v>0</v>
      </c>
      <c r="XEP1" s="152"/>
      <c r="XEQ1" s="152"/>
      <c r="XER1" s="152"/>
      <c r="XES1" s="152"/>
      <c r="XET1" s="152"/>
      <c r="XEU1" s="152"/>
      <c r="XEV1" s="152"/>
      <c r="XEW1" s="152"/>
      <c r="XEX1" s="152"/>
      <c r="XEY1" s="152"/>
      <c r="XEZ1" s="152"/>
      <c r="XFA1" s="152"/>
      <c r="XFB1" s="152"/>
      <c r="XFC1" s="152"/>
      <c r="XFD1" s="152"/>
    </row>
    <row r="2" s="96" customFormat="1" ht="15.6" spans="1:16384">
      <c r="A2" s="116" t="s">
        <v>2</v>
      </c>
      <c r="B2" s="116" t="s">
        <v>2</v>
      </c>
      <c r="C2" s="117" t="s">
        <v>3</v>
      </c>
      <c r="D2" s="118" t="s">
        <v>3</v>
      </c>
      <c r="E2" s="119" t="s">
        <v>2</v>
      </c>
      <c r="F2" s="120" t="s">
        <v>2</v>
      </c>
      <c r="G2" s="116" t="s">
        <v>2</v>
      </c>
      <c r="XEP2" s="152"/>
      <c r="XEQ2" s="152"/>
      <c r="XER2" s="152"/>
      <c r="XES2" s="152"/>
      <c r="XET2" s="152"/>
      <c r="XEU2" s="152"/>
      <c r="XEV2" s="152"/>
      <c r="XEW2" s="152"/>
      <c r="XEX2" s="152"/>
      <c r="XEY2" s="152"/>
      <c r="XEZ2" s="152"/>
      <c r="XFA2" s="152"/>
      <c r="XFB2" s="152"/>
      <c r="XFC2" s="152"/>
      <c r="XFD2" s="152"/>
    </row>
    <row r="3" s="96" customFormat="1" ht="16.2" spans="1:16384">
      <c r="A3" s="116" t="s">
        <v>157</v>
      </c>
      <c r="B3" s="116" t="s">
        <v>203</v>
      </c>
      <c r="C3" s="117" t="s">
        <v>204</v>
      </c>
      <c r="D3" s="118" t="s">
        <v>205</v>
      </c>
      <c r="E3" s="119" t="s">
        <v>206</v>
      </c>
      <c r="F3" s="121" t="s">
        <v>207</v>
      </c>
      <c r="G3" s="122" t="s">
        <v>208</v>
      </c>
      <c r="L3" s="133"/>
      <c r="M3" s="133"/>
      <c r="XEP3" s="152"/>
      <c r="XEQ3" s="152"/>
      <c r="XER3" s="152"/>
      <c r="XES3" s="152"/>
      <c r="XET3" s="152"/>
      <c r="XEU3" s="152"/>
      <c r="XEV3" s="152"/>
      <c r="XEW3" s="152"/>
      <c r="XEX3" s="152"/>
      <c r="XEY3" s="152"/>
      <c r="XEZ3" s="152"/>
      <c r="XFA3" s="152"/>
      <c r="XFB3" s="152"/>
      <c r="XFC3" s="152"/>
      <c r="XFD3" s="152"/>
    </row>
    <row r="4" s="113" customFormat="1" ht="105.6" spans="1:13">
      <c r="A4" s="123" t="s">
        <v>162</v>
      </c>
      <c r="B4" s="123" t="s">
        <v>209</v>
      </c>
      <c r="C4" s="124" t="s">
        <v>210</v>
      </c>
      <c r="D4" s="125" t="s">
        <v>211</v>
      </c>
      <c r="E4" s="126" t="s">
        <v>212</v>
      </c>
      <c r="F4" s="127" t="s">
        <v>166</v>
      </c>
      <c r="G4" s="128" t="s">
        <v>213</v>
      </c>
      <c r="I4" s="142" t="s">
        <v>214</v>
      </c>
      <c r="J4" s="143" t="s">
        <v>169</v>
      </c>
      <c r="K4" s="143" t="s">
        <v>215</v>
      </c>
      <c r="L4" s="144" t="s">
        <v>165</v>
      </c>
      <c r="M4" s="96"/>
    </row>
    <row r="5" s="96" customFormat="1" ht="15.6" spans="1:16384">
      <c r="A5" s="96">
        <v>1</v>
      </c>
      <c r="B5" s="96">
        <v>1</v>
      </c>
      <c r="C5" s="96" t="str">
        <f t="shared" ref="C5:C12" si="0">J5&amp;"|"&amp;K5&amp;"|"&amp;L5</f>
        <v>2|1005|1</v>
      </c>
      <c r="E5" s="129">
        <v>800000</v>
      </c>
      <c r="F5" s="130">
        <f>M5</f>
        <v>1000000</v>
      </c>
      <c r="G5" s="131"/>
      <c r="I5" s="96" t="s">
        <v>216</v>
      </c>
      <c r="J5" s="37">
        <v>2</v>
      </c>
      <c r="K5" s="37">
        <v>1005</v>
      </c>
      <c r="L5" s="96">
        <v>1</v>
      </c>
      <c r="M5" s="96">
        <v>1000000</v>
      </c>
      <c r="O5" s="144"/>
      <c r="P5" s="144"/>
      <c r="XEP5" s="152"/>
      <c r="XEQ5" s="152"/>
      <c r="XER5" s="152"/>
      <c r="XES5" s="152"/>
      <c r="XET5" s="152"/>
      <c r="XEU5" s="152"/>
      <c r="XEV5" s="152"/>
      <c r="XEW5" s="152"/>
      <c r="XEX5" s="152"/>
      <c r="XEY5" s="152"/>
      <c r="XEZ5" s="152"/>
      <c r="XFA5" s="152"/>
      <c r="XFB5" s="152"/>
      <c r="XFC5" s="152"/>
      <c r="XFD5" s="152"/>
    </row>
    <row r="6" s="96" customFormat="1" ht="15.6" spans="1:16384">
      <c r="A6" s="96">
        <v>2</v>
      </c>
      <c r="B6" s="96">
        <v>1</v>
      </c>
      <c r="C6" s="96" t="str">
        <f t="shared" si="0"/>
        <v>1|1|10</v>
      </c>
      <c r="E6" s="132">
        <v>800000</v>
      </c>
      <c r="F6" s="130">
        <f t="shared" ref="F6:F13" si="1">M6</f>
        <v>200000</v>
      </c>
      <c r="G6" s="131"/>
      <c r="I6" s="96" t="s">
        <v>151</v>
      </c>
      <c r="J6" s="37">
        <v>1</v>
      </c>
      <c r="K6" s="37">
        <v>1</v>
      </c>
      <c r="L6" s="96">
        <v>10</v>
      </c>
      <c r="M6" s="96">
        <v>200000</v>
      </c>
      <c r="O6" s="37"/>
      <c r="P6" s="37"/>
      <c r="XEP6" s="152"/>
      <c r="XEQ6" s="152"/>
      <c r="XER6" s="152"/>
      <c r="XES6" s="152"/>
      <c r="XET6" s="152"/>
      <c r="XEU6" s="152"/>
      <c r="XEV6" s="152"/>
      <c r="XEW6" s="152"/>
      <c r="XEX6" s="152"/>
      <c r="XEY6" s="152"/>
      <c r="XEZ6" s="152"/>
      <c r="XFA6" s="152"/>
      <c r="XFB6" s="152"/>
      <c r="XFC6" s="152"/>
      <c r="XFD6" s="152"/>
    </row>
    <row r="7" s="96" customFormat="1" ht="15.6" spans="1:16384">
      <c r="A7" s="96">
        <v>3</v>
      </c>
      <c r="B7" s="96">
        <v>1</v>
      </c>
      <c r="C7" s="96" t="str">
        <f t="shared" si="0"/>
        <v>1|2|150000</v>
      </c>
      <c r="E7" s="132">
        <v>800000</v>
      </c>
      <c r="F7" s="130">
        <f t="shared" si="1"/>
        <v>150000</v>
      </c>
      <c r="G7" s="131"/>
      <c r="I7" s="96" t="s">
        <v>136</v>
      </c>
      <c r="J7" s="37">
        <v>1</v>
      </c>
      <c r="K7" s="37">
        <v>2</v>
      </c>
      <c r="L7" s="96">
        <v>150000</v>
      </c>
      <c r="M7" s="96">
        <v>150000</v>
      </c>
      <c r="O7" s="37"/>
      <c r="P7" s="37"/>
      <c r="XEP7" s="152"/>
      <c r="XEQ7" s="152"/>
      <c r="XER7" s="152"/>
      <c r="XES7" s="152"/>
      <c r="XET7" s="152"/>
      <c r="XEU7" s="152"/>
      <c r="XEV7" s="152"/>
      <c r="XEW7" s="152"/>
      <c r="XEX7" s="152"/>
      <c r="XEY7" s="152"/>
      <c r="XEZ7" s="152"/>
      <c r="XFA7" s="152"/>
      <c r="XFB7" s="152"/>
      <c r="XFC7" s="152"/>
      <c r="XFD7" s="152"/>
    </row>
    <row r="8" s="96" customFormat="1" ht="15.6" spans="1:16384">
      <c r="A8" s="96">
        <v>4</v>
      </c>
      <c r="B8" s="96">
        <v>1</v>
      </c>
      <c r="C8" s="96" t="str">
        <f t="shared" si="0"/>
        <v>1|1|20</v>
      </c>
      <c r="E8" s="132">
        <v>500000</v>
      </c>
      <c r="F8" s="130">
        <f t="shared" si="1"/>
        <v>400000</v>
      </c>
      <c r="G8" s="131"/>
      <c r="I8" s="96" t="s">
        <v>151</v>
      </c>
      <c r="J8" s="37">
        <v>1</v>
      </c>
      <c r="K8" s="37">
        <v>1</v>
      </c>
      <c r="L8" s="96">
        <v>20</v>
      </c>
      <c r="M8" s="96">
        <v>400000</v>
      </c>
      <c r="O8" s="37"/>
      <c r="P8" s="37"/>
      <c r="XEP8" s="152"/>
      <c r="XEQ8" s="152"/>
      <c r="XER8" s="152"/>
      <c r="XES8" s="152"/>
      <c r="XET8" s="152"/>
      <c r="XEU8" s="152"/>
      <c r="XEV8" s="152"/>
      <c r="XEW8" s="152"/>
      <c r="XEX8" s="152"/>
      <c r="XEY8" s="152"/>
      <c r="XEZ8" s="152"/>
      <c r="XFA8" s="152"/>
      <c r="XFB8" s="152"/>
      <c r="XFC8" s="152"/>
      <c r="XFD8" s="152"/>
    </row>
    <row r="9" s="96" customFormat="1" ht="15.6" spans="1:16384">
      <c r="A9" s="96">
        <v>5</v>
      </c>
      <c r="B9" s="96">
        <v>1</v>
      </c>
      <c r="C9" s="96" t="str">
        <f t="shared" si="0"/>
        <v>2|1001|10</v>
      </c>
      <c r="E9" s="132">
        <v>300000</v>
      </c>
      <c r="F9" s="130">
        <f t="shared" si="1"/>
        <v>100000</v>
      </c>
      <c r="G9" s="131"/>
      <c r="I9" s="96" t="s">
        <v>132</v>
      </c>
      <c r="J9" s="37">
        <v>2</v>
      </c>
      <c r="K9" s="37">
        <v>1001</v>
      </c>
      <c r="L9" s="96">
        <v>10</v>
      </c>
      <c r="M9" s="96">
        <f>L9*N9</f>
        <v>100000</v>
      </c>
      <c r="N9" s="96">
        <f>2*10000*0.5</f>
        <v>10000</v>
      </c>
      <c r="O9" s="37"/>
      <c r="P9" s="37"/>
      <c r="XEP9" s="152"/>
      <c r="XEQ9" s="152"/>
      <c r="XER9" s="152"/>
      <c r="XES9" s="152"/>
      <c r="XET9" s="152"/>
      <c r="XEU9" s="152"/>
      <c r="XEV9" s="152"/>
      <c r="XEW9" s="152"/>
      <c r="XEX9" s="152"/>
      <c r="XEY9" s="152"/>
      <c r="XEZ9" s="152"/>
      <c r="XFA9" s="152"/>
      <c r="XFB9" s="152"/>
      <c r="XFC9" s="152"/>
      <c r="XFD9" s="152"/>
    </row>
    <row r="10" s="96" customFormat="1" ht="16.2" spans="1:16384">
      <c r="A10" s="133">
        <v>6</v>
      </c>
      <c r="B10" s="96">
        <v>1</v>
      </c>
      <c r="C10" s="96" t="str">
        <f t="shared" si="0"/>
        <v>1|2|100000</v>
      </c>
      <c r="E10" s="132">
        <v>388857</v>
      </c>
      <c r="F10" s="130">
        <f t="shared" si="1"/>
        <v>100000</v>
      </c>
      <c r="G10" s="131"/>
      <c r="I10" s="96" t="s">
        <v>136</v>
      </c>
      <c r="J10" s="37">
        <v>1</v>
      </c>
      <c r="K10" s="37">
        <v>2</v>
      </c>
      <c r="L10" s="96">
        <v>100000</v>
      </c>
      <c r="M10" s="96">
        <v>100000</v>
      </c>
      <c r="O10" s="37"/>
      <c r="P10" s="37"/>
      <c r="XEP10" s="152"/>
      <c r="XEQ10" s="152"/>
      <c r="XER10" s="152"/>
      <c r="XES10" s="152"/>
      <c r="XET10" s="152"/>
      <c r="XEU10" s="152"/>
      <c r="XEV10" s="152"/>
      <c r="XEW10" s="152"/>
      <c r="XEX10" s="152"/>
      <c r="XEY10" s="152"/>
      <c r="XEZ10" s="152"/>
      <c r="XFA10" s="152"/>
      <c r="XFB10" s="152"/>
      <c r="XFC10" s="152"/>
      <c r="XFD10" s="152"/>
    </row>
    <row r="11" s="96" customFormat="1" ht="15.6" spans="1:16384">
      <c r="A11" s="96">
        <v>7</v>
      </c>
      <c r="B11" s="96">
        <v>1</v>
      </c>
      <c r="C11" s="96" t="str">
        <f t="shared" si="0"/>
        <v>2|1002|10</v>
      </c>
      <c r="E11" s="132">
        <v>200000</v>
      </c>
      <c r="F11" s="130">
        <f t="shared" si="1"/>
        <v>250000</v>
      </c>
      <c r="G11" s="131"/>
      <c r="I11" s="96" t="s">
        <v>134</v>
      </c>
      <c r="J11" s="37">
        <v>2</v>
      </c>
      <c r="K11" s="37">
        <v>1002</v>
      </c>
      <c r="L11" s="96">
        <v>10</v>
      </c>
      <c r="M11" s="96">
        <f>L11*N11</f>
        <v>250000</v>
      </c>
      <c r="N11" s="96">
        <f>5*10000*0.5</f>
        <v>25000</v>
      </c>
      <c r="O11" s="37"/>
      <c r="P11" s="37"/>
      <c r="XEP11" s="152"/>
      <c r="XEQ11" s="152"/>
      <c r="XER11" s="152"/>
      <c r="XES11" s="152"/>
      <c r="XET11" s="152"/>
      <c r="XEU11" s="152"/>
      <c r="XEV11" s="152"/>
      <c r="XEW11" s="152"/>
      <c r="XEX11" s="152"/>
      <c r="XEY11" s="152"/>
      <c r="XEZ11" s="152"/>
      <c r="XFA11" s="152"/>
      <c r="XFB11" s="152"/>
      <c r="XFC11" s="152"/>
      <c r="XFD11" s="152"/>
    </row>
    <row r="12" s="96" customFormat="1" ht="15.6" spans="1:16384">
      <c r="A12" s="96">
        <v>8</v>
      </c>
      <c r="B12" s="96">
        <v>1</v>
      </c>
      <c r="C12" s="96" t="str">
        <f t="shared" si="0"/>
        <v>1|2|50000</v>
      </c>
      <c r="E12" s="132">
        <v>800000</v>
      </c>
      <c r="F12" s="130">
        <f t="shared" si="1"/>
        <v>50000</v>
      </c>
      <c r="G12" s="131"/>
      <c r="I12" s="96" t="s">
        <v>136</v>
      </c>
      <c r="J12" s="144">
        <v>1</v>
      </c>
      <c r="K12" s="144">
        <v>2</v>
      </c>
      <c r="L12" s="96">
        <v>50000</v>
      </c>
      <c r="M12" s="96">
        <v>50000</v>
      </c>
      <c r="O12" s="37"/>
      <c r="P12" s="37"/>
      <c r="XEP12" s="152"/>
      <c r="XEQ12" s="152"/>
      <c r="XER12" s="152"/>
      <c r="XES12" s="152"/>
      <c r="XET12" s="152"/>
      <c r="XEU12" s="152"/>
      <c r="XEV12" s="152"/>
      <c r="XEW12" s="152"/>
      <c r="XEX12" s="152"/>
      <c r="XEY12" s="152"/>
      <c r="XEZ12" s="152"/>
      <c r="XFA12" s="152"/>
      <c r="XFB12" s="152"/>
      <c r="XFC12" s="152"/>
      <c r="XFD12" s="152"/>
    </row>
    <row r="13" s="96" customFormat="1" ht="15.6" spans="1:16384">
      <c r="A13" s="96">
        <v>9</v>
      </c>
      <c r="B13" s="96">
        <v>2</v>
      </c>
      <c r="D13" s="96" t="str">
        <f>J13&amp;"|"&amp;K13&amp;"|"&amp;L13</f>
        <v>1|2|1000000</v>
      </c>
      <c r="E13" s="132">
        <v>100</v>
      </c>
      <c r="F13" s="130">
        <f t="shared" si="1"/>
        <v>1000000</v>
      </c>
      <c r="G13" s="131"/>
      <c r="I13" s="96" t="s">
        <v>136</v>
      </c>
      <c r="J13" s="37">
        <v>1</v>
      </c>
      <c r="K13" s="37">
        <v>2</v>
      </c>
      <c r="L13" s="96">
        <v>1000000</v>
      </c>
      <c r="M13" s="96">
        <v>1000000</v>
      </c>
      <c r="O13" s="37"/>
      <c r="P13" s="37"/>
      <c r="XEP13" s="152"/>
      <c r="XEQ13" s="152"/>
      <c r="XER13" s="152"/>
      <c r="XES13" s="152"/>
      <c r="XET13" s="152"/>
      <c r="XEU13" s="152"/>
      <c r="XEV13" s="152"/>
      <c r="XEW13" s="152"/>
      <c r="XEX13" s="152"/>
      <c r="XEY13" s="152"/>
      <c r="XEZ13" s="152"/>
      <c r="XFA13" s="152"/>
      <c r="XFB13" s="152"/>
      <c r="XFC13" s="152"/>
      <c r="XFD13" s="152"/>
    </row>
    <row r="14" s="96" customFormat="1" ht="15.6" spans="1:16384">
      <c r="A14" s="96">
        <v>10</v>
      </c>
      <c r="B14" s="96">
        <v>3</v>
      </c>
      <c r="C14" s="96" t="str">
        <f>J14&amp;"|"&amp;K14&amp;"|"&amp;L14&amp;","&amp;N14&amp;"|"&amp;O14&amp;"|"&amp;P14</f>
        <v>1|2|100000,2|1003|2</v>
      </c>
      <c r="E14" s="132"/>
      <c r="F14" s="130"/>
      <c r="G14" s="134">
        <v>3</v>
      </c>
      <c r="I14" s="112" t="s">
        <v>136</v>
      </c>
      <c r="J14" s="111">
        <v>1</v>
      </c>
      <c r="K14" s="111">
        <v>2</v>
      </c>
      <c r="L14" s="112">
        <v>100000</v>
      </c>
      <c r="M14" s="112" t="s">
        <v>149</v>
      </c>
      <c r="N14" s="111">
        <v>2</v>
      </c>
      <c r="O14" s="111">
        <v>1003</v>
      </c>
      <c r="P14" s="112">
        <v>2</v>
      </c>
      <c r="Q14" s="151"/>
      <c r="XEP14" s="152"/>
      <c r="XEQ14" s="152"/>
      <c r="XER14" s="152"/>
      <c r="XES14" s="152"/>
      <c r="XET14" s="152"/>
      <c r="XEU14" s="152"/>
      <c r="XEV14" s="152"/>
      <c r="XEW14" s="152"/>
      <c r="XEX14" s="152"/>
      <c r="XEY14" s="152"/>
      <c r="XEZ14" s="152"/>
      <c r="XFA14" s="152"/>
      <c r="XFB14" s="152"/>
      <c r="XFC14" s="152"/>
      <c r="XFD14" s="152"/>
    </row>
    <row r="15" s="96" customFormat="1" ht="15.6" spans="1:16384">
      <c r="A15" s="96">
        <v>11</v>
      </c>
      <c r="B15" s="96">
        <v>3</v>
      </c>
      <c r="C15" s="96" t="str">
        <f>J15&amp;"|"&amp;K15&amp;"|"&amp;L15&amp;","&amp;N15&amp;"|"&amp;O15&amp;"|"&amp;P15</f>
        <v>1|2|200000,2|1003|3</v>
      </c>
      <c r="E15" s="132"/>
      <c r="F15" s="130"/>
      <c r="G15" s="134">
        <v>5</v>
      </c>
      <c r="I15" s="112" t="s">
        <v>136</v>
      </c>
      <c r="J15" s="111">
        <v>1</v>
      </c>
      <c r="K15" s="111">
        <v>2</v>
      </c>
      <c r="L15" s="112">
        <v>200000</v>
      </c>
      <c r="M15" s="112" t="s">
        <v>149</v>
      </c>
      <c r="N15" s="111">
        <v>2</v>
      </c>
      <c r="O15" s="111">
        <v>1003</v>
      </c>
      <c r="P15" s="112">
        <v>3</v>
      </c>
      <c r="Q15" s="151"/>
      <c r="XEP15" s="152"/>
      <c r="XEQ15" s="152"/>
      <c r="XER15" s="152"/>
      <c r="XES15" s="152"/>
      <c r="XET15" s="152"/>
      <c r="XEU15" s="152"/>
      <c r="XEV15" s="152"/>
      <c r="XEW15" s="152"/>
      <c r="XEX15" s="152"/>
      <c r="XEY15" s="152"/>
      <c r="XEZ15" s="152"/>
      <c r="XFA15" s="152"/>
      <c r="XFB15" s="152"/>
      <c r="XFC15" s="152"/>
      <c r="XFD15" s="152"/>
    </row>
    <row r="16" s="96" customFormat="1" ht="15.6" spans="1:16384">
      <c r="A16" s="96">
        <v>12</v>
      </c>
      <c r="B16" s="96">
        <v>3</v>
      </c>
      <c r="C16" s="96" t="str">
        <f>J16&amp;"|"&amp;K16&amp;"|"&amp;L16&amp;","&amp;N16&amp;"|"&amp;O16&amp;"|"&amp;P16</f>
        <v>2|1005|1,2|1003|5</v>
      </c>
      <c r="E16" s="135"/>
      <c r="F16" s="130"/>
      <c r="G16" s="134">
        <v>10</v>
      </c>
      <c r="I16" s="112" t="s">
        <v>216</v>
      </c>
      <c r="J16" s="111">
        <v>2</v>
      </c>
      <c r="K16" s="111">
        <v>1005</v>
      </c>
      <c r="L16" s="112">
        <v>1</v>
      </c>
      <c r="M16" s="112" t="s">
        <v>149</v>
      </c>
      <c r="N16" s="111">
        <v>2</v>
      </c>
      <c r="O16" s="111">
        <v>1003</v>
      </c>
      <c r="P16" s="112">
        <v>5</v>
      </c>
      <c r="XEP16" s="152"/>
      <c r="XEQ16" s="152"/>
      <c r="XER16" s="152"/>
      <c r="XES16" s="152"/>
      <c r="XET16" s="152"/>
      <c r="XEU16" s="152"/>
      <c r="XEV16" s="152"/>
      <c r="XEW16" s="152"/>
      <c r="XEX16" s="152"/>
      <c r="XEY16" s="152"/>
      <c r="XEZ16" s="152"/>
      <c r="XFA16" s="152"/>
      <c r="XFB16" s="152"/>
      <c r="XFC16" s="152"/>
      <c r="XFD16" s="152"/>
    </row>
    <row r="17" s="96" customFormat="1" ht="16.2" spans="1:16384">
      <c r="A17" s="133"/>
      <c r="D17" s="136"/>
      <c r="E17" s="137"/>
      <c r="F17" s="130"/>
      <c r="G17" s="134"/>
      <c r="K17" s="145"/>
      <c r="L17" s="145"/>
      <c r="M17" s="145"/>
      <c r="XEP17" s="152"/>
      <c r="XEQ17" s="152"/>
      <c r="XER17" s="152"/>
      <c r="XES17" s="152"/>
      <c r="XET17" s="152"/>
      <c r="XEU17" s="152"/>
      <c r="XEV17" s="152"/>
      <c r="XEW17" s="152"/>
      <c r="XEX17" s="152"/>
      <c r="XEY17" s="152"/>
      <c r="XEZ17" s="152"/>
      <c r="XFA17" s="152"/>
      <c r="XFB17" s="152"/>
      <c r="XFC17" s="152"/>
      <c r="XFD17" s="152"/>
    </row>
    <row r="18" s="96" customFormat="1" ht="16.2" spans="1:16384">
      <c r="A18" s="133"/>
      <c r="D18" s="138"/>
      <c r="E18" s="139"/>
      <c r="F18" s="130"/>
      <c r="G18" s="134"/>
      <c r="K18" s="145"/>
      <c r="L18" s="146"/>
      <c r="M18" s="146"/>
      <c r="XEP18" s="152"/>
      <c r="XEQ18" s="152"/>
      <c r="XER18" s="152"/>
      <c r="XES18" s="152"/>
      <c r="XET18" s="152"/>
      <c r="XEU18" s="152"/>
      <c r="XEV18" s="152"/>
      <c r="XEW18" s="152"/>
      <c r="XEX18" s="152"/>
      <c r="XEY18" s="152"/>
      <c r="XEZ18" s="152"/>
      <c r="XFA18" s="152"/>
      <c r="XFB18" s="152"/>
      <c r="XFC18" s="152"/>
      <c r="XFD18" s="152"/>
    </row>
    <row r="19" s="96" customFormat="1" ht="16.2" spans="1:16384">
      <c r="A19" s="133"/>
      <c r="D19" s="138"/>
      <c r="E19" s="139"/>
      <c r="F19" s="130"/>
      <c r="G19" s="134"/>
      <c r="J19" s="147" t="s">
        <v>217</v>
      </c>
      <c r="K19" s="147" t="s">
        <v>165</v>
      </c>
      <c r="L19" s="147" t="s">
        <v>127</v>
      </c>
      <c r="M19" s="147" t="s">
        <v>218</v>
      </c>
      <c r="N19" s="147" t="s">
        <v>219</v>
      </c>
      <c r="O19" s="147" t="s">
        <v>220</v>
      </c>
      <c r="P19" s="147" t="s">
        <v>221</v>
      </c>
      <c r="XEP19" s="152"/>
      <c r="XEQ19" s="152"/>
      <c r="XER19" s="152"/>
      <c r="XES19" s="152"/>
      <c r="XET19" s="152"/>
      <c r="XEU19" s="152"/>
      <c r="XEV19" s="152"/>
      <c r="XEW19" s="152"/>
      <c r="XEX19" s="152"/>
      <c r="XEY19" s="152"/>
      <c r="XEZ19" s="152"/>
      <c r="XFA19" s="152"/>
      <c r="XFB19" s="152"/>
      <c r="XFC19" s="152"/>
      <c r="XFD19" s="152"/>
    </row>
    <row r="20" s="96" customFormat="1" ht="16.2" spans="1:16384">
      <c r="A20" s="133"/>
      <c r="D20" s="138"/>
      <c r="E20" s="139"/>
      <c r="F20" s="130"/>
      <c r="G20" s="134"/>
      <c r="I20" s="148">
        <v>1</v>
      </c>
      <c r="J20" s="96" t="s">
        <v>136</v>
      </c>
      <c r="K20" s="96">
        <v>50000</v>
      </c>
      <c r="L20" s="96">
        <v>50000</v>
      </c>
      <c r="M20" s="96">
        <v>900</v>
      </c>
      <c r="N20" s="149">
        <v>0.214285714285714</v>
      </c>
      <c r="O20" s="84">
        <v>100000</v>
      </c>
      <c r="XEP20" s="152"/>
      <c r="XEQ20" s="152"/>
      <c r="XER20" s="152"/>
      <c r="XES20" s="152"/>
      <c r="XET20" s="152"/>
      <c r="XEU20" s="152"/>
      <c r="XEV20" s="152"/>
      <c r="XEW20" s="152"/>
      <c r="XEX20" s="152"/>
      <c r="XEY20" s="152"/>
      <c r="XEZ20" s="152"/>
      <c r="XFA20" s="152"/>
      <c r="XFB20" s="152"/>
      <c r="XFC20" s="152"/>
      <c r="XFD20" s="152"/>
    </row>
    <row r="21" s="96" customFormat="1" ht="16.2" spans="1:16384">
      <c r="A21" s="133"/>
      <c r="D21" s="140"/>
      <c r="E21" s="141"/>
      <c r="F21" s="130"/>
      <c r="G21" s="134"/>
      <c r="I21" s="148">
        <v>2</v>
      </c>
      <c r="J21" s="96" t="s">
        <v>151</v>
      </c>
      <c r="K21" s="96">
        <v>10</v>
      </c>
      <c r="L21" s="96">
        <v>200000</v>
      </c>
      <c r="M21" s="96">
        <v>200</v>
      </c>
      <c r="N21" s="149">
        <v>0.0476190476190476</v>
      </c>
      <c r="P21" s="96" t="s">
        <v>222</v>
      </c>
      <c r="Q21" s="96">
        <v>200000</v>
      </c>
      <c r="XEP21" s="152"/>
      <c r="XEQ21" s="152"/>
      <c r="XER21" s="152"/>
      <c r="XES21" s="152"/>
      <c r="XET21" s="152"/>
      <c r="XEU21" s="152"/>
      <c r="XEV21" s="152"/>
      <c r="XEW21" s="152"/>
      <c r="XEX21" s="152"/>
      <c r="XEY21" s="152"/>
      <c r="XEZ21" s="152"/>
      <c r="XFA21" s="152"/>
      <c r="XFB21" s="152"/>
      <c r="XFC21" s="152"/>
      <c r="XFD21" s="152"/>
    </row>
    <row r="22" ht="15.6" spans="7:17">
      <c r="G22" s="114"/>
      <c r="H22" s="114"/>
      <c r="I22" s="148">
        <v>3</v>
      </c>
      <c r="J22" s="96" t="s">
        <v>136</v>
      </c>
      <c r="K22" s="96">
        <v>150000</v>
      </c>
      <c r="L22" s="96">
        <v>150000</v>
      </c>
      <c r="M22" s="96">
        <v>500</v>
      </c>
      <c r="N22" s="149">
        <v>0.119047619047619</v>
      </c>
      <c r="O22" s="96"/>
      <c r="P22" s="96" t="s">
        <v>223</v>
      </c>
      <c r="Q22" s="96">
        <v>300000</v>
      </c>
    </row>
    <row r="23" ht="15.6" spans="7:17">
      <c r="G23" s="114"/>
      <c r="H23" s="114"/>
      <c r="I23" s="148">
        <v>4</v>
      </c>
      <c r="J23" s="96" t="s">
        <v>151</v>
      </c>
      <c r="K23" s="96">
        <v>20</v>
      </c>
      <c r="L23" s="96">
        <v>400000</v>
      </c>
      <c r="M23" s="96">
        <v>200</v>
      </c>
      <c r="N23" s="149">
        <v>0.0476190476190476</v>
      </c>
      <c r="O23" s="96"/>
      <c r="P23" s="96" t="s">
        <v>224</v>
      </c>
      <c r="Q23" s="96">
        <v>360000</v>
      </c>
    </row>
    <row r="24" ht="15.6" spans="9:17">
      <c r="I24" s="148">
        <v>5</v>
      </c>
      <c r="J24" s="96" t="s">
        <v>132</v>
      </c>
      <c r="K24" s="96">
        <v>10</v>
      </c>
      <c r="L24" s="96">
        <v>0</v>
      </c>
      <c r="M24" s="96">
        <v>800</v>
      </c>
      <c r="N24" s="149">
        <v>0.19047619047619</v>
      </c>
      <c r="O24" s="96"/>
      <c r="P24" s="96" t="s">
        <v>225</v>
      </c>
      <c r="Q24" s="96">
        <v>400000</v>
      </c>
    </row>
    <row r="25" ht="15.6" spans="9:16">
      <c r="I25" s="148">
        <v>6</v>
      </c>
      <c r="J25" s="96" t="s">
        <v>136</v>
      </c>
      <c r="K25" s="96">
        <v>100000</v>
      </c>
      <c r="L25" s="96">
        <v>100000</v>
      </c>
      <c r="M25" s="96">
        <v>800</v>
      </c>
      <c r="N25" s="149">
        <v>0.19047619047619</v>
      </c>
      <c r="O25" s="96"/>
      <c r="P25" s="96"/>
    </row>
    <row r="26" ht="15.6" spans="9:16">
      <c r="I26" s="148">
        <v>7</v>
      </c>
      <c r="J26" s="96" t="s">
        <v>134</v>
      </c>
      <c r="K26" s="96">
        <v>10</v>
      </c>
      <c r="L26" s="96">
        <v>0</v>
      </c>
      <c r="M26" s="96">
        <v>700</v>
      </c>
      <c r="N26" s="149">
        <v>0.166666666666667</v>
      </c>
      <c r="O26" s="96"/>
      <c r="P26" s="150" t="s">
        <v>226</v>
      </c>
    </row>
    <row r="27" ht="15.6" spans="9:16">
      <c r="I27" s="148">
        <v>8</v>
      </c>
      <c r="J27" s="96" t="s">
        <v>216</v>
      </c>
      <c r="K27" s="96">
        <v>1</v>
      </c>
      <c r="L27" s="96">
        <v>1000000</v>
      </c>
      <c r="M27" s="96">
        <v>100</v>
      </c>
      <c r="N27" s="149">
        <v>0.0238095238095238</v>
      </c>
      <c r="O27" s="96"/>
      <c r="P27" s="96"/>
    </row>
    <row r="28" ht="15.6" spans="9:15">
      <c r="I28" s="148" t="s">
        <v>227</v>
      </c>
      <c r="J28" s="96" t="s">
        <v>136</v>
      </c>
      <c r="K28" s="96">
        <v>1000000</v>
      </c>
      <c r="L28" s="96"/>
      <c r="M28" s="96"/>
      <c r="N28" s="149">
        <v>0.1</v>
      </c>
      <c r="O28" s="84">
        <v>100000</v>
      </c>
    </row>
    <row r="29" spans="9:15">
      <c r="I29" t="s">
        <v>228</v>
      </c>
      <c r="J29" t="s">
        <v>136</v>
      </c>
      <c r="K29">
        <v>300000</v>
      </c>
      <c r="L29" t="s">
        <v>149</v>
      </c>
      <c r="M29">
        <v>2</v>
      </c>
      <c r="O29">
        <v>300000</v>
      </c>
    </row>
    <row r="30" spans="9:15">
      <c r="I30" t="s">
        <v>229</v>
      </c>
      <c r="J30" t="s">
        <v>136</v>
      </c>
      <c r="K30">
        <v>500000</v>
      </c>
      <c r="L30" t="s">
        <v>149</v>
      </c>
      <c r="M30">
        <v>3</v>
      </c>
      <c r="O30">
        <v>500000</v>
      </c>
    </row>
    <row r="31" spans="9:15">
      <c r="I31" t="s">
        <v>230</v>
      </c>
      <c r="J31" t="s">
        <v>216</v>
      </c>
      <c r="K31">
        <v>1</v>
      </c>
      <c r="L31" t="s">
        <v>149</v>
      </c>
      <c r="M31">
        <v>5</v>
      </c>
      <c r="N31" t="s">
        <v>231</v>
      </c>
      <c r="O31">
        <v>1200000</v>
      </c>
    </row>
  </sheetData>
  <mergeCells count="1">
    <mergeCell ref="Q14:Q15"/>
  </mergeCells>
  <conditionalFormatting sqref="J5">
    <cfRule type="containsText" dxfId="0" priority="8" operator="between" text=" ">
      <formula>NOT(ISERROR(SEARCH(" ",J5)))</formula>
    </cfRule>
  </conditionalFormatting>
  <conditionalFormatting sqref="K5">
    <cfRule type="containsText" dxfId="0" priority="7" operator="between" text=" ">
      <formula>NOT(ISERROR(SEARCH(" ",K5)))</formula>
    </cfRule>
  </conditionalFormatting>
  <conditionalFormatting sqref="I6">
    <cfRule type="containsText" dxfId="0" priority="15" operator="between" text=" ">
      <formula>NOT(ISERROR(SEARCH(" ",I6)))</formula>
    </cfRule>
  </conditionalFormatting>
  <conditionalFormatting sqref="L6">
    <cfRule type="containsText" dxfId="0" priority="14" operator="between" text=" ">
      <formula>NOT(ISERROR(SEARCH(" ",L6)))</formula>
    </cfRule>
  </conditionalFormatting>
  <conditionalFormatting sqref="M6">
    <cfRule type="containsText" dxfId="0" priority="2" operator="between" text=" ">
      <formula>NOT(ISERROR(SEARCH(" ",M6)))</formula>
    </cfRule>
  </conditionalFormatting>
  <conditionalFormatting sqref="I12">
    <cfRule type="containsText" dxfId="0" priority="5" operator="between" text=" ">
      <formula>NOT(ISERROR(SEARCH(" ",I12)))</formula>
    </cfRule>
  </conditionalFormatting>
  <conditionalFormatting sqref="J12">
    <cfRule type="containsText" dxfId="0" priority="6" operator="between" text=" ">
      <formula>NOT(ISERROR(SEARCH(" ",J12)))</formula>
    </cfRule>
  </conditionalFormatting>
  <conditionalFormatting sqref="K12">
    <cfRule type="containsText" dxfId="0" priority="3" operator="between" text=" ">
      <formula>NOT(ISERROR(SEARCH(" ",K12)))</formula>
    </cfRule>
  </conditionalFormatting>
  <conditionalFormatting sqref="L12">
    <cfRule type="containsText" dxfId="0" priority="4" operator="between" text=" ">
      <formula>NOT(ISERROR(SEARCH(" ",L12)))</formula>
    </cfRule>
  </conditionalFormatting>
  <conditionalFormatting sqref="M12">
    <cfRule type="containsText" dxfId="0" priority="1" operator="between" text=" ">
      <formula>NOT(ISERROR(SEARCH(" ",M12)))</formula>
    </cfRule>
  </conditionalFormatting>
  <conditionalFormatting sqref="N15">
    <cfRule type="containsText" dxfId="0" priority="16" operator="between" text=" ">
      <formula>NOT(ISERROR(SEARCH(" ",N15)))</formula>
    </cfRule>
  </conditionalFormatting>
  <conditionalFormatting sqref="N16">
    <cfRule type="containsText" dxfId="0" priority="17" operator="between" text=" ">
      <formula>NOT(ISERROR(SEARCH(" ",N16)))</formula>
    </cfRule>
  </conditionalFormatting>
  <conditionalFormatting sqref="M19:M21">
    <cfRule type="containsText" dxfId="0" priority="21" operator="between" text=" ">
      <formula>NOT(ISERROR(SEARCH(" ",M19)))</formula>
    </cfRule>
  </conditionalFormatting>
  <conditionalFormatting sqref="N5:N6">
    <cfRule type="containsText" dxfId="0" priority="11" operator="between" text=" ">
      <formula>NOT(ISERROR(SEARCH(" ",N5)))</formula>
    </cfRule>
  </conditionalFormatting>
  <conditionalFormatting sqref="O5:O13">
    <cfRule type="containsText" dxfId="0" priority="12" operator="between" text=" ">
      <formula>NOT(ISERROR(SEARCH(" ",O5)))</formula>
    </cfRule>
  </conditionalFormatting>
  <conditionalFormatting sqref="P5:P13">
    <cfRule type="containsText" dxfId="0" priority="9" operator="between" text=" ">
      <formula>NOT(ISERROR(SEARCH(" ",P5)))</formula>
    </cfRule>
  </conditionalFormatting>
  <conditionalFormatting sqref="Q5:Q6">
    <cfRule type="containsText" dxfId="0" priority="10" operator="between" text=" ">
      <formula>NOT(ISERROR(SEARCH(" ",Q5)))</formula>
    </cfRule>
  </conditionalFormatting>
  <conditionalFormatting sqref="A1:B21">
    <cfRule type="containsText" dxfId="0" priority="73" operator="between" text=" ">
      <formula>NOT(ISERROR(SEARCH(" ",A1)))</formula>
    </cfRule>
  </conditionalFormatting>
  <conditionalFormatting sqref="E1:G2">
    <cfRule type="containsText" dxfId="0" priority="63" operator="between" text=" ">
      <formula>NOT(ISERROR(SEARCH(" ",E1)))</formula>
    </cfRule>
  </conditionalFormatting>
  <conditionalFormatting sqref="H1:H21 R1:XFD21">
    <cfRule type="containsText" dxfId="0" priority="64" operator="between" text=" ">
      <formula>NOT(ISERROR(SEARCH(" ",H1)))</formula>
    </cfRule>
  </conditionalFormatting>
  <conditionalFormatting sqref="I1:L3 Q14 Q16 N17:Q21 L17:L18 N1:Q4">
    <cfRule type="containsText" dxfId="0" priority="24" operator="between" text=" ">
      <formula>NOT(ISERROR(SEARCH(" ",I1)))</formula>
    </cfRule>
  </conditionalFormatting>
  <conditionalFormatting sqref="M1:M3 M17:M18">
    <cfRule type="containsText" dxfId="0" priority="22" operator="between" text=" ">
      <formula>NOT(ISERROR(SEARCH(" ",M1)))</formula>
    </cfRule>
  </conditionalFormatting>
  <conditionalFormatting sqref="M4 M9 M11">
    <cfRule type="containsText" dxfId="0" priority="20" operator="between" text=" ">
      <formula>NOT(ISERROR(SEARCH(" ",M4)))</formula>
    </cfRule>
  </conditionalFormatting>
  <conditionalFormatting sqref="C5:D14 D15:D21 E5:G21 C15:C16">
    <cfRule type="containsText" dxfId="0" priority="69" operator="between" text=" ">
      <formula>NOT(ISERROR(SEARCH(" ",C5)))</formula>
    </cfRule>
  </conditionalFormatting>
  <conditionalFormatting sqref="J6:J11 J13">
    <cfRule type="containsText" dxfId="0" priority="25" operator="between" text=" ">
      <formula>NOT(ISERROR(SEARCH(" ",J6)))</formula>
    </cfRule>
  </conditionalFormatting>
  <conditionalFormatting sqref="K6:K11 K13">
    <cfRule type="containsText" dxfId="0" priority="13" operator="between" text=" ">
      <formula>NOT(ISERROR(SEARCH(" ",K6)))</formula>
    </cfRule>
  </conditionalFormatting>
  <conditionalFormatting sqref="J14:K16">
    <cfRule type="containsText" dxfId="0" priority="19" operator="between" text=" ">
      <formula>NOT(ISERROR(SEARCH(" ",J14)))</formula>
    </cfRule>
  </conditionalFormatting>
  <conditionalFormatting sqref="N14:O14 O15:O16">
    <cfRule type="containsText" dxfId="0" priority="18" operator="between" text=" ">
      <formula>NOT(ISERROR(SEARCH(" ",N14)))</formula>
    </cfRule>
  </conditionalFormatting>
  <conditionalFormatting sqref="I19:L21 I17:K18">
    <cfRule type="containsText" dxfId="0" priority="23" operator="between" text=" ">
      <formula>NOT(ISERROR(SEARCH(" ",I17)))</formula>
    </cfRule>
  </conditionalFormatting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AA40"/>
  <sheetViews>
    <sheetView workbookViewId="0">
      <selection activeCell="E36" sqref="E36"/>
    </sheetView>
  </sheetViews>
  <sheetFormatPr defaultColWidth="8.88888888888889" defaultRowHeight="15.6"/>
  <cols>
    <col min="2" max="2" width="19.2222222222222" customWidth="1"/>
    <col min="3" max="3" width="42.2222222222222" customWidth="1"/>
    <col min="4" max="5" width="16.6666666666667" customWidth="1"/>
    <col min="6" max="7" width="21.3333333333333" customWidth="1"/>
    <col min="10" max="10" width="4.33333333333333" customWidth="1"/>
    <col min="11" max="11" width="2.33333333333333" customWidth="1"/>
    <col min="12" max="12" width="5" customWidth="1"/>
    <col min="13" max="13" width="6.77777777777778" customWidth="1"/>
    <col min="15" max="15" width="4.33333333333333" customWidth="1"/>
    <col min="16" max="16" width="2.33333333333333" customWidth="1"/>
    <col min="17" max="17" width="5" customWidth="1"/>
    <col min="18" max="18" width="6.77777777777778" customWidth="1"/>
    <col min="20" max="20" width="12.7777777777778" style="1" customWidth="1"/>
    <col min="21" max="24" width="8.88888888888889" style="1"/>
  </cols>
  <sheetData>
    <row r="1" spans="1:7">
      <c r="A1" s="32" t="s">
        <v>0</v>
      </c>
      <c r="B1" s="32" t="s">
        <v>0</v>
      </c>
      <c r="C1" s="32" t="s">
        <v>0</v>
      </c>
      <c r="D1" s="32" t="s">
        <v>0</v>
      </c>
      <c r="E1" s="32" t="s">
        <v>0</v>
      </c>
      <c r="F1" s="32" t="s">
        <v>0</v>
      </c>
      <c r="G1" s="32" t="s">
        <v>0</v>
      </c>
    </row>
    <row r="2" spans="1:7">
      <c r="A2" s="33" t="s">
        <v>2</v>
      </c>
      <c r="B2" s="33" t="s">
        <v>2</v>
      </c>
      <c r="C2" s="33" t="s">
        <v>3</v>
      </c>
      <c r="D2" s="33" t="s">
        <v>2</v>
      </c>
      <c r="E2" s="33" t="s">
        <v>3</v>
      </c>
      <c r="F2" s="33" t="s">
        <v>2</v>
      </c>
      <c r="G2" s="33" t="s">
        <v>2</v>
      </c>
    </row>
    <row r="3" ht="15.75" spans="1:7">
      <c r="A3" s="33" t="s">
        <v>5</v>
      </c>
      <c r="B3" s="33" t="s">
        <v>232</v>
      </c>
      <c r="C3" s="33" t="s">
        <v>158</v>
      </c>
      <c r="D3" s="33" t="s">
        <v>208</v>
      </c>
      <c r="E3" s="33" t="s">
        <v>233</v>
      </c>
      <c r="F3" s="33" t="s">
        <v>234</v>
      </c>
      <c r="G3" s="33" t="s">
        <v>235</v>
      </c>
    </row>
    <row r="4" ht="27.15" spans="1:24">
      <c r="A4" s="34" t="s">
        <v>236</v>
      </c>
      <c r="B4" s="34" t="s">
        <v>237</v>
      </c>
      <c r="C4" s="35" t="s">
        <v>238</v>
      </c>
      <c r="D4" s="34" t="s">
        <v>239</v>
      </c>
      <c r="E4" s="35" t="s">
        <v>240</v>
      </c>
      <c r="F4" s="33" t="s">
        <v>241</v>
      </c>
      <c r="G4" s="68" t="s">
        <v>242</v>
      </c>
      <c r="J4" s="98">
        <v>1</v>
      </c>
      <c r="K4" s="99"/>
      <c r="L4" s="99"/>
      <c r="M4" s="100"/>
      <c r="N4" s="99" t="s">
        <v>127</v>
      </c>
      <c r="O4" s="98">
        <v>2</v>
      </c>
      <c r="P4" s="99"/>
      <c r="Q4" s="99"/>
      <c r="R4" s="100"/>
      <c r="S4" s="108" t="s">
        <v>127</v>
      </c>
      <c r="T4" s="61">
        <v>0</v>
      </c>
      <c r="U4" s="61" t="s">
        <v>167</v>
      </c>
      <c r="V4" s="61" t="s">
        <v>168</v>
      </c>
      <c r="W4" s="61" t="s">
        <v>169</v>
      </c>
      <c r="X4" s="61" t="s">
        <v>5</v>
      </c>
    </row>
    <row r="5" ht="16.35" spans="1:27">
      <c r="A5">
        <v>1</v>
      </c>
      <c r="B5">
        <v>0</v>
      </c>
      <c r="C5" s="96" t="str">
        <f>K5&amp;"|"&amp;L5&amp;"|"&amp;M5&amp;","&amp;K6&amp;"|"&amp;L6&amp;"|"&amp;M6&amp;","&amp;K7&amp;"|"&amp;L7&amp;"|"&amp;M7&amp;","&amp;K8&amp;"|"&amp;L8&amp;"|"&amp;M8</f>
        <v>1|1|10,1|2|400000,2|1001|5,2|1002|2</v>
      </c>
      <c r="D5">
        <v>10</v>
      </c>
      <c r="F5">
        <v>4705</v>
      </c>
      <c r="G5">
        <v>3</v>
      </c>
      <c r="H5" s="97" t="s">
        <v>243</v>
      </c>
      <c r="J5" s="101" t="s">
        <v>151</v>
      </c>
      <c r="K5" s="102">
        <f>VLOOKUP(J5,T:X,4,0)</f>
        <v>1</v>
      </c>
      <c r="L5" s="102">
        <f>VLOOKUP(J5,T:X,5,0)</f>
        <v>1</v>
      </c>
      <c r="M5" s="103">
        <v>10</v>
      </c>
      <c r="N5" s="103">
        <f>VLOOKUP(J5,T:X,2,FALSE)*M5*200000</f>
        <v>200000</v>
      </c>
      <c r="O5" s="101" t="s">
        <v>151</v>
      </c>
      <c r="P5" s="102">
        <f>VLOOKUP(O5,T:X,4,0)</f>
        <v>1</v>
      </c>
      <c r="Q5" s="102">
        <f>VLOOKUP(O5,T:X,5,0)</f>
        <v>1</v>
      </c>
      <c r="R5" s="103">
        <v>10</v>
      </c>
      <c r="S5" s="103">
        <f>VLOOKUP(O5,T:X,2,FALSE)*R5*200000</f>
        <v>200000</v>
      </c>
      <c r="T5" s="61" t="s">
        <v>172</v>
      </c>
      <c r="U5" s="61">
        <v>1</v>
      </c>
      <c r="V5" s="61">
        <v>20</v>
      </c>
      <c r="W5" s="61">
        <v>1</v>
      </c>
      <c r="X5" s="61">
        <v>0</v>
      </c>
      <c r="Y5" s="111"/>
      <c r="Z5" s="111"/>
      <c r="AA5" s="112"/>
    </row>
    <row r="6" ht="16.35" spans="1:27">
      <c r="A6">
        <v>2</v>
      </c>
      <c r="B6">
        <v>2</v>
      </c>
      <c r="C6" s="96" t="str">
        <f>P5&amp;"|"&amp;Q5&amp;"|"&amp;R5&amp;","&amp;P6&amp;"|"&amp;Q6&amp;"|"&amp;R6&amp;","&amp;P7&amp;"|"&amp;Q7&amp;"|"&amp;R7&amp;","&amp;P8&amp;"|"&amp;Q8&amp;"|"&amp;R8</f>
        <v>1|1|10,1|2|500000,2|1001|5,2|1002|2</v>
      </c>
      <c r="E6" t="s">
        <v>244</v>
      </c>
      <c r="F6">
        <v>4705</v>
      </c>
      <c r="G6">
        <v>3</v>
      </c>
      <c r="H6" s="97"/>
      <c r="J6" s="104" t="s">
        <v>136</v>
      </c>
      <c r="K6" s="47">
        <f>VLOOKUP(J6,T:X,4,0)</f>
        <v>1</v>
      </c>
      <c r="L6" s="47">
        <f>VLOOKUP(J6,T:X,5,0)</f>
        <v>2</v>
      </c>
      <c r="M6" s="58">
        <v>400000</v>
      </c>
      <c r="N6" s="103">
        <f>VLOOKUP(J6,T:X,2,FALSE)*M6*200000</f>
        <v>400000</v>
      </c>
      <c r="O6" s="104" t="s">
        <v>136</v>
      </c>
      <c r="P6" s="47">
        <f>VLOOKUP(O6,T:X,4,0)</f>
        <v>1</v>
      </c>
      <c r="Q6" s="47">
        <f>VLOOKUP(O6,T:X,5,0)</f>
        <v>2</v>
      </c>
      <c r="R6" s="58">
        <v>500000</v>
      </c>
      <c r="S6" s="103">
        <f>VLOOKUP(O6,T:X,2,FALSE)*R6*200000</f>
        <v>500000</v>
      </c>
      <c r="T6" s="61" t="s">
        <v>151</v>
      </c>
      <c r="U6" s="61">
        <v>0.1</v>
      </c>
      <c r="V6" s="61">
        <v>2</v>
      </c>
      <c r="W6" s="61">
        <v>1</v>
      </c>
      <c r="X6" s="61">
        <v>1</v>
      </c>
      <c r="Y6" s="111"/>
      <c r="Z6" s="111"/>
      <c r="AA6" s="112"/>
    </row>
    <row r="7" ht="15.15" spans="10:24">
      <c r="J7" s="104" t="s">
        <v>132</v>
      </c>
      <c r="K7" s="47">
        <f>VLOOKUP(J7,T:X,4,0)</f>
        <v>2</v>
      </c>
      <c r="L7" s="47">
        <f>VLOOKUP(J7,T:X,5,0)</f>
        <v>1001</v>
      </c>
      <c r="M7" s="58">
        <v>5</v>
      </c>
      <c r="N7" s="103">
        <f>VLOOKUP(J7,T:X,2,FALSE)*M7*200000</f>
        <v>100000</v>
      </c>
      <c r="O7" s="104" t="s">
        <v>132</v>
      </c>
      <c r="P7" s="47">
        <f>VLOOKUP(O7,T:X,4,0)</f>
        <v>2</v>
      </c>
      <c r="Q7" s="47">
        <f>VLOOKUP(O7,T:X,5,0)</f>
        <v>1001</v>
      </c>
      <c r="R7" s="58">
        <v>5</v>
      </c>
      <c r="S7" s="103">
        <f>VLOOKUP(O7,T:X,2,FALSE)*R7*200000</f>
        <v>100000</v>
      </c>
      <c r="T7" s="61" t="s">
        <v>136</v>
      </c>
      <c r="U7" s="61">
        <v>5e-6</v>
      </c>
      <c r="V7" s="61">
        <v>0.0001</v>
      </c>
      <c r="W7" s="61">
        <v>1</v>
      </c>
      <c r="X7" s="61">
        <v>2</v>
      </c>
    </row>
    <row r="8" ht="14.4" spans="10:24">
      <c r="J8" s="104" t="s">
        <v>134</v>
      </c>
      <c r="K8" s="47">
        <f>VLOOKUP(J8,T:X,4,0)</f>
        <v>2</v>
      </c>
      <c r="L8" s="47">
        <f>VLOOKUP(J8,T:X,5,0)</f>
        <v>1002</v>
      </c>
      <c r="M8" s="58">
        <v>2</v>
      </c>
      <c r="N8" s="103">
        <f>VLOOKUP(J8,T:X,2,FALSE)*M8*200000</f>
        <v>100000</v>
      </c>
      <c r="O8" s="104" t="s">
        <v>134</v>
      </c>
      <c r="P8" s="47">
        <f>VLOOKUP(O8,T:X,4,0)</f>
        <v>2</v>
      </c>
      <c r="Q8" s="47">
        <f>VLOOKUP(O8,T:X,5,0)</f>
        <v>1002</v>
      </c>
      <c r="R8" s="58">
        <v>2</v>
      </c>
      <c r="S8" s="103">
        <f>VLOOKUP(O8,T:X,2,FALSE)*R8*200000</f>
        <v>100000</v>
      </c>
      <c r="T8" s="61" t="s">
        <v>132</v>
      </c>
      <c r="U8" s="61">
        <v>0.1</v>
      </c>
      <c r="V8" s="61">
        <v>2</v>
      </c>
      <c r="W8" s="61">
        <v>2</v>
      </c>
      <c r="X8" s="61">
        <v>1001</v>
      </c>
    </row>
    <row r="9" ht="15.15" spans="10:24">
      <c r="J9" s="105"/>
      <c r="K9" s="106"/>
      <c r="L9" s="106"/>
      <c r="M9" s="107"/>
      <c r="N9" s="107"/>
      <c r="O9" s="105"/>
      <c r="P9" s="106"/>
      <c r="Q9" s="106"/>
      <c r="R9" s="109"/>
      <c r="S9" s="110"/>
      <c r="T9" s="61" t="s">
        <v>134</v>
      </c>
      <c r="U9" s="61">
        <v>0.25</v>
      </c>
      <c r="V9" s="61">
        <v>5</v>
      </c>
      <c r="W9" s="61">
        <v>2</v>
      </c>
      <c r="X9" s="61">
        <v>1002</v>
      </c>
    </row>
    <row r="10" ht="14.4" spans="14:24">
      <c r="N10">
        <f>SUM(N5:N8)</f>
        <v>800000</v>
      </c>
      <c r="S10">
        <f>SUM(S5:S8)</f>
        <v>900000</v>
      </c>
      <c r="T10" s="61" t="s">
        <v>149</v>
      </c>
      <c r="U10" s="61">
        <v>0.5</v>
      </c>
      <c r="V10" s="61">
        <v>10</v>
      </c>
      <c r="W10" s="61">
        <v>2</v>
      </c>
      <c r="X10" s="61">
        <v>1003</v>
      </c>
    </row>
    <row r="11" ht="14.4" spans="20:24">
      <c r="T11" s="61" t="s">
        <v>155</v>
      </c>
      <c r="U11" s="61">
        <v>0.1</v>
      </c>
      <c r="V11" s="61">
        <v>2</v>
      </c>
      <c r="W11" s="61">
        <v>2</v>
      </c>
      <c r="X11" s="61">
        <v>1004</v>
      </c>
    </row>
    <row r="12" ht="14.4" spans="20:24">
      <c r="T12" s="61" t="s">
        <v>174</v>
      </c>
      <c r="U12" s="61">
        <v>0.00075</v>
      </c>
      <c r="V12" s="61">
        <v>0.015</v>
      </c>
      <c r="W12" s="61">
        <v>2</v>
      </c>
      <c r="X12" s="61">
        <v>1204</v>
      </c>
    </row>
    <row r="13" ht="14.4" spans="20:24">
      <c r="T13" s="61" t="s">
        <v>175</v>
      </c>
      <c r="U13" s="61">
        <v>5</v>
      </c>
      <c r="V13" s="61">
        <v>100</v>
      </c>
      <c r="W13" s="61">
        <v>2</v>
      </c>
      <c r="X13" s="61">
        <v>1005</v>
      </c>
    </row>
    <row r="14" ht="14.4" spans="20:24">
      <c r="T14" s="61" t="s">
        <v>176</v>
      </c>
      <c r="U14" s="61">
        <v>10</v>
      </c>
      <c r="V14" s="61">
        <v>200</v>
      </c>
      <c r="W14" s="61">
        <v>2</v>
      </c>
      <c r="X14" s="61">
        <v>1006</v>
      </c>
    </row>
    <row r="15" ht="14.4" spans="20:24">
      <c r="T15" s="61" t="s">
        <v>177</v>
      </c>
      <c r="U15" s="61">
        <v>25</v>
      </c>
      <c r="V15" s="61">
        <v>500</v>
      </c>
      <c r="W15" s="61">
        <v>2</v>
      </c>
      <c r="X15" s="61">
        <v>1007</v>
      </c>
    </row>
    <row r="16" ht="14.4" spans="20:24">
      <c r="T16" s="61" t="s">
        <v>178</v>
      </c>
      <c r="U16" s="61">
        <v>50</v>
      </c>
      <c r="V16" s="61">
        <v>1000</v>
      </c>
      <c r="W16" s="61">
        <v>2</v>
      </c>
      <c r="X16" s="61">
        <v>1008</v>
      </c>
    </row>
    <row r="17" ht="14.4" spans="20:24">
      <c r="T17" s="61" t="s">
        <v>179</v>
      </c>
      <c r="U17" s="61">
        <v>5</v>
      </c>
      <c r="V17" s="61">
        <v>100</v>
      </c>
      <c r="W17" s="61">
        <v>2</v>
      </c>
      <c r="X17" s="61">
        <v>1206</v>
      </c>
    </row>
    <row r="18" ht="14.4" spans="20:24">
      <c r="T18" s="61" t="s">
        <v>180</v>
      </c>
      <c r="U18" s="61">
        <v>2</v>
      </c>
      <c r="V18" s="61">
        <v>40</v>
      </c>
      <c r="W18" s="61">
        <v>2</v>
      </c>
      <c r="X18" s="61">
        <v>1205</v>
      </c>
    </row>
    <row r="19" ht="14.4" spans="20:24">
      <c r="T19" s="61" t="s">
        <v>181</v>
      </c>
      <c r="U19" s="61">
        <v>200</v>
      </c>
      <c r="V19" s="61">
        <v>4000</v>
      </c>
      <c r="W19" s="61">
        <v>2</v>
      </c>
      <c r="X19" s="61">
        <v>1208</v>
      </c>
    </row>
    <row r="20" ht="14.4" spans="20:24">
      <c r="T20" s="61" t="s">
        <v>182</v>
      </c>
      <c r="U20" s="61">
        <v>30</v>
      </c>
      <c r="V20" s="61">
        <v>600</v>
      </c>
      <c r="W20" s="61">
        <v>2</v>
      </c>
      <c r="X20" s="61">
        <v>1209</v>
      </c>
    </row>
    <row r="21" ht="14.4" spans="20:24">
      <c r="T21" s="61" t="s">
        <v>183</v>
      </c>
      <c r="U21" s="61">
        <v>50</v>
      </c>
      <c r="V21" s="61">
        <v>1000</v>
      </c>
      <c r="W21" s="61">
        <v>2</v>
      </c>
      <c r="X21" s="61">
        <v>1210</v>
      </c>
    </row>
    <row r="22" ht="14.4" spans="20:24">
      <c r="T22" s="61" t="s">
        <v>184</v>
      </c>
      <c r="U22" s="61">
        <v>1</v>
      </c>
      <c r="V22" s="61">
        <v>20</v>
      </c>
      <c r="W22" s="61">
        <v>1</v>
      </c>
      <c r="X22" s="61">
        <v>6</v>
      </c>
    </row>
    <row r="23" ht="14.4" spans="20:24">
      <c r="T23" s="61" t="s">
        <v>185</v>
      </c>
      <c r="U23" s="61">
        <v>1</v>
      </c>
      <c r="V23" s="61">
        <v>20</v>
      </c>
      <c r="W23" s="61">
        <v>2</v>
      </c>
      <c r="X23" s="61">
        <v>1301</v>
      </c>
    </row>
    <row r="24" ht="14.4" spans="20:24">
      <c r="T24" s="61" t="s">
        <v>186</v>
      </c>
      <c r="U24" s="61">
        <v>1</v>
      </c>
      <c r="V24" s="61">
        <v>20</v>
      </c>
      <c r="W24" s="61">
        <v>2</v>
      </c>
      <c r="X24" s="61">
        <v>1302</v>
      </c>
    </row>
    <row r="25" ht="14.4" spans="20:24">
      <c r="T25" s="61" t="s">
        <v>187</v>
      </c>
      <c r="U25" s="61">
        <v>1</v>
      </c>
      <c r="V25" s="61">
        <v>20</v>
      </c>
      <c r="W25" s="61">
        <v>2</v>
      </c>
      <c r="X25" s="61">
        <v>1303</v>
      </c>
    </row>
    <row r="26" ht="14.4" spans="20:24">
      <c r="T26" s="61" t="s">
        <v>188</v>
      </c>
      <c r="U26" s="61">
        <v>1</v>
      </c>
      <c r="V26" s="61">
        <v>20</v>
      </c>
      <c r="W26" s="61">
        <v>2</v>
      </c>
      <c r="X26" s="61">
        <v>1304</v>
      </c>
    </row>
    <row r="27" ht="14.4" spans="20:24">
      <c r="T27" s="61" t="s">
        <v>189</v>
      </c>
      <c r="U27" s="61">
        <v>30</v>
      </c>
      <c r="V27" s="61">
        <v>600</v>
      </c>
      <c r="W27" s="61">
        <v>2</v>
      </c>
      <c r="X27" s="61">
        <v>1500</v>
      </c>
    </row>
    <row r="28" ht="14.4" spans="20:24">
      <c r="T28" s="61" t="s">
        <v>190</v>
      </c>
      <c r="U28" s="61">
        <v>60</v>
      </c>
      <c r="V28" s="61">
        <v>1200</v>
      </c>
      <c r="W28" s="61">
        <v>2</v>
      </c>
      <c r="X28" s="61">
        <v>1503</v>
      </c>
    </row>
    <row r="29" ht="14.4" spans="20:24">
      <c r="T29" s="61" t="s">
        <v>191</v>
      </c>
      <c r="U29" s="61">
        <v>82.5</v>
      </c>
      <c r="V29" s="61">
        <v>1650</v>
      </c>
      <c r="W29" s="61">
        <v>2</v>
      </c>
      <c r="X29" s="61">
        <v>1504</v>
      </c>
    </row>
    <row r="30" ht="14.4" spans="20:24">
      <c r="T30" s="61" t="s">
        <v>192</v>
      </c>
      <c r="U30" s="61">
        <v>0.75</v>
      </c>
      <c r="V30" s="61">
        <v>15</v>
      </c>
      <c r="W30" s="61">
        <v>2</v>
      </c>
      <c r="X30" s="61">
        <v>1213</v>
      </c>
    </row>
    <row r="31" ht="14.4" spans="20:24">
      <c r="T31" s="61" t="s">
        <v>193</v>
      </c>
      <c r="U31" s="61">
        <v>0.25</v>
      </c>
      <c r="V31" s="61">
        <v>5</v>
      </c>
      <c r="W31" s="61">
        <v>2</v>
      </c>
      <c r="X31" s="61">
        <v>1015</v>
      </c>
    </row>
    <row r="32" ht="14.4" spans="20:24">
      <c r="T32" s="61" t="s">
        <v>194</v>
      </c>
      <c r="U32" s="61">
        <v>0.5</v>
      </c>
      <c r="V32" s="61">
        <v>10</v>
      </c>
      <c r="W32" s="61">
        <v>2</v>
      </c>
      <c r="X32" s="61">
        <v>1016</v>
      </c>
    </row>
    <row r="33" ht="14.4" spans="20:24">
      <c r="T33" s="61" t="s">
        <v>195</v>
      </c>
      <c r="U33" s="61">
        <v>1.25</v>
      </c>
      <c r="V33" s="61">
        <v>25</v>
      </c>
      <c r="W33" s="61">
        <v>2</v>
      </c>
      <c r="X33" s="61">
        <v>1017</v>
      </c>
    </row>
    <row r="34" ht="14.4" spans="20:24">
      <c r="T34" s="61" t="s">
        <v>196</v>
      </c>
      <c r="U34" s="61">
        <v>2.5</v>
      </c>
      <c r="V34" s="61">
        <v>50</v>
      </c>
      <c r="W34" s="61">
        <v>2</v>
      </c>
      <c r="X34" s="61">
        <v>1018</v>
      </c>
    </row>
    <row r="35" ht="14.4" spans="20:24">
      <c r="T35" s="61" t="s">
        <v>197</v>
      </c>
      <c r="U35" s="61">
        <v>0</v>
      </c>
      <c r="V35" s="61">
        <v>0</v>
      </c>
      <c r="W35" s="61">
        <v>1</v>
      </c>
      <c r="X35" s="61">
        <v>8</v>
      </c>
    </row>
    <row r="36" ht="14.4" spans="20:24">
      <c r="T36" s="61" t="s">
        <v>198</v>
      </c>
      <c r="U36" s="61">
        <v>1</v>
      </c>
      <c r="V36" s="61">
        <v>10</v>
      </c>
      <c r="W36" s="61">
        <v>2</v>
      </c>
      <c r="X36" s="61">
        <v>2300</v>
      </c>
    </row>
    <row r="37" ht="14.4" spans="20:24">
      <c r="T37" s="61" t="s">
        <v>199</v>
      </c>
      <c r="U37" s="61">
        <v>1</v>
      </c>
      <c r="V37" s="61">
        <v>10</v>
      </c>
      <c r="W37" s="61">
        <v>2</v>
      </c>
      <c r="X37" s="61">
        <v>2301</v>
      </c>
    </row>
    <row r="38" ht="14.4" spans="20:24">
      <c r="T38" s="61" t="s">
        <v>200</v>
      </c>
      <c r="U38" s="61">
        <v>1</v>
      </c>
      <c r="V38" s="61">
        <v>10</v>
      </c>
      <c r="W38" s="61">
        <v>2</v>
      </c>
      <c r="X38" s="61">
        <v>2302</v>
      </c>
    </row>
    <row r="39" ht="14.4" spans="20:24">
      <c r="T39" s="61" t="s">
        <v>201</v>
      </c>
      <c r="U39" s="61">
        <v>1</v>
      </c>
      <c r="V39" s="61">
        <v>10</v>
      </c>
      <c r="W39" s="61">
        <v>2</v>
      </c>
      <c r="X39" s="61">
        <v>2303</v>
      </c>
    </row>
    <row r="40" ht="14.4" spans="20:24">
      <c r="T40" s="61" t="s">
        <v>202</v>
      </c>
      <c r="U40" s="61">
        <v>1</v>
      </c>
      <c r="V40" s="61">
        <v>10</v>
      </c>
      <c r="W40" s="61">
        <v>2</v>
      </c>
      <c r="X40" s="61">
        <v>2304</v>
      </c>
    </row>
  </sheetData>
  <mergeCells count="3">
    <mergeCell ref="J4:M4"/>
    <mergeCell ref="O4:R4"/>
    <mergeCell ref="H5:H6"/>
  </mergeCells>
  <conditionalFormatting sqref="E1">
    <cfRule type="containsText" dxfId="0" priority="41" operator="between" text=" ">
      <formula>NOT(ISERROR(SEARCH(" ",E1)))</formula>
    </cfRule>
  </conditionalFormatting>
  <conditionalFormatting sqref="E2">
    <cfRule type="containsText" dxfId="0" priority="40" operator="between" text=" ">
      <formula>NOT(ISERROR(SEARCH(" ",E2)))</formula>
    </cfRule>
  </conditionalFormatting>
  <conditionalFormatting sqref="F2">
    <cfRule type="containsText" dxfId="0" priority="44" operator="between" text=" ">
      <formula>NOT(ISERROR(SEARCH(" ",F2)))</formula>
    </cfRule>
  </conditionalFormatting>
  <conditionalFormatting sqref="C3">
    <cfRule type="containsText" dxfId="0" priority="42" operator="between" text=" ">
      <formula>NOT(ISERROR(SEARCH(" ",C3)))</formula>
    </cfRule>
  </conditionalFormatting>
  <conditionalFormatting sqref="E3">
    <cfRule type="containsText" dxfId="0" priority="39" operator="between" text=" ">
      <formula>NOT(ISERROR(SEARCH(" ",E3)))</formula>
    </cfRule>
  </conditionalFormatting>
  <conditionalFormatting sqref="Y6">
    <cfRule type="containsText" dxfId="0" priority="32" operator="between" text=" ">
      <formula>NOT(ISERROR(SEARCH(" ",Y6)))</formula>
    </cfRule>
  </conditionalFormatting>
  <conditionalFormatting sqref="O9">
    <cfRule type="cellIs" dxfId="1" priority="19" operator="equal">
      <formula>"狂暴"</formula>
    </cfRule>
    <cfRule type="cellIs" dxfId="2" priority="20" operator="equal">
      <formula>"锁定"</formula>
    </cfRule>
    <cfRule type="cellIs" dxfId="3" priority="21" operator="equal">
      <formula>"钻石"</formula>
    </cfRule>
    <cfRule type="cellIs" dxfId="4" priority="22" operator="equal">
      <formula>"金币"</formula>
    </cfRule>
    <cfRule type="containsText" dxfId="0" priority="24" operator="between" text=" ">
      <formula>NOT(ISERROR(SEARCH(" ",O9)))</formula>
    </cfRule>
  </conditionalFormatting>
  <conditionalFormatting sqref="R9:S9">
    <cfRule type="containsText" dxfId="0" priority="18" operator="between" text=" ">
      <formula>NOT(ISERROR(SEARCH(" ",R9)))</formula>
    </cfRule>
  </conditionalFormatting>
  <conditionalFormatting sqref="C5:C6">
    <cfRule type="containsText" dxfId="0" priority="9" operator="between" text=" ">
      <formula>NOT(ISERROR(SEARCH(" ",C5)))</formula>
    </cfRule>
  </conditionalFormatting>
  <conditionalFormatting sqref="F3:F4">
    <cfRule type="containsText" dxfId="0" priority="43" operator="between" text=" ">
      <formula>NOT(ISERROR(SEARCH(" ",F3)))</formula>
    </cfRule>
  </conditionalFormatting>
  <conditionalFormatting sqref="G1:G4">
    <cfRule type="containsText" dxfId="0" priority="38" operator="between" text=" ">
      <formula>NOT(ISERROR(SEARCH(" ",G1)))</formula>
    </cfRule>
  </conditionalFormatting>
  <conditionalFormatting sqref="J5:J9">
    <cfRule type="cellIs" dxfId="1" priority="26" operator="equal">
      <formula>"狂暴"</formula>
    </cfRule>
    <cfRule type="cellIs" dxfId="2" priority="27" operator="equal">
      <formula>"锁定"</formula>
    </cfRule>
    <cfRule type="cellIs" dxfId="3" priority="28" operator="equal">
      <formula>"钻石"</formula>
    </cfRule>
    <cfRule type="cellIs" dxfId="4" priority="29" operator="equal">
      <formula>"金币"</formula>
    </cfRule>
    <cfRule type="containsText" dxfId="0" priority="31" operator="between" text=" ">
      <formula>NOT(ISERROR(SEARCH(" ",J5)))</formula>
    </cfRule>
  </conditionalFormatting>
  <conditionalFormatting sqref="O5:O8">
    <cfRule type="cellIs" dxfId="1" priority="13" operator="equal">
      <formula>"狂暴"</formula>
    </cfRule>
    <cfRule type="cellIs" dxfId="2" priority="14" operator="equal">
      <formula>"锁定"</formula>
    </cfRule>
    <cfRule type="cellIs" dxfId="3" priority="15" operator="equal">
      <formula>"钻石"</formula>
    </cfRule>
    <cfRule type="cellIs" dxfId="4" priority="16" operator="equal">
      <formula>"金币"</formula>
    </cfRule>
    <cfRule type="containsText" dxfId="0" priority="17" operator="between" text=" ">
      <formula>NOT(ISERROR(SEARCH(" ",O5)))</formula>
    </cfRule>
  </conditionalFormatting>
  <conditionalFormatting sqref="R5:R8">
    <cfRule type="containsText" dxfId="0" priority="8" operator="between" text=" ">
      <formula>NOT(ISERROR(SEARCH(" ",R5)))</formula>
    </cfRule>
  </conditionalFormatting>
  <conditionalFormatting sqref="S5:S8">
    <cfRule type="containsText" dxfId="0" priority="10" operator="between" text=" ">
      <formula>NOT(ISERROR(SEARCH(" ",S5)))</formula>
    </cfRule>
  </conditionalFormatting>
  <conditionalFormatting sqref="A1:A3 A4:E4 B1:D2 D3 B3 F1">
    <cfRule type="containsText" dxfId="0" priority="45" operator="between" text=" ">
      <formula>NOT(ISERROR(SEARCH(" ",A1)))</formula>
    </cfRule>
  </conditionalFormatting>
  <conditionalFormatting sqref="K5:L9">
    <cfRule type="containsText" dxfId="0" priority="30" operator="between" text=" ">
      <formula>NOT(ISERROR(SEARCH(" ",K5)))</formula>
    </cfRule>
  </conditionalFormatting>
  <conditionalFormatting sqref="M5:N9">
    <cfRule type="containsText" dxfId="0" priority="25" operator="between" text=" ">
      <formula>NOT(ISERROR(SEARCH(" ",M5)))</formula>
    </cfRule>
  </conditionalFormatting>
  <conditionalFormatting sqref="P5:Q9">
    <cfRule type="containsText" dxfId="0" priority="23" operator="between" text=" ">
      <formula>NOT(ISERROR(SEARCH(" ",P5)))</formula>
    </cfRule>
  </conditionalFormatting>
  <conditionalFormatting sqref="Y5:Z5 Z6">
    <cfRule type="containsText" dxfId="0" priority="33" operator="between" text=" ">
      <formula>NOT(ISERROR(SEARCH(" ",Y5)))</formula>
    </cfRule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8"/>
  <sheetViews>
    <sheetView workbookViewId="0">
      <selection activeCell="N23" sqref="N23"/>
    </sheetView>
  </sheetViews>
  <sheetFormatPr defaultColWidth="8.88888888888889" defaultRowHeight="15.6"/>
  <cols>
    <col min="1" max="1" width="8.88888888888889" style="1"/>
    <col min="2" max="2" width="13.3333333333333" style="1" customWidth="1"/>
    <col min="3" max="3" width="26.7777777777778" style="1" customWidth="1"/>
    <col min="4" max="5" width="13.4444444444444" style="1" customWidth="1"/>
    <col min="6" max="6" width="57.6666666666667" style="1" customWidth="1"/>
    <col min="7" max="8" width="13.4444444444444" style="1" customWidth="1"/>
    <col min="9" max="10" width="8.88888888888889" style="1"/>
    <col min="11" max="11" width="9" style="1"/>
    <col min="12" max="13" width="8.88888888888889" style="1"/>
    <col min="14" max="14" width="22.8888888888889" style="1" customWidth="1"/>
    <col min="15" max="16384" width="8.88888888888889" style="1"/>
  </cols>
  <sheetData>
    <row r="1" ht="15" spans="1:12">
      <c r="A1" s="32" t="s">
        <v>0</v>
      </c>
      <c r="B1" s="32" t="s">
        <v>0</v>
      </c>
      <c r="C1" s="32" t="s">
        <v>0</v>
      </c>
      <c r="D1" s="32" t="s">
        <v>0</v>
      </c>
      <c r="E1" s="32" t="s">
        <v>245</v>
      </c>
      <c r="F1" s="32" t="s">
        <v>0</v>
      </c>
      <c r="G1" s="32" t="s">
        <v>0</v>
      </c>
      <c r="H1" s="32" t="s">
        <v>0</v>
      </c>
      <c r="I1" s="32" t="s">
        <v>0</v>
      </c>
      <c r="J1" s="32" t="s">
        <v>1</v>
      </c>
      <c r="K1" s="32" t="s">
        <v>1</v>
      </c>
      <c r="L1" s="32" t="s">
        <v>0</v>
      </c>
    </row>
    <row r="2" ht="15" spans="1:12">
      <c r="A2" s="33" t="s">
        <v>2</v>
      </c>
      <c r="B2" s="33" t="s">
        <v>2</v>
      </c>
      <c r="C2" s="33" t="s">
        <v>2</v>
      </c>
      <c r="D2" s="33" t="s">
        <v>2</v>
      </c>
      <c r="E2" s="33" t="s">
        <v>2</v>
      </c>
      <c r="F2" s="33" t="s">
        <v>3</v>
      </c>
      <c r="G2" s="33" t="s">
        <v>2</v>
      </c>
      <c r="H2" s="33" t="s">
        <v>2</v>
      </c>
      <c r="I2" s="33" t="s">
        <v>2</v>
      </c>
      <c r="J2" s="33" t="s">
        <v>3</v>
      </c>
      <c r="K2" s="33" t="s">
        <v>2</v>
      </c>
      <c r="L2" s="33" t="s">
        <v>2</v>
      </c>
    </row>
    <row r="3" ht="15" spans="1:12">
      <c r="A3" s="33" t="s">
        <v>5</v>
      </c>
      <c r="B3" s="33" t="s">
        <v>203</v>
      </c>
      <c r="C3" s="33" t="s">
        <v>246</v>
      </c>
      <c r="D3" s="33" t="s">
        <v>247</v>
      </c>
      <c r="E3" s="33" t="s">
        <v>248</v>
      </c>
      <c r="F3" s="33" t="s">
        <v>249</v>
      </c>
      <c r="G3" s="33" t="s">
        <v>250</v>
      </c>
      <c r="H3" s="33" t="s">
        <v>251</v>
      </c>
      <c r="I3" s="33" t="s">
        <v>6</v>
      </c>
      <c r="J3" s="33" t="s">
        <v>158</v>
      </c>
      <c r="K3" s="33" t="s">
        <v>252</v>
      </c>
      <c r="L3" s="33" t="s">
        <v>253</v>
      </c>
    </row>
    <row r="4" ht="66" spans="1:14">
      <c r="A4" s="92" t="s">
        <v>254</v>
      </c>
      <c r="B4" s="93" t="s">
        <v>255</v>
      </c>
      <c r="C4" s="93" t="s">
        <v>256</v>
      </c>
      <c r="D4" s="92" t="s">
        <v>257</v>
      </c>
      <c r="E4" s="92" t="s">
        <v>258</v>
      </c>
      <c r="F4" s="92" t="s">
        <v>259</v>
      </c>
      <c r="G4" s="92" t="s">
        <v>260</v>
      </c>
      <c r="H4" s="92" t="s">
        <v>261</v>
      </c>
      <c r="I4" s="94" t="s">
        <v>262</v>
      </c>
      <c r="J4" s="94" t="s">
        <v>263</v>
      </c>
      <c r="K4" s="94" t="s">
        <v>264</v>
      </c>
      <c r="L4" s="95" t="s">
        <v>265</v>
      </c>
      <c r="N4" s="1" t="s">
        <v>266</v>
      </c>
    </row>
    <row r="5" spans="1:14">
      <c r="A5" s="1">
        <v>8000</v>
      </c>
      <c r="B5" s="1">
        <v>1</v>
      </c>
      <c r="D5" s="1">
        <v>47</v>
      </c>
      <c r="E5" s="1">
        <v>1</v>
      </c>
      <c r="F5" s="1" t="s">
        <v>267</v>
      </c>
      <c r="G5" s="1">
        <v>10</v>
      </c>
      <c r="H5" s="1">
        <v>5</v>
      </c>
      <c r="I5" s="1">
        <v>5</v>
      </c>
      <c r="J5" s="1">
        <v>4706</v>
      </c>
      <c r="K5" s="1">
        <v>0</v>
      </c>
      <c r="L5" s="1">
        <v>20</v>
      </c>
      <c r="N5" s="1" t="s">
        <v>268</v>
      </c>
    </row>
    <row r="6" spans="1:14">
      <c r="A6" s="1">
        <v>8001</v>
      </c>
      <c r="B6" s="1">
        <v>2</v>
      </c>
      <c r="C6" s="1">
        <v>28</v>
      </c>
      <c r="D6" s="1">
        <v>48</v>
      </c>
      <c r="E6" s="1">
        <v>3</v>
      </c>
      <c r="F6" s="1" t="s">
        <v>267</v>
      </c>
      <c r="G6" s="1">
        <v>5</v>
      </c>
      <c r="H6" s="1">
        <v>5</v>
      </c>
      <c r="I6" s="1">
        <v>5</v>
      </c>
      <c r="J6" s="1">
        <v>4706</v>
      </c>
      <c r="K6" s="1">
        <v>100000</v>
      </c>
      <c r="L6" s="1">
        <v>20</v>
      </c>
      <c r="N6" s="1" t="s">
        <v>269</v>
      </c>
    </row>
    <row r="7" spans="1:14">
      <c r="A7" s="1">
        <v>8002</v>
      </c>
      <c r="B7" s="1">
        <v>3</v>
      </c>
      <c r="C7" s="1">
        <v>29</v>
      </c>
      <c r="D7" s="1">
        <v>49</v>
      </c>
      <c r="E7" s="1">
        <v>5</v>
      </c>
      <c r="F7" s="1" t="s">
        <v>267</v>
      </c>
      <c r="G7" s="1">
        <v>5</v>
      </c>
      <c r="H7" s="1">
        <v>5</v>
      </c>
      <c r="I7" s="1">
        <v>5</v>
      </c>
      <c r="J7" s="1">
        <v>4706</v>
      </c>
      <c r="K7" s="1">
        <v>100000</v>
      </c>
      <c r="L7" s="1">
        <v>20</v>
      </c>
      <c r="N7" s="1" t="s">
        <v>270</v>
      </c>
    </row>
    <row r="8" spans="1:14">
      <c r="A8" s="1">
        <v>8003</v>
      </c>
      <c r="B8" s="1">
        <v>4</v>
      </c>
      <c r="C8" s="1">
        <v>30</v>
      </c>
      <c r="D8" s="1">
        <v>50</v>
      </c>
      <c r="E8" s="1">
        <v>5</v>
      </c>
      <c r="F8" s="1" t="s">
        <v>267</v>
      </c>
      <c r="G8" s="1">
        <v>5</v>
      </c>
      <c r="H8" s="1">
        <v>5</v>
      </c>
      <c r="I8" s="1">
        <v>5</v>
      </c>
      <c r="J8" s="1">
        <v>4706</v>
      </c>
      <c r="K8" s="1">
        <v>100000</v>
      </c>
      <c r="L8" s="1">
        <v>20</v>
      </c>
      <c r="N8" s="1" t="s">
        <v>271</v>
      </c>
    </row>
    <row r="9" spans="1:14">
      <c r="A9" s="1">
        <v>8004</v>
      </c>
      <c r="B9" s="1">
        <v>5</v>
      </c>
      <c r="D9" s="1">
        <v>51</v>
      </c>
      <c r="F9" s="44" t="s">
        <v>272</v>
      </c>
      <c r="G9" s="1">
        <v>5</v>
      </c>
      <c r="H9" s="1">
        <v>5</v>
      </c>
      <c r="I9" s="1">
        <v>5</v>
      </c>
      <c r="J9" s="1">
        <v>4706</v>
      </c>
      <c r="K9" s="1">
        <v>100000</v>
      </c>
      <c r="L9" s="1">
        <v>20</v>
      </c>
      <c r="N9" s="1" t="s">
        <v>273</v>
      </c>
    </row>
    <row r="18" spans="12:12">
      <c r="L18" s="1" t="s">
        <v>274</v>
      </c>
    </row>
  </sheetData>
  <conditionalFormatting sqref="J1">
    <cfRule type="containsText" dxfId="0" priority="3" operator="between" text=" ">
      <formula>NOT(ISERROR(SEARCH(" ",J1)))</formula>
    </cfRule>
  </conditionalFormatting>
  <conditionalFormatting sqref="F2">
    <cfRule type="containsText" dxfId="0" priority="8" operator="between" text=" ">
      <formula>NOT(ISERROR(SEARCH(" ",F2)))</formula>
    </cfRule>
  </conditionalFormatting>
  <conditionalFormatting sqref="J2">
    <cfRule type="containsText" dxfId="0" priority="9" operator="between" text=" ">
      <formula>NOT(ISERROR(SEARCH(" ",J2)))</formula>
    </cfRule>
  </conditionalFormatting>
  <conditionalFormatting sqref="I3:J3">
    <cfRule type="containsText" dxfId="0" priority="12" operator="between" text=" ">
      <formula>NOT(ISERROR(SEARCH(" ",I3)))</formula>
    </cfRule>
  </conditionalFormatting>
  <conditionalFormatting sqref="K3">
    <cfRule type="containsText" dxfId="0" priority="6" operator="between" text=" ">
      <formula>NOT(ISERROR(SEARCH(" ",K3)))</formula>
    </cfRule>
  </conditionalFormatting>
  <conditionalFormatting sqref="L3">
    <cfRule type="containsText" dxfId="0" priority="2" operator="between" text=" ">
      <formula>NOT(ISERROR(SEARCH(" ",L3)))</formula>
    </cfRule>
  </conditionalFormatting>
  <conditionalFormatting sqref="I4:J4">
    <cfRule type="containsText" dxfId="0" priority="11" operator="between" text=" ">
      <formula>NOT(ISERROR(SEARCH(" ",I4)))</formula>
    </cfRule>
  </conditionalFormatting>
  <conditionalFormatting sqref="K4:L4">
    <cfRule type="containsText" dxfId="0" priority="4" operator="between" text=" ">
      <formula>NOT(ISERROR(SEARCH(" ",K4)))</formula>
    </cfRule>
  </conditionalFormatting>
  <conditionalFormatting sqref="C1:C2">
    <cfRule type="containsText" dxfId="0" priority="7" operator="between" text=" ">
      <formula>NOT(ISERROR(SEARCH(" ",C1)))</formula>
    </cfRule>
  </conditionalFormatting>
  <conditionalFormatting sqref="I1:I2">
    <cfRule type="containsText" dxfId="0" priority="10" operator="between" text=" ">
      <formula>NOT(ISERROR(SEARCH(" ",I1)))</formula>
    </cfRule>
  </conditionalFormatting>
  <conditionalFormatting sqref="K1:K2">
    <cfRule type="containsText" dxfId="0" priority="5" operator="between" text=" ">
      <formula>NOT(ISERROR(SEARCH(" ",K1)))</formula>
    </cfRule>
  </conditionalFormatting>
  <conditionalFormatting sqref="L1:L2">
    <cfRule type="containsText" dxfId="0" priority="1" operator="between" text=" ">
      <formula>NOT(ISERROR(SEARCH(" ",L1)))</formula>
    </cfRule>
  </conditionalFormatting>
  <conditionalFormatting sqref="A3:H3 A1:B2 G2:H2 D2:E2 D1:H1">
    <cfRule type="containsText" dxfId="0" priority="14" operator="between" text=" ">
      <formula>NOT(ISERROR(SEARCH(" ",A1)))</formula>
    </cfRule>
  </conditionalFormatting>
  <conditionalFormatting sqref="A4 D4:E4 G4:H4">
    <cfRule type="containsText" dxfId="0" priority="13" operator="between" text=" ">
      <formula>NOT(ISERROR(SEARCH(" ",A4)))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R34"/>
  <sheetViews>
    <sheetView workbookViewId="0">
      <selection activeCell="G1" sqref="G1:G4"/>
    </sheetView>
  </sheetViews>
  <sheetFormatPr defaultColWidth="9" defaultRowHeight="15.6"/>
  <cols>
    <col min="1" max="1" width="9" style="65"/>
    <col min="2" max="2" width="5.55555555555556" style="65" customWidth="1"/>
    <col min="3" max="3" width="12.5555555555556" style="65" customWidth="1"/>
    <col min="4" max="4" width="7.66666666666667" style="65" customWidth="1"/>
    <col min="5" max="5" width="27.4444444444444" style="65" customWidth="1"/>
    <col min="6" max="6" width="13.1111111111111" style="65" customWidth="1"/>
    <col min="7" max="7" width="13.3333333333333" style="65" customWidth="1"/>
    <col min="8" max="8" width="13.1111111111111" style="65" customWidth="1"/>
    <col min="9" max="10" width="9" style="65"/>
    <col min="11" max="11" width="14.2222222222222" style="64" customWidth="1"/>
    <col min="12" max="15" width="9" style="65"/>
    <col min="16" max="16" width="10.6666666666667" style="65" customWidth="1"/>
    <col min="17" max="16384" width="9" style="65"/>
  </cols>
  <sheetData>
    <row r="1" spans="1:16">
      <c r="A1" s="32" t="s">
        <v>0</v>
      </c>
      <c r="B1" s="32" t="s">
        <v>0</v>
      </c>
      <c r="C1" s="32" t="s">
        <v>0</v>
      </c>
      <c r="D1" s="32" t="s">
        <v>0</v>
      </c>
      <c r="E1" s="32" t="s">
        <v>0</v>
      </c>
      <c r="F1" s="32" t="s">
        <v>1</v>
      </c>
      <c r="G1" s="32" t="s">
        <v>0</v>
      </c>
      <c r="H1" s="32" t="s">
        <v>0</v>
      </c>
      <c r="P1" s="65" t="s">
        <v>275</v>
      </c>
    </row>
    <row r="2" ht="15" spans="1:8">
      <c r="A2" s="33" t="s">
        <v>2</v>
      </c>
      <c r="B2" s="33" t="s">
        <v>2</v>
      </c>
      <c r="C2" s="33" t="s">
        <v>2</v>
      </c>
      <c r="D2" s="33" t="s">
        <v>2</v>
      </c>
      <c r="E2" s="33" t="s">
        <v>3</v>
      </c>
      <c r="F2" s="33" t="s">
        <v>2</v>
      </c>
      <c r="G2" s="33" t="s">
        <v>2</v>
      </c>
      <c r="H2" s="33" t="s">
        <v>2</v>
      </c>
    </row>
    <row r="3" ht="15" spans="1:8">
      <c r="A3" s="33" t="s">
        <v>5</v>
      </c>
      <c r="B3" s="33" t="s">
        <v>203</v>
      </c>
      <c r="C3" s="33" t="s">
        <v>276</v>
      </c>
      <c r="D3" s="33" t="s">
        <v>277</v>
      </c>
      <c r="E3" s="33" t="s">
        <v>234</v>
      </c>
      <c r="F3" s="33" t="s">
        <v>278</v>
      </c>
      <c r="G3" s="33" t="s">
        <v>235</v>
      </c>
      <c r="H3" s="33" t="s">
        <v>279</v>
      </c>
    </row>
    <row r="4" ht="54.6" spans="1:18">
      <c r="A4" s="33" t="s">
        <v>5</v>
      </c>
      <c r="B4" s="66" t="s">
        <v>280</v>
      </c>
      <c r="C4" s="66" t="s">
        <v>281</v>
      </c>
      <c r="D4" s="67" t="s">
        <v>282</v>
      </c>
      <c r="E4" s="67" t="s">
        <v>283</v>
      </c>
      <c r="F4" s="67" t="s">
        <v>284</v>
      </c>
      <c r="G4" s="68" t="s">
        <v>242</v>
      </c>
      <c r="H4" s="69" t="s">
        <v>285</v>
      </c>
      <c r="R4" s="91" t="s">
        <v>286</v>
      </c>
    </row>
    <row r="5" s="64" customFormat="1" ht="16.2" spans="1:18">
      <c r="A5" s="70">
        <v>1</v>
      </c>
      <c r="B5" s="71">
        <v>1</v>
      </c>
      <c r="C5" s="71">
        <v>18</v>
      </c>
      <c r="D5" s="71">
        <v>3</v>
      </c>
      <c r="E5" s="72" t="s">
        <v>287</v>
      </c>
      <c r="F5" s="73">
        <v>80</v>
      </c>
      <c r="G5" s="74">
        <v>3</v>
      </c>
      <c r="H5" s="13"/>
      <c r="I5" s="85" t="s">
        <v>81</v>
      </c>
      <c r="J5" s="85"/>
      <c r="K5" s="86" t="s">
        <v>288</v>
      </c>
      <c r="L5" s="87" t="s">
        <v>83</v>
      </c>
      <c r="P5" s="88"/>
      <c r="Q5" s="64">
        <v>4911</v>
      </c>
      <c r="R5" s="64" t="str">
        <f>"["&amp;Q5&amp;"]"</f>
        <v>[4911]</v>
      </c>
    </row>
    <row r="6" s="64" customFormat="1" ht="16.2" spans="1:18">
      <c r="A6" s="75">
        <v>2</v>
      </c>
      <c r="B6" s="36">
        <v>1</v>
      </c>
      <c r="C6" s="36">
        <v>18</v>
      </c>
      <c r="D6" s="36">
        <v>4</v>
      </c>
      <c r="E6" s="76" t="s">
        <v>289</v>
      </c>
      <c r="F6" s="4">
        <f>100-F5</f>
        <v>20</v>
      </c>
      <c r="G6" s="4">
        <v>5</v>
      </c>
      <c r="H6" s="5"/>
      <c r="I6" s="85"/>
      <c r="J6" s="85">
        <f>SUMPRODUCT(F5:F6,G5:G6)/SUM(F5:F6)</f>
        <v>3.4</v>
      </c>
      <c r="K6" s="86" t="s">
        <v>290</v>
      </c>
      <c r="L6" s="87" t="s">
        <v>83</v>
      </c>
      <c r="P6" s="88"/>
      <c r="Q6" s="64">
        <v>4912</v>
      </c>
      <c r="R6" s="64" t="str">
        <f t="shared" ref="R6:R18" si="0">"["&amp;Q6&amp;"]"</f>
        <v>[4912]</v>
      </c>
    </row>
    <row r="7" ht="16.2" spans="1:18">
      <c r="A7" s="75">
        <v>3</v>
      </c>
      <c r="B7" s="36">
        <v>1</v>
      </c>
      <c r="C7" s="36">
        <v>19</v>
      </c>
      <c r="D7" s="36">
        <f>D5</f>
        <v>3</v>
      </c>
      <c r="E7" s="76" t="s">
        <v>291</v>
      </c>
      <c r="F7" s="21">
        <v>80</v>
      </c>
      <c r="G7" s="36">
        <v>3</v>
      </c>
      <c r="H7" s="77"/>
      <c r="I7" s="85"/>
      <c r="J7" s="85"/>
      <c r="K7" s="86" t="s">
        <v>292</v>
      </c>
      <c r="L7" s="87" t="s">
        <v>85</v>
      </c>
      <c r="P7" s="88"/>
      <c r="Q7" s="65">
        <v>4921</v>
      </c>
      <c r="R7" s="64" t="str">
        <f t="shared" si="0"/>
        <v>[4921]</v>
      </c>
    </row>
    <row r="8" ht="16.2" spans="1:18">
      <c r="A8" s="75">
        <v>4</v>
      </c>
      <c r="B8" s="36">
        <v>1</v>
      </c>
      <c r="C8" s="36">
        <v>19</v>
      </c>
      <c r="D8" s="36">
        <f t="shared" ref="D8:D18" si="1">D6</f>
        <v>4</v>
      </c>
      <c r="E8" s="76" t="s">
        <v>293</v>
      </c>
      <c r="F8" s="4">
        <f>100-F7</f>
        <v>20</v>
      </c>
      <c r="G8" s="36">
        <v>5</v>
      </c>
      <c r="H8" s="77"/>
      <c r="I8" s="85"/>
      <c r="J8" s="85">
        <f>SUMPRODUCT(F7:F8,G7:G8)/SUM(F7:F8)</f>
        <v>3.4</v>
      </c>
      <c r="K8" s="86" t="s">
        <v>294</v>
      </c>
      <c r="L8" s="87" t="s">
        <v>85</v>
      </c>
      <c r="P8" s="88"/>
      <c r="Q8" s="65">
        <v>4922</v>
      </c>
      <c r="R8" s="64" t="str">
        <f t="shared" si="0"/>
        <v>[4922]</v>
      </c>
    </row>
    <row r="9" ht="16.2" spans="1:18">
      <c r="A9" s="75">
        <v>5</v>
      </c>
      <c r="B9" s="36">
        <v>1</v>
      </c>
      <c r="C9" s="36">
        <v>20</v>
      </c>
      <c r="D9" s="36">
        <f t="shared" si="1"/>
        <v>3</v>
      </c>
      <c r="E9" s="76" t="s">
        <v>295</v>
      </c>
      <c r="F9" s="21">
        <v>80</v>
      </c>
      <c r="G9" s="36">
        <v>3</v>
      </c>
      <c r="H9" s="77"/>
      <c r="I9" s="85"/>
      <c r="J9" s="85"/>
      <c r="K9" s="86" t="s">
        <v>296</v>
      </c>
      <c r="L9" s="87" t="s">
        <v>87</v>
      </c>
      <c r="P9" s="88"/>
      <c r="Q9" s="65">
        <v>4931</v>
      </c>
      <c r="R9" s="64" t="str">
        <f t="shared" si="0"/>
        <v>[4931]</v>
      </c>
    </row>
    <row r="10" ht="16.2" spans="1:18">
      <c r="A10" s="75">
        <v>6</v>
      </c>
      <c r="B10" s="36">
        <v>1</v>
      </c>
      <c r="C10" s="36">
        <v>20</v>
      </c>
      <c r="D10" s="36">
        <f t="shared" si="1"/>
        <v>4</v>
      </c>
      <c r="E10" s="76" t="s">
        <v>297</v>
      </c>
      <c r="F10" s="4">
        <f>100-F9</f>
        <v>20</v>
      </c>
      <c r="G10" s="36">
        <v>5</v>
      </c>
      <c r="H10" s="77"/>
      <c r="I10" s="85"/>
      <c r="J10" s="85">
        <f>SUMPRODUCT(F9:F10,G9:G10)/SUM(F9:F10)</f>
        <v>3.4</v>
      </c>
      <c r="K10" s="86" t="s">
        <v>298</v>
      </c>
      <c r="L10" s="87" t="s">
        <v>87</v>
      </c>
      <c r="P10" s="88"/>
      <c r="Q10" s="65">
        <v>4932</v>
      </c>
      <c r="R10" s="64" t="str">
        <f t="shared" si="0"/>
        <v>[4932]</v>
      </c>
    </row>
    <row r="11" ht="16.2" spans="1:18">
      <c r="A11" s="75">
        <v>7</v>
      </c>
      <c r="B11" s="36">
        <v>1</v>
      </c>
      <c r="C11" s="36">
        <v>21</v>
      </c>
      <c r="D11" s="36">
        <f t="shared" si="1"/>
        <v>3</v>
      </c>
      <c r="E11" s="76" t="s">
        <v>299</v>
      </c>
      <c r="F11" s="21">
        <v>80</v>
      </c>
      <c r="G11" s="36">
        <v>3</v>
      </c>
      <c r="H11" s="77"/>
      <c r="I11" s="85"/>
      <c r="J11" s="85"/>
      <c r="K11" s="86" t="s">
        <v>300</v>
      </c>
      <c r="L11" s="87" t="s">
        <v>90</v>
      </c>
      <c r="P11" s="88"/>
      <c r="Q11" s="65">
        <v>4941</v>
      </c>
      <c r="R11" s="64" t="str">
        <f t="shared" si="0"/>
        <v>[4941]</v>
      </c>
    </row>
    <row r="12" ht="16.2" spans="1:18">
      <c r="A12" s="75">
        <v>8</v>
      </c>
      <c r="B12" s="36">
        <v>1</v>
      </c>
      <c r="C12" s="36">
        <v>21</v>
      </c>
      <c r="D12" s="36">
        <f t="shared" si="1"/>
        <v>4</v>
      </c>
      <c r="E12" s="76" t="s">
        <v>301</v>
      </c>
      <c r="F12" s="4">
        <f>100-F11</f>
        <v>20</v>
      </c>
      <c r="G12" s="36">
        <v>5</v>
      </c>
      <c r="H12" s="77"/>
      <c r="I12" s="85"/>
      <c r="J12" s="85">
        <f>SUMPRODUCT(F11:F12,G11:G12)/SUM(F11:F12)</f>
        <v>3.4</v>
      </c>
      <c r="K12" s="86" t="s">
        <v>302</v>
      </c>
      <c r="L12" s="87" t="s">
        <v>90</v>
      </c>
      <c r="P12" s="88"/>
      <c r="Q12" s="65">
        <v>4942</v>
      </c>
      <c r="R12" s="64" t="str">
        <f t="shared" si="0"/>
        <v>[4942]</v>
      </c>
    </row>
    <row r="13" ht="16.2" spans="1:18">
      <c r="A13" s="75">
        <v>9</v>
      </c>
      <c r="B13" s="36">
        <v>1</v>
      </c>
      <c r="C13" s="36">
        <v>22</v>
      </c>
      <c r="D13" s="36">
        <f t="shared" si="1"/>
        <v>3</v>
      </c>
      <c r="E13" s="76" t="s">
        <v>303</v>
      </c>
      <c r="F13" s="21">
        <v>80</v>
      </c>
      <c r="G13" s="36">
        <v>3</v>
      </c>
      <c r="H13" s="77"/>
      <c r="I13" s="85"/>
      <c r="J13" s="85"/>
      <c r="K13" s="86" t="s">
        <v>304</v>
      </c>
      <c r="L13" s="87" t="s">
        <v>92</v>
      </c>
      <c r="P13" s="88"/>
      <c r="Q13" s="65">
        <v>4951</v>
      </c>
      <c r="R13" s="64" t="str">
        <f t="shared" si="0"/>
        <v>[4951]</v>
      </c>
    </row>
    <row r="14" ht="16.2" spans="1:18">
      <c r="A14" s="75">
        <v>10</v>
      </c>
      <c r="B14" s="36">
        <v>1</v>
      </c>
      <c r="C14" s="36">
        <v>22</v>
      </c>
      <c r="D14" s="36">
        <f t="shared" si="1"/>
        <v>4</v>
      </c>
      <c r="E14" s="76" t="s">
        <v>305</v>
      </c>
      <c r="F14" s="4">
        <f>100-F13</f>
        <v>20</v>
      </c>
      <c r="G14" s="36">
        <v>5</v>
      </c>
      <c r="H14" s="77"/>
      <c r="I14" s="85"/>
      <c r="J14" s="85">
        <f>SUMPRODUCT(F13:F14,G13:G14)/SUM(F13:F14)</f>
        <v>3.4</v>
      </c>
      <c r="K14" s="86" t="s">
        <v>306</v>
      </c>
      <c r="L14" s="87" t="s">
        <v>92</v>
      </c>
      <c r="P14" s="88"/>
      <c r="Q14" s="65">
        <v>4952</v>
      </c>
      <c r="R14" s="64" t="str">
        <f t="shared" si="0"/>
        <v>[4952]</v>
      </c>
    </row>
    <row r="15" ht="16.2" spans="1:18">
      <c r="A15" s="75">
        <v>11</v>
      </c>
      <c r="B15" s="36">
        <v>1</v>
      </c>
      <c r="C15" s="36">
        <v>23</v>
      </c>
      <c r="D15" s="36">
        <f t="shared" si="1"/>
        <v>3</v>
      </c>
      <c r="E15" s="76" t="s">
        <v>307</v>
      </c>
      <c r="F15" s="21">
        <v>80</v>
      </c>
      <c r="G15" s="36">
        <v>3</v>
      </c>
      <c r="H15" s="77"/>
      <c r="I15" s="85"/>
      <c r="J15" s="85"/>
      <c r="K15" s="86" t="s">
        <v>308</v>
      </c>
      <c r="L15" s="87" t="s">
        <v>94</v>
      </c>
      <c r="P15" s="88"/>
      <c r="Q15" s="65">
        <v>4961</v>
      </c>
      <c r="R15" s="64" t="str">
        <f t="shared" si="0"/>
        <v>[4961]</v>
      </c>
    </row>
    <row r="16" ht="16.2" spans="1:18">
      <c r="A16" s="75">
        <v>12</v>
      </c>
      <c r="B16" s="36">
        <v>1</v>
      </c>
      <c r="C16" s="36">
        <v>23</v>
      </c>
      <c r="D16" s="36">
        <f t="shared" si="1"/>
        <v>4</v>
      </c>
      <c r="E16" s="76" t="s">
        <v>309</v>
      </c>
      <c r="F16" s="4">
        <f>100-F15</f>
        <v>20</v>
      </c>
      <c r="G16" s="36">
        <v>5</v>
      </c>
      <c r="H16" s="77"/>
      <c r="I16" s="85"/>
      <c r="J16" s="85">
        <f>SUMPRODUCT(F15:F16,G15:G16)/SUM(F15:F16)</f>
        <v>3.4</v>
      </c>
      <c r="K16" s="86" t="s">
        <v>310</v>
      </c>
      <c r="L16" s="87" t="s">
        <v>94</v>
      </c>
      <c r="P16" s="88"/>
      <c r="Q16" s="65">
        <v>4962</v>
      </c>
      <c r="R16" s="64" t="str">
        <f t="shared" si="0"/>
        <v>[4962]</v>
      </c>
    </row>
    <row r="17" ht="16.2" spans="1:18">
      <c r="A17" s="75">
        <v>13</v>
      </c>
      <c r="B17" s="36">
        <v>1</v>
      </c>
      <c r="C17" s="36">
        <v>24</v>
      </c>
      <c r="D17" s="36">
        <f t="shared" si="1"/>
        <v>3</v>
      </c>
      <c r="E17" s="76" t="s">
        <v>311</v>
      </c>
      <c r="F17" s="21">
        <v>80</v>
      </c>
      <c r="G17" s="36">
        <v>3</v>
      </c>
      <c r="H17" s="77"/>
      <c r="I17" s="85"/>
      <c r="J17" s="85"/>
      <c r="K17" s="86" t="s">
        <v>312</v>
      </c>
      <c r="L17" s="87" t="s">
        <v>96</v>
      </c>
      <c r="P17" s="88"/>
      <c r="Q17" s="65">
        <v>4971</v>
      </c>
      <c r="R17" s="64" t="str">
        <f t="shared" si="0"/>
        <v>[4971]</v>
      </c>
    </row>
    <row r="18" ht="16.2" spans="1:18">
      <c r="A18" s="78">
        <v>14</v>
      </c>
      <c r="B18" s="79">
        <v>1</v>
      </c>
      <c r="C18" s="79">
        <v>24</v>
      </c>
      <c r="D18" s="79">
        <f t="shared" si="1"/>
        <v>4</v>
      </c>
      <c r="E18" s="80" t="s">
        <v>313</v>
      </c>
      <c r="F18" s="81">
        <f>100-F17</f>
        <v>20</v>
      </c>
      <c r="G18" s="79">
        <v>5</v>
      </c>
      <c r="H18" s="82"/>
      <c r="I18" s="85"/>
      <c r="J18" s="85">
        <f>SUMPRODUCT(F17:F18,G17:G18)/SUM(F17:F18)</f>
        <v>3.4</v>
      </c>
      <c r="K18" s="86" t="s">
        <v>314</v>
      </c>
      <c r="L18" s="87" t="s">
        <v>96</v>
      </c>
      <c r="P18" s="88"/>
      <c r="Q18" s="65">
        <v>4972</v>
      </c>
      <c r="R18" s="64" t="str">
        <f t="shared" si="0"/>
        <v>[4972]</v>
      </c>
    </row>
    <row r="19" ht="16.2" spans="1:16">
      <c r="A19" s="1">
        <v>15</v>
      </c>
      <c r="B19" s="1">
        <v>2</v>
      </c>
      <c r="C19" s="1">
        <v>25</v>
      </c>
      <c r="D19" s="1">
        <v>1</v>
      </c>
      <c r="E19" s="65" t="s">
        <v>315</v>
      </c>
      <c r="F19" s="83">
        <v>80</v>
      </c>
      <c r="G19" s="1">
        <v>1</v>
      </c>
      <c r="H19" s="84">
        <v>5</v>
      </c>
      <c r="I19" s="89" t="s">
        <v>97</v>
      </c>
      <c r="J19" s="89"/>
      <c r="K19" s="86" t="s">
        <v>316</v>
      </c>
      <c r="L19" s="90" t="s">
        <v>99</v>
      </c>
      <c r="O19" s="65" t="s">
        <v>317</v>
      </c>
      <c r="P19" s="1">
        <v>5</v>
      </c>
    </row>
    <row r="20" ht="16.2" spans="1:16">
      <c r="A20" s="1">
        <v>16</v>
      </c>
      <c r="B20" s="1">
        <v>2</v>
      </c>
      <c r="C20" s="1">
        <v>25</v>
      </c>
      <c r="D20" s="1">
        <v>2</v>
      </c>
      <c r="E20" s="65" t="s">
        <v>318</v>
      </c>
      <c r="F20" s="2">
        <f>100-F19</f>
        <v>20</v>
      </c>
      <c r="G20" s="1">
        <v>1</v>
      </c>
      <c r="H20" s="84">
        <v>10</v>
      </c>
      <c r="I20" s="89"/>
      <c r="J20" s="89">
        <f>SUMPRODUCT(F19:F20,G19:G20)/SUM(F19:F20)</f>
        <v>1</v>
      </c>
      <c r="K20" s="86" t="s">
        <v>319</v>
      </c>
      <c r="L20" s="90" t="s">
        <v>99</v>
      </c>
      <c r="O20" s="14">
        <f>SUMPRODUCT(F19:F20,H19:H20)/100</f>
        <v>6</v>
      </c>
      <c r="P20" s="1">
        <v>10</v>
      </c>
    </row>
    <row r="21" ht="16.2" spans="1:16">
      <c r="A21" s="1">
        <v>17</v>
      </c>
      <c r="B21" s="1">
        <v>2</v>
      </c>
      <c r="C21" s="1">
        <v>26</v>
      </c>
      <c r="D21" s="1">
        <f t="shared" ref="D21:D34" si="2">D19</f>
        <v>1</v>
      </c>
      <c r="E21" s="65" t="s">
        <v>320</v>
      </c>
      <c r="F21" s="83">
        <v>80</v>
      </c>
      <c r="G21" s="1">
        <v>1</v>
      </c>
      <c r="H21" s="1">
        <f>H19</f>
        <v>5</v>
      </c>
      <c r="I21" s="89"/>
      <c r="J21" s="89"/>
      <c r="K21" s="86" t="s">
        <v>321</v>
      </c>
      <c r="L21" s="90" t="s">
        <v>101</v>
      </c>
      <c r="P21" s="1">
        <f>P19</f>
        <v>5</v>
      </c>
    </row>
    <row r="22" ht="16.2" spans="1:16">
      <c r="A22" s="1">
        <v>18</v>
      </c>
      <c r="B22" s="1">
        <v>2</v>
      </c>
      <c r="C22" s="1">
        <v>26</v>
      </c>
      <c r="D22" s="1">
        <f t="shared" si="2"/>
        <v>2</v>
      </c>
      <c r="E22" s="65" t="s">
        <v>322</v>
      </c>
      <c r="F22" s="2">
        <f>100-F21</f>
        <v>20</v>
      </c>
      <c r="G22" s="1">
        <v>1</v>
      </c>
      <c r="H22" s="1">
        <f t="shared" ref="H22:H34" si="3">H20</f>
        <v>10</v>
      </c>
      <c r="I22" s="89"/>
      <c r="J22" s="89">
        <f>SUMPRODUCT(F21:F22,G21:G22)/SUM(F21:F22)</f>
        <v>1</v>
      </c>
      <c r="K22" s="86" t="s">
        <v>323</v>
      </c>
      <c r="L22" s="90" t="s">
        <v>101</v>
      </c>
      <c r="P22" s="1">
        <f t="shared" ref="P22:P34" si="4">P20</f>
        <v>10</v>
      </c>
    </row>
    <row r="23" ht="16.2" spans="1:16">
      <c r="A23" s="1">
        <v>19</v>
      </c>
      <c r="B23" s="1">
        <v>2</v>
      </c>
      <c r="C23" s="1">
        <v>27</v>
      </c>
      <c r="D23" s="1">
        <f t="shared" si="2"/>
        <v>1</v>
      </c>
      <c r="E23" s="65" t="s">
        <v>324</v>
      </c>
      <c r="F23" s="83">
        <v>80</v>
      </c>
      <c r="G23" s="1">
        <v>1</v>
      </c>
      <c r="H23" s="1">
        <f t="shared" si="3"/>
        <v>5</v>
      </c>
      <c r="I23" s="89"/>
      <c r="J23" s="89"/>
      <c r="K23" s="86" t="s">
        <v>325</v>
      </c>
      <c r="L23" s="90" t="s">
        <v>103</v>
      </c>
      <c r="P23" s="1">
        <f t="shared" si="4"/>
        <v>5</v>
      </c>
    </row>
    <row r="24" ht="16.2" spans="1:16">
      <c r="A24" s="1">
        <v>20</v>
      </c>
      <c r="B24" s="1">
        <v>2</v>
      </c>
      <c r="C24" s="1">
        <v>27</v>
      </c>
      <c r="D24" s="1">
        <f t="shared" si="2"/>
        <v>2</v>
      </c>
      <c r="E24" s="65" t="s">
        <v>326</v>
      </c>
      <c r="F24" s="2">
        <f>100-F23</f>
        <v>20</v>
      </c>
      <c r="G24" s="1">
        <v>1</v>
      </c>
      <c r="H24" s="1">
        <f t="shared" si="3"/>
        <v>10</v>
      </c>
      <c r="I24" s="89"/>
      <c r="J24" s="89">
        <f>SUMPRODUCT(F23:F24,G23:G24)/SUM(F23:F24)</f>
        <v>1</v>
      </c>
      <c r="K24" s="86" t="s">
        <v>327</v>
      </c>
      <c r="L24" s="90" t="s">
        <v>103</v>
      </c>
      <c r="P24" s="1">
        <f t="shared" si="4"/>
        <v>10</v>
      </c>
    </row>
    <row r="25" ht="16.2" spans="1:16">
      <c r="A25" s="1">
        <v>21</v>
      </c>
      <c r="B25" s="1">
        <v>2</v>
      </c>
      <c r="C25" s="1">
        <v>28</v>
      </c>
      <c r="D25" s="1">
        <f t="shared" si="2"/>
        <v>1</v>
      </c>
      <c r="E25" s="65" t="s">
        <v>328</v>
      </c>
      <c r="F25" s="83">
        <v>80</v>
      </c>
      <c r="G25" s="1">
        <v>1</v>
      </c>
      <c r="H25" s="1">
        <f t="shared" si="3"/>
        <v>5</v>
      </c>
      <c r="I25" s="89"/>
      <c r="J25" s="89"/>
      <c r="K25" s="86" t="s">
        <v>329</v>
      </c>
      <c r="L25" s="90" t="s">
        <v>105</v>
      </c>
      <c r="P25" s="1">
        <f t="shared" si="4"/>
        <v>5</v>
      </c>
    </row>
    <row r="26" ht="16.2" spans="1:16">
      <c r="A26" s="1">
        <v>22</v>
      </c>
      <c r="B26" s="1">
        <v>2</v>
      </c>
      <c r="C26" s="1">
        <v>28</v>
      </c>
      <c r="D26" s="1">
        <f t="shared" si="2"/>
        <v>2</v>
      </c>
      <c r="E26" s="65" t="s">
        <v>330</v>
      </c>
      <c r="F26" s="2">
        <f>100-F25</f>
        <v>20</v>
      </c>
      <c r="G26" s="1">
        <v>1</v>
      </c>
      <c r="H26" s="1">
        <f t="shared" si="3"/>
        <v>10</v>
      </c>
      <c r="I26" s="89"/>
      <c r="J26" s="89">
        <f>SUMPRODUCT(F25:F26,G25:G26)/SUM(F25:F26)</f>
        <v>1</v>
      </c>
      <c r="K26" s="86" t="s">
        <v>331</v>
      </c>
      <c r="L26" s="90" t="s">
        <v>105</v>
      </c>
      <c r="P26" s="1">
        <f t="shared" si="4"/>
        <v>10</v>
      </c>
    </row>
    <row r="27" ht="16.2" spans="1:16">
      <c r="A27" s="1">
        <v>23</v>
      </c>
      <c r="B27" s="1">
        <v>2</v>
      </c>
      <c r="C27" s="1">
        <v>29</v>
      </c>
      <c r="D27" s="1">
        <f t="shared" si="2"/>
        <v>1</v>
      </c>
      <c r="E27" s="65" t="s">
        <v>332</v>
      </c>
      <c r="F27" s="83">
        <v>80</v>
      </c>
      <c r="G27" s="1">
        <v>1</v>
      </c>
      <c r="H27" s="1">
        <f t="shared" si="3"/>
        <v>5</v>
      </c>
      <c r="I27" s="89"/>
      <c r="J27" s="89"/>
      <c r="K27" s="86" t="s">
        <v>333</v>
      </c>
      <c r="L27" s="90" t="s">
        <v>107</v>
      </c>
      <c r="P27" s="1">
        <f t="shared" si="4"/>
        <v>5</v>
      </c>
    </row>
    <row r="28" ht="16.2" spans="1:16">
      <c r="A28" s="1">
        <v>24</v>
      </c>
      <c r="B28" s="1">
        <v>2</v>
      </c>
      <c r="C28" s="1">
        <v>29</v>
      </c>
      <c r="D28" s="1">
        <f t="shared" si="2"/>
        <v>2</v>
      </c>
      <c r="E28" s="65" t="s">
        <v>334</v>
      </c>
      <c r="F28" s="2">
        <f>100-F27</f>
        <v>20</v>
      </c>
      <c r="G28" s="1">
        <v>1</v>
      </c>
      <c r="H28" s="1">
        <f t="shared" si="3"/>
        <v>10</v>
      </c>
      <c r="I28" s="89"/>
      <c r="J28" s="89">
        <f>SUMPRODUCT(F27:F28,G27:G28)/SUM(F27:F28)</f>
        <v>1</v>
      </c>
      <c r="K28" s="86" t="s">
        <v>335</v>
      </c>
      <c r="L28" s="90" t="s">
        <v>107</v>
      </c>
      <c r="P28" s="1">
        <f t="shared" si="4"/>
        <v>10</v>
      </c>
    </row>
    <row r="29" ht="16.2" spans="1:16">
      <c r="A29" s="1">
        <v>25</v>
      </c>
      <c r="B29" s="1">
        <v>2</v>
      </c>
      <c r="C29" s="1">
        <v>30</v>
      </c>
      <c r="D29" s="1">
        <f t="shared" si="2"/>
        <v>1</v>
      </c>
      <c r="E29" s="65" t="s">
        <v>336</v>
      </c>
      <c r="F29" s="83">
        <v>80</v>
      </c>
      <c r="G29" s="1">
        <v>1</v>
      </c>
      <c r="H29" s="1">
        <f t="shared" si="3"/>
        <v>5</v>
      </c>
      <c r="I29" s="89"/>
      <c r="J29" s="89"/>
      <c r="K29" s="86" t="s">
        <v>337</v>
      </c>
      <c r="L29" s="90" t="s">
        <v>109</v>
      </c>
      <c r="P29" s="1">
        <f t="shared" si="4"/>
        <v>5</v>
      </c>
    </row>
    <row r="30" ht="16.2" spans="1:16">
      <c r="A30" s="1">
        <v>26</v>
      </c>
      <c r="B30" s="1">
        <v>2</v>
      </c>
      <c r="C30" s="1">
        <v>30</v>
      </c>
      <c r="D30" s="1">
        <f t="shared" si="2"/>
        <v>2</v>
      </c>
      <c r="E30" s="65" t="s">
        <v>338</v>
      </c>
      <c r="F30" s="2">
        <f>100-F29</f>
        <v>20</v>
      </c>
      <c r="G30" s="1">
        <v>1</v>
      </c>
      <c r="H30" s="1">
        <f t="shared" si="3"/>
        <v>10</v>
      </c>
      <c r="I30" s="89"/>
      <c r="J30" s="89">
        <f>SUMPRODUCT(F29:F30,G29:G30)/SUM(F29:F30)</f>
        <v>1</v>
      </c>
      <c r="K30" s="86" t="s">
        <v>339</v>
      </c>
      <c r="L30" s="90" t="s">
        <v>109</v>
      </c>
      <c r="P30" s="1">
        <f t="shared" si="4"/>
        <v>10</v>
      </c>
    </row>
    <row r="31" ht="16.2" spans="1:16">
      <c r="A31" s="1">
        <v>27</v>
      </c>
      <c r="B31" s="1">
        <v>2</v>
      </c>
      <c r="C31" s="1">
        <v>31</v>
      </c>
      <c r="D31" s="1">
        <f t="shared" si="2"/>
        <v>1</v>
      </c>
      <c r="E31" s="65" t="s">
        <v>340</v>
      </c>
      <c r="F31" s="83">
        <v>80</v>
      </c>
      <c r="G31" s="1">
        <v>1</v>
      </c>
      <c r="H31" s="1">
        <f t="shared" si="3"/>
        <v>5</v>
      </c>
      <c r="I31" s="89"/>
      <c r="J31" s="89"/>
      <c r="K31" s="86" t="s">
        <v>341</v>
      </c>
      <c r="L31" s="90" t="s">
        <v>111</v>
      </c>
      <c r="P31" s="1">
        <f t="shared" si="4"/>
        <v>5</v>
      </c>
    </row>
    <row r="32" ht="16.2" spans="1:16">
      <c r="A32" s="1">
        <v>28</v>
      </c>
      <c r="B32" s="1">
        <v>2</v>
      </c>
      <c r="C32" s="1">
        <v>31</v>
      </c>
      <c r="D32" s="1">
        <f t="shared" si="2"/>
        <v>2</v>
      </c>
      <c r="E32" s="65" t="s">
        <v>342</v>
      </c>
      <c r="F32" s="2">
        <f>100-F31</f>
        <v>20</v>
      </c>
      <c r="G32" s="1">
        <v>1</v>
      </c>
      <c r="H32" s="1">
        <f t="shared" si="3"/>
        <v>10</v>
      </c>
      <c r="I32" s="89"/>
      <c r="J32" s="89">
        <f>SUMPRODUCT(F31:F32,G31:G32)/SUM(F31:F32)</f>
        <v>1</v>
      </c>
      <c r="K32" s="86" t="s">
        <v>343</v>
      </c>
      <c r="L32" s="90" t="s">
        <v>111</v>
      </c>
      <c r="P32" s="1">
        <f t="shared" si="4"/>
        <v>10</v>
      </c>
    </row>
    <row r="33" ht="16.2" spans="1:16">
      <c r="A33" s="1">
        <v>29</v>
      </c>
      <c r="B33" s="1">
        <v>2</v>
      </c>
      <c r="C33" s="1">
        <v>32</v>
      </c>
      <c r="D33" s="1">
        <f t="shared" si="2"/>
        <v>1</v>
      </c>
      <c r="E33" s="65" t="s">
        <v>344</v>
      </c>
      <c r="F33" s="83">
        <v>80</v>
      </c>
      <c r="G33" s="1">
        <v>1</v>
      </c>
      <c r="H33" s="1">
        <f t="shared" si="3"/>
        <v>5</v>
      </c>
      <c r="I33" s="89"/>
      <c r="J33" s="89"/>
      <c r="K33" s="86" t="s">
        <v>345</v>
      </c>
      <c r="L33" s="90" t="s">
        <v>113</v>
      </c>
      <c r="P33" s="1">
        <f t="shared" si="4"/>
        <v>5</v>
      </c>
    </row>
    <row r="34" ht="16.2" spans="1:16">
      <c r="A34" s="1">
        <v>30</v>
      </c>
      <c r="B34" s="1">
        <v>2</v>
      </c>
      <c r="C34" s="1">
        <v>32</v>
      </c>
      <c r="D34" s="1">
        <f t="shared" si="2"/>
        <v>2</v>
      </c>
      <c r="E34" s="65" t="s">
        <v>346</v>
      </c>
      <c r="F34" s="2">
        <f>100-F33</f>
        <v>20</v>
      </c>
      <c r="G34" s="1">
        <v>1</v>
      </c>
      <c r="H34" s="1">
        <f t="shared" si="3"/>
        <v>10</v>
      </c>
      <c r="I34" s="89"/>
      <c r="J34" s="89">
        <f>SUMPRODUCT(F33:F34,G33:G34)/SUM(F33:F34)</f>
        <v>1</v>
      </c>
      <c r="K34" s="86" t="s">
        <v>347</v>
      </c>
      <c r="L34" s="90" t="s">
        <v>113</v>
      </c>
      <c r="P34" s="1">
        <f t="shared" si="4"/>
        <v>10</v>
      </c>
    </row>
  </sheetData>
  <mergeCells count="2">
    <mergeCell ref="I5:I18"/>
    <mergeCell ref="I19:I34"/>
  </mergeCells>
  <conditionalFormatting sqref="E2">
    <cfRule type="containsText" dxfId="0" priority="2" operator="between" text=" ">
      <formula>NOT(ISERROR(SEARCH(" ",E2)))</formula>
    </cfRule>
  </conditionalFormatting>
  <conditionalFormatting sqref="A1:F1 A3:F4 A2:D2 F2">
    <cfRule type="containsText" dxfId="0" priority="4" operator="between" text=" ">
      <formula>NOT(ISERROR(SEARCH(" ",A1)))</formula>
    </cfRule>
  </conditionalFormatting>
  <conditionalFormatting sqref="G1:H4">
    <cfRule type="containsText" dxfId="0" priority="1" operator="between" text=" ">
      <formula>NOT(ISERROR(SEARCH(" ",G1)))</formula>
    </cfRule>
  </conditionalFormatting>
  <pageMargins left="0.7" right="0.7" top="0.75" bottom="0.75" header="0.3" footer="0.3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H84"/>
  <sheetViews>
    <sheetView tabSelected="1" workbookViewId="0">
      <selection activeCell="F86" sqref="F86"/>
    </sheetView>
  </sheetViews>
  <sheetFormatPr defaultColWidth="8.88888888888889" defaultRowHeight="15.6"/>
  <cols>
    <col min="1" max="1" width="4.22222222222222" style="1" customWidth="1"/>
    <col min="2" max="2" width="14.1111111111111" style="1" customWidth="1"/>
    <col min="3" max="3" width="11.2222222222222" style="1" customWidth="1"/>
    <col min="4" max="4" width="14.4444444444444" style="1" customWidth="1"/>
    <col min="5" max="5" width="10" style="1" customWidth="1"/>
    <col min="6" max="6" width="14.1111111111111" style="1" customWidth="1"/>
    <col min="7" max="7" width="16.3333333333333" style="1" customWidth="1"/>
    <col min="8" max="8" width="8.88888888888889" style="1"/>
    <col min="9" max="9" width="7.11111111111111" style="1" customWidth="1"/>
    <col min="10" max="10" width="13.1111111111111" style="1" customWidth="1"/>
    <col min="11" max="11" width="29.4444444444444" style="1" customWidth="1"/>
    <col min="12" max="12" width="8.88888888888889" style="1"/>
    <col min="13" max="13" width="10.1111111111111" style="1" customWidth="1"/>
    <col min="14" max="14" width="7.11111111111111" style="1" customWidth="1"/>
    <col min="15" max="15" width="4.22222222222222" style="1" customWidth="1"/>
    <col min="16" max="16" width="5.44444444444444" style="1" customWidth="1"/>
    <col min="17" max="17" width="7" style="1" customWidth="1"/>
    <col min="18" max="18" width="7.11111111111111" style="1" customWidth="1"/>
    <col min="19" max="19" width="4.22222222222222" style="1" customWidth="1"/>
    <col min="20" max="20" width="5.44444444444444" style="1" customWidth="1"/>
    <col min="21" max="21" width="4.22222222222222" style="1" customWidth="1"/>
    <col min="22" max="22" width="7.11111111111111" style="1" customWidth="1"/>
    <col min="23" max="23" width="4.22222222222222" style="1" customWidth="1"/>
    <col min="24" max="24" width="5.44444444444444" style="1" customWidth="1"/>
    <col min="25" max="25" width="4.22222222222222" style="1" customWidth="1"/>
    <col min="26" max="27" width="8.88888888888889" style="1"/>
    <col min="28" max="28" width="12.7777777777778" style="1" customWidth="1"/>
    <col min="29" max="32" width="8.88888888888889" style="1"/>
    <col min="33" max="33" width="10.1111111111111" style="1" customWidth="1"/>
    <col min="34" max="34" width="9.33333333333333" style="1" customWidth="1"/>
    <col min="35" max="16384" width="8.88888888888889" style="1"/>
  </cols>
  <sheetData>
    <row r="1" ht="15" spans="1:11">
      <c r="A1" s="32" t="s">
        <v>0</v>
      </c>
      <c r="B1" s="32" t="s">
        <v>1</v>
      </c>
      <c r="C1" s="33" t="s">
        <v>245</v>
      </c>
      <c r="D1" s="33" t="s">
        <v>245</v>
      </c>
      <c r="E1" s="33" t="s">
        <v>0</v>
      </c>
      <c r="F1" s="33" t="s">
        <v>1</v>
      </c>
      <c r="G1" s="33" t="s">
        <v>1</v>
      </c>
      <c r="H1" s="33" t="s">
        <v>0</v>
      </c>
      <c r="I1" s="33" t="s">
        <v>1</v>
      </c>
      <c r="J1" s="33" t="s">
        <v>0</v>
      </c>
      <c r="K1" s="33" t="s">
        <v>0</v>
      </c>
    </row>
    <row r="2" ht="15" spans="1:11">
      <c r="A2" s="33" t="s">
        <v>2</v>
      </c>
      <c r="B2" s="33" t="s">
        <v>3</v>
      </c>
      <c r="C2" s="33" t="s">
        <v>3</v>
      </c>
      <c r="D2" s="33" t="s">
        <v>3</v>
      </c>
      <c r="E2" s="33" t="s">
        <v>2</v>
      </c>
      <c r="F2" s="33" t="s">
        <v>2</v>
      </c>
      <c r="G2" s="33" t="s">
        <v>2</v>
      </c>
      <c r="H2" s="33" t="s">
        <v>2</v>
      </c>
      <c r="I2" s="33" t="s">
        <v>2</v>
      </c>
      <c r="J2" s="33" t="s">
        <v>2</v>
      </c>
      <c r="K2" s="33" t="s">
        <v>3</v>
      </c>
    </row>
    <row r="3" ht="15" spans="1:11">
      <c r="A3" s="33" t="s">
        <v>5</v>
      </c>
      <c r="B3" s="33" t="s">
        <v>348</v>
      </c>
      <c r="C3" s="33" t="s">
        <v>349</v>
      </c>
      <c r="D3" s="33" t="s">
        <v>350</v>
      </c>
      <c r="E3" s="33" t="s">
        <v>203</v>
      </c>
      <c r="F3" s="33" t="s">
        <v>351</v>
      </c>
      <c r="G3" s="33" t="s">
        <v>352</v>
      </c>
      <c r="H3" s="33" t="s">
        <v>208</v>
      </c>
      <c r="I3" s="33" t="s">
        <v>277</v>
      </c>
      <c r="J3" s="33" t="s">
        <v>353</v>
      </c>
      <c r="K3" s="33" t="s">
        <v>158</v>
      </c>
    </row>
    <row r="4" ht="39.6" spans="1:32">
      <c r="A4" s="34" t="s">
        <v>236</v>
      </c>
      <c r="B4" s="35" t="s">
        <v>354</v>
      </c>
      <c r="C4" s="35" t="s">
        <v>355</v>
      </c>
      <c r="D4" s="34" t="s">
        <v>356</v>
      </c>
      <c r="E4" s="35" t="s">
        <v>357</v>
      </c>
      <c r="F4" s="35" t="s">
        <v>358</v>
      </c>
      <c r="G4" s="35" t="s">
        <v>359</v>
      </c>
      <c r="H4" s="35" t="s">
        <v>360</v>
      </c>
      <c r="I4" s="35" t="s">
        <v>361</v>
      </c>
      <c r="J4" s="34" t="s">
        <v>362</v>
      </c>
      <c r="K4" s="34" t="s">
        <v>363</v>
      </c>
      <c r="L4" s="2" t="s">
        <v>364</v>
      </c>
      <c r="N4" s="41" t="s">
        <v>214</v>
      </c>
      <c r="O4" s="42" t="s">
        <v>365</v>
      </c>
      <c r="P4" s="42" t="s">
        <v>366</v>
      </c>
      <c r="Q4" s="53" t="s">
        <v>165</v>
      </c>
      <c r="R4" s="54" t="s">
        <v>214</v>
      </c>
      <c r="S4" s="55" t="s">
        <v>365</v>
      </c>
      <c r="T4" s="55" t="s">
        <v>367</v>
      </c>
      <c r="U4" s="56" t="s">
        <v>165</v>
      </c>
      <c r="V4" s="41" t="s">
        <v>214</v>
      </c>
      <c r="W4" s="42" t="s">
        <v>365</v>
      </c>
      <c r="X4" s="42" t="s">
        <v>368</v>
      </c>
      <c r="Y4" s="53" t="s">
        <v>165</v>
      </c>
      <c r="Z4" s="60" t="s">
        <v>369</v>
      </c>
      <c r="AB4" s="61">
        <v>0</v>
      </c>
      <c r="AC4" s="61" t="s">
        <v>167</v>
      </c>
      <c r="AD4" s="61" t="s">
        <v>168</v>
      </c>
      <c r="AE4" s="61" t="s">
        <v>169</v>
      </c>
      <c r="AF4" s="61" t="s">
        <v>5</v>
      </c>
    </row>
    <row r="5" spans="1:32">
      <c r="A5" s="36">
        <v>1</v>
      </c>
      <c r="B5" s="36" t="s">
        <v>370</v>
      </c>
      <c r="C5" s="37" t="s">
        <v>371</v>
      </c>
      <c r="D5" s="37" t="s">
        <v>372</v>
      </c>
      <c r="E5" s="38">
        <v>1</v>
      </c>
      <c r="F5" s="39">
        <v>3200</v>
      </c>
      <c r="G5" s="39">
        <v>0</v>
      </c>
      <c r="H5" s="40">
        <v>10</v>
      </c>
      <c r="I5" s="40">
        <v>1</v>
      </c>
      <c r="J5" s="40">
        <v>2</v>
      </c>
      <c r="K5" s="36" t="str">
        <f>O5&amp;"|"&amp;P5&amp;"|"&amp;Q5&amp;","&amp;S5&amp;"|"&amp;T5&amp;"|"&amp;U5&amp;","&amp;W5&amp;"|"&amp;X5&amp;"|"&amp;Y5</f>
        <v>1|2|200000,2|1001|1,2|1002|1</v>
      </c>
      <c r="L5" s="43">
        <f>H5/J5</f>
        <v>5</v>
      </c>
      <c r="M5" s="44">
        <f>(J5-1)*广告价值!$D$2+L5/60*广告价值!$D$4</f>
        <v>208333.333333333</v>
      </c>
      <c r="N5" s="45" t="s">
        <v>136</v>
      </c>
      <c r="O5" s="12">
        <f t="shared" ref="O5:O36" si="0">VLOOKUP(N5,$AB:$AF,4,0)</f>
        <v>1</v>
      </c>
      <c r="P5" s="12">
        <f t="shared" ref="P5:P36" si="1">VLOOKUP(N5,$AB:$AF,5,0)</f>
        <v>2</v>
      </c>
      <c r="Q5" s="57">
        <v>200000</v>
      </c>
      <c r="R5" s="45" t="s">
        <v>132</v>
      </c>
      <c r="S5" s="12">
        <f t="shared" ref="S5:S36" si="2">VLOOKUP(R5,$AB:$AF,4,0)</f>
        <v>2</v>
      </c>
      <c r="T5" s="12">
        <f t="shared" ref="T5:T36" si="3">VLOOKUP(R5,$AB:$AF,5,0)</f>
        <v>1001</v>
      </c>
      <c r="U5" s="57">
        <v>1</v>
      </c>
      <c r="V5" s="45" t="s">
        <v>134</v>
      </c>
      <c r="W5" s="12">
        <f t="shared" ref="W5:W36" si="4">VLOOKUP(V5,$AB:$AF,4,0)</f>
        <v>2</v>
      </c>
      <c r="X5" s="12">
        <f t="shared" ref="X5:X36" si="5">VLOOKUP(V5,$AB:$AF,5,0)</f>
        <v>1002</v>
      </c>
      <c r="Y5" s="57">
        <v>1</v>
      </c>
      <c r="Z5" s="62"/>
      <c r="AB5" s="61" t="s">
        <v>172</v>
      </c>
      <c r="AC5" s="61">
        <v>1</v>
      </c>
      <c r="AD5" s="61">
        <v>20</v>
      </c>
      <c r="AE5" s="61">
        <v>1</v>
      </c>
      <c r="AF5" s="61">
        <v>0</v>
      </c>
    </row>
    <row r="6" spans="1:32">
      <c r="A6" s="36">
        <v>2</v>
      </c>
      <c r="B6" s="36" t="s">
        <v>370</v>
      </c>
      <c r="C6" s="37" t="str">
        <f>C5</f>
        <v>te_hhrz_01</v>
      </c>
      <c r="D6" s="37" t="str">
        <f>D5</f>
        <v>hhrz_dl_des</v>
      </c>
      <c r="E6" s="38">
        <v>1</v>
      </c>
      <c r="F6" s="39">
        <v>1600</v>
      </c>
      <c r="G6" s="39">
        <v>0</v>
      </c>
      <c r="H6" s="40">
        <v>30</v>
      </c>
      <c r="I6" s="40">
        <v>2</v>
      </c>
      <c r="J6" s="40">
        <v>3</v>
      </c>
      <c r="K6" s="36" t="str">
        <f t="shared" ref="K6:K82" si="6">O6&amp;"|"&amp;P6&amp;"|"&amp;Q6&amp;","&amp;S6&amp;"|"&amp;T6&amp;"|"&amp;U6&amp;","&amp;W6&amp;"|"&amp;X6&amp;"|"&amp;Y6</f>
        <v>1|2|400000,2|1001|1,2|1002|1</v>
      </c>
      <c r="L6" s="43">
        <f t="shared" ref="L6:L82" si="7">H6/J6</f>
        <v>10</v>
      </c>
      <c r="M6" s="44">
        <f>(J6-1)*广告价值!$D$2+L6/60*广告价值!$D$4</f>
        <v>416666.666666667</v>
      </c>
      <c r="N6" s="46" t="str">
        <f t="shared" ref="N6:N12" si="8">N5</f>
        <v>金币</v>
      </c>
      <c r="O6" s="47">
        <f t="shared" si="0"/>
        <v>1</v>
      </c>
      <c r="P6" s="47">
        <f t="shared" si="1"/>
        <v>2</v>
      </c>
      <c r="Q6" s="58">
        <v>400000</v>
      </c>
      <c r="R6" s="46" t="str">
        <f t="shared" ref="R6:R12" si="9">R5</f>
        <v>锁定</v>
      </c>
      <c r="S6" s="47">
        <f t="shared" si="2"/>
        <v>2</v>
      </c>
      <c r="T6" s="47">
        <f t="shared" si="3"/>
        <v>1001</v>
      </c>
      <c r="U6" s="58">
        <v>1</v>
      </c>
      <c r="V6" s="46" t="str">
        <f t="shared" ref="V6:V12" si="10">V5</f>
        <v>冰冻</v>
      </c>
      <c r="W6" s="47">
        <f t="shared" si="4"/>
        <v>2</v>
      </c>
      <c r="X6" s="47">
        <f t="shared" si="5"/>
        <v>1002</v>
      </c>
      <c r="Y6" s="58">
        <v>1</v>
      </c>
      <c r="Z6" s="62"/>
      <c r="AB6" s="61" t="s">
        <v>151</v>
      </c>
      <c r="AC6" s="61">
        <v>0.1</v>
      </c>
      <c r="AD6" s="61">
        <v>2</v>
      </c>
      <c r="AE6" s="61">
        <v>1</v>
      </c>
      <c r="AF6" s="61">
        <v>1</v>
      </c>
    </row>
    <row r="7" spans="1:32">
      <c r="A7" s="36">
        <v>3</v>
      </c>
      <c r="B7" s="36" t="s">
        <v>370</v>
      </c>
      <c r="C7" s="37" t="str">
        <f t="shared" ref="C7:C12" si="11">C6</f>
        <v>te_hhrz_01</v>
      </c>
      <c r="D7" s="37" t="str">
        <f t="shared" ref="D7:D12" si="12">D6</f>
        <v>hhrz_dl_des</v>
      </c>
      <c r="E7" s="38">
        <v>1</v>
      </c>
      <c r="F7" s="39">
        <v>800</v>
      </c>
      <c r="G7" s="39">
        <v>0</v>
      </c>
      <c r="H7" s="40">
        <v>60</v>
      </c>
      <c r="I7" s="40">
        <v>3</v>
      </c>
      <c r="J7" s="40">
        <v>4</v>
      </c>
      <c r="K7" s="36" t="str">
        <f t="shared" si="6"/>
        <v>1|2|600000,2|1001|2,2|1002|2</v>
      </c>
      <c r="L7" s="43">
        <f t="shared" si="7"/>
        <v>15</v>
      </c>
      <c r="M7" s="44">
        <f>(J7-1)*广告价值!$D$2+L7/60*广告价值!$D$4</f>
        <v>625000</v>
      </c>
      <c r="N7" s="46" t="str">
        <f t="shared" si="8"/>
        <v>金币</v>
      </c>
      <c r="O7" s="47">
        <f t="shared" si="0"/>
        <v>1</v>
      </c>
      <c r="P7" s="47">
        <f t="shared" si="1"/>
        <v>2</v>
      </c>
      <c r="Q7" s="58">
        <v>600000</v>
      </c>
      <c r="R7" s="46" t="str">
        <f t="shared" si="9"/>
        <v>锁定</v>
      </c>
      <c r="S7" s="47">
        <f t="shared" si="2"/>
        <v>2</v>
      </c>
      <c r="T7" s="47">
        <f t="shared" si="3"/>
        <v>1001</v>
      </c>
      <c r="U7" s="58">
        <v>2</v>
      </c>
      <c r="V7" s="46" t="str">
        <f t="shared" si="10"/>
        <v>冰冻</v>
      </c>
      <c r="W7" s="47">
        <f t="shared" si="4"/>
        <v>2</v>
      </c>
      <c r="X7" s="47">
        <f t="shared" si="5"/>
        <v>1002</v>
      </c>
      <c r="Y7" s="58">
        <v>2</v>
      </c>
      <c r="Z7" s="62"/>
      <c r="AB7" s="61" t="s">
        <v>136</v>
      </c>
      <c r="AC7" s="61">
        <v>5e-6</v>
      </c>
      <c r="AD7" s="61">
        <v>0.0001</v>
      </c>
      <c r="AE7" s="61">
        <v>1</v>
      </c>
      <c r="AF7" s="61">
        <v>2</v>
      </c>
    </row>
    <row r="8" spans="1:32">
      <c r="A8" s="36">
        <v>4</v>
      </c>
      <c r="B8" s="36" t="s">
        <v>370</v>
      </c>
      <c r="C8" s="37" t="str">
        <f t="shared" si="11"/>
        <v>te_hhrz_01</v>
      </c>
      <c r="D8" s="37" t="str">
        <f t="shared" si="12"/>
        <v>hhrz_dl_des</v>
      </c>
      <c r="E8" s="38">
        <v>1</v>
      </c>
      <c r="F8" s="39">
        <v>400</v>
      </c>
      <c r="G8" s="39">
        <v>400</v>
      </c>
      <c r="H8" s="40">
        <v>120</v>
      </c>
      <c r="I8" s="40">
        <v>4</v>
      </c>
      <c r="J8" s="40">
        <v>5</v>
      </c>
      <c r="K8" s="36" t="str">
        <f t="shared" si="6"/>
        <v>1|2|800000,2|1001|2,2|1002|2</v>
      </c>
      <c r="L8" s="43">
        <f t="shared" si="7"/>
        <v>24</v>
      </c>
      <c r="M8" s="44">
        <f>(J8-1)*广告价值!$D$2+L8/60*广告价值!$D$4</f>
        <v>840000</v>
      </c>
      <c r="N8" s="46" t="str">
        <f t="shared" si="8"/>
        <v>金币</v>
      </c>
      <c r="O8" s="47">
        <f t="shared" si="0"/>
        <v>1</v>
      </c>
      <c r="P8" s="47">
        <f t="shared" si="1"/>
        <v>2</v>
      </c>
      <c r="Q8" s="58">
        <v>800000</v>
      </c>
      <c r="R8" s="46" t="str">
        <f t="shared" si="9"/>
        <v>锁定</v>
      </c>
      <c r="S8" s="47">
        <f t="shared" si="2"/>
        <v>2</v>
      </c>
      <c r="T8" s="47">
        <f t="shared" si="3"/>
        <v>1001</v>
      </c>
      <c r="U8" s="58">
        <v>2</v>
      </c>
      <c r="V8" s="46" t="str">
        <f t="shared" si="10"/>
        <v>冰冻</v>
      </c>
      <c r="W8" s="47">
        <f t="shared" si="4"/>
        <v>2</v>
      </c>
      <c r="X8" s="47">
        <f t="shared" si="5"/>
        <v>1002</v>
      </c>
      <c r="Y8" s="58">
        <v>2</v>
      </c>
      <c r="Z8" s="62"/>
      <c r="AB8" s="61" t="s">
        <v>132</v>
      </c>
      <c r="AC8" s="61">
        <v>0.1</v>
      </c>
      <c r="AD8" s="61">
        <v>2</v>
      </c>
      <c r="AE8" s="61">
        <v>2</v>
      </c>
      <c r="AF8" s="61">
        <v>1001</v>
      </c>
    </row>
    <row r="9" spans="1:32">
      <c r="A9" s="36">
        <v>5</v>
      </c>
      <c r="B9" s="36" t="s">
        <v>370</v>
      </c>
      <c r="C9" s="37" t="str">
        <f t="shared" si="11"/>
        <v>te_hhrz_01</v>
      </c>
      <c r="D9" s="37" t="str">
        <f t="shared" si="12"/>
        <v>hhrz_dl_des</v>
      </c>
      <c r="E9" s="38">
        <v>1</v>
      </c>
      <c r="F9" s="39">
        <v>200</v>
      </c>
      <c r="G9" s="39">
        <v>200</v>
      </c>
      <c r="H9" s="40">
        <v>240</v>
      </c>
      <c r="I9" s="40">
        <v>5</v>
      </c>
      <c r="J9" s="40">
        <v>6</v>
      </c>
      <c r="K9" s="36" t="str">
        <f t="shared" si="6"/>
        <v>1|2|1000000,2|1001|3,2|1002|3</v>
      </c>
      <c r="L9" s="43">
        <f t="shared" si="7"/>
        <v>40</v>
      </c>
      <c r="M9" s="44">
        <f>(J9-1)*广告价值!$D$2+L9/60*广告价值!$D$4</f>
        <v>1066666.66666667</v>
      </c>
      <c r="N9" s="46" t="str">
        <f t="shared" si="8"/>
        <v>金币</v>
      </c>
      <c r="O9" s="47">
        <f t="shared" si="0"/>
        <v>1</v>
      </c>
      <c r="P9" s="47">
        <f t="shared" si="1"/>
        <v>2</v>
      </c>
      <c r="Q9" s="58">
        <v>1000000</v>
      </c>
      <c r="R9" s="46" t="str">
        <f t="shared" si="9"/>
        <v>锁定</v>
      </c>
      <c r="S9" s="47">
        <f t="shared" si="2"/>
        <v>2</v>
      </c>
      <c r="T9" s="47">
        <f t="shared" si="3"/>
        <v>1001</v>
      </c>
      <c r="U9" s="58">
        <v>3</v>
      </c>
      <c r="V9" s="46" t="str">
        <f t="shared" si="10"/>
        <v>冰冻</v>
      </c>
      <c r="W9" s="47">
        <f t="shared" si="4"/>
        <v>2</v>
      </c>
      <c r="X9" s="47">
        <f t="shared" si="5"/>
        <v>1002</v>
      </c>
      <c r="Y9" s="58">
        <v>3</v>
      </c>
      <c r="Z9" s="62"/>
      <c r="AB9" s="61" t="s">
        <v>134</v>
      </c>
      <c r="AC9" s="61">
        <v>0.25</v>
      </c>
      <c r="AD9" s="61">
        <v>5</v>
      </c>
      <c r="AE9" s="61">
        <v>2</v>
      </c>
      <c r="AF9" s="61">
        <v>1002</v>
      </c>
    </row>
    <row r="10" spans="1:32">
      <c r="A10" s="36">
        <v>6</v>
      </c>
      <c r="B10" s="36" t="s">
        <v>370</v>
      </c>
      <c r="C10" s="37" t="str">
        <f t="shared" si="11"/>
        <v>te_hhrz_01</v>
      </c>
      <c r="D10" s="37" t="str">
        <f t="shared" si="12"/>
        <v>hhrz_dl_des</v>
      </c>
      <c r="E10" s="38">
        <v>1</v>
      </c>
      <c r="F10" s="39">
        <v>100</v>
      </c>
      <c r="G10" s="39">
        <v>100</v>
      </c>
      <c r="H10" s="40">
        <v>480</v>
      </c>
      <c r="I10" s="40">
        <v>6</v>
      </c>
      <c r="J10" s="40">
        <v>8</v>
      </c>
      <c r="K10" s="36" t="str">
        <f t="shared" si="6"/>
        <v>1|2|1500000,2|1001|3,2|1002|3</v>
      </c>
      <c r="L10" s="43">
        <f t="shared" si="7"/>
        <v>60</v>
      </c>
      <c r="M10" s="44">
        <f>(J10-1)*广告价值!$D$2+L10/60*广告价值!$D$4</f>
        <v>1500000</v>
      </c>
      <c r="N10" s="48" t="str">
        <f t="shared" si="8"/>
        <v>金币</v>
      </c>
      <c r="O10" s="49">
        <f t="shared" si="0"/>
        <v>1</v>
      </c>
      <c r="P10" s="49">
        <f t="shared" si="1"/>
        <v>2</v>
      </c>
      <c r="Q10" s="59">
        <v>1500000</v>
      </c>
      <c r="R10" s="48" t="str">
        <f t="shared" si="9"/>
        <v>锁定</v>
      </c>
      <c r="S10" s="49">
        <f t="shared" si="2"/>
        <v>2</v>
      </c>
      <c r="T10" s="49">
        <f t="shared" si="3"/>
        <v>1001</v>
      </c>
      <c r="U10" s="59">
        <v>3</v>
      </c>
      <c r="V10" s="48" t="str">
        <f t="shared" si="10"/>
        <v>冰冻</v>
      </c>
      <c r="W10" s="49">
        <f t="shared" si="4"/>
        <v>2</v>
      </c>
      <c r="X10" s="49">
        <f t="shared" si="5"/>
        <v>1002</v>
      </c>
      <c r="Y10" s="59">
        <v>3</v>
      </c>
      <c r="Z10" s="62"/>
      <c r="AB10" s="61" t="s">
        <v>149</v>
      </c>
      <c r="AC10" s="61">
        <v>0.5</v>
      </c>
      <c r="AD10" s="61">
        <v>10</v>
      </c>
      <c r="AE10" s="61">
        <v>2</v>
      </c>
      <c r="AF10" s="61">
        <v>1003</v>
      </c>
    </row>
    <row r="11" spans="1:32">
      <c r="A11" s="36">
        <v>7</v>
      </c>
      <c r="B11" s="36" t="s">
        <v>370</v>
      </c>
      <c r="C11" s="37" t="str">
        <f t="shared" si="11"/>
        <v>te_hhrz_01</v>
      </c>
      <c r="D11" s="37" t="str">
        <f t="shared" si="12"/>
        <v>hhrz_dl_des</v>
      </c>
      <c r="E11" s="38">
        <v>1</v>
      </c>
      <c r="F11" s="39">
        <v>60</v>
      </c>
      <c r="G11" s="39">
        <v>60</v>
      </c>
      <c r="H11" s="40">
        <f>12*60</f>
        <v>720</v>
      </c>
      <c r="I11" s="40">
        <v>7</v>
      </c>
      <c r="J11" s="40">
        <v>10</v>
      </c>
      <c r="K11" s="36" t="str">
        <f t="shared" ref="K11:K12" si="13">O11&amp;"|"&amp;P11&amp;"|"&amp;Q11&amp;","&amp;S11&amp;"|"&amp;T11&amp;"|"&amp;U11&amp;","&amp;W11&amp;"|"&amp;X11&amp;"|"&amp;Y11</f>
        <v>1|2|2000000,2|1001|4,2|1002|4</v>
      </c>
      <c r="L11" s="43">
        <f t="shared" ref="L11:L12" si="14">H11/J11</f>
        <v>72</v>
      </c>
      <c r="M11" s="44">
        <f>(J11-1)*广告价值!$D$2+L11/60*广告价值!$D$4</f>
        <v>1920000</v>
      </c>
      <c r="N11" s="46" t="str">
        <f t="shared" si="8"/>
        <v>金币</v>
      </c>
      <c r="O11" s="47">
        <f t="shared" si="0"/>
        <v>1</v>
      </c>
      <c r="P11" s="47">
        <f t="shared" si="1"/>
        <v>2</v>
      </c>
      <c r="Q11" s="58">
        <v>2000000</v>
      </c>
      <c r="R11" s="46" t="str">
        <f t="shared" si="9"/>
        <v>锁定</v>
      </c>
      <c r="S11" s="47">
        <f t="shared" si="2"/>
        <v>2</v>
      </c>
      <c r="T11" s="47">
        <f t="shared" si="3"/>
        <v>1001</v>
      </c>
      <c r="U11" s="58">
        <v>4</v>
      </c>
      <c r="V11" s="46" t="str">
        <f t="shared" si="10"/>
        <v>冰冻</v>
      </c>
      <c r="W11" s="47">
        <f t="shared" si="4"/>
        <v>2</v>
      </c>
      <c r="X11" s="47">
        <f t="shared" si="5"/>
        <v>1002</v>
      </c>
      <c r="Y11" s="58">
        <v>4</v>
      </c>
      <c r="Z11" s="62"/>
      <c r="AB11" s="61" t="s">
        <v>155</v>
      </c>
      <c r="AC11" s="61">
        <v>0.1</v>
      </c>
      <c r="AD11" s="61">
        <v>2</v>
      </c>
      <c r="AE11" s="61">
        <v>2</v>
      </c>
      <c r="AF11" s="61">
        <v>1004</v>
      </c>
    </row>
    <row r="12" spans="1:32">
      <c r="A12" s="36">
        <v>8</v>
      </c>
      <c r="B12" s="36" t="s">
        <v>370</v>
      </c>
      <c r="C12" s="37" t="str">
        <f t="shared" si="11"/>
        <v>te_hhrz_01</v>
      </c>
      <c r="D12" s="37" t="str">
        <f t="shared" si="12"/>
        <v>hhrz_dl_des</v>
      </c>
      <c r="E12" s="38">
        <v>1</v>
      </c>
      <c r="F12" s="39">
        <v>30</v>
      </c>
      <c r="G12" s="39">
        <v>30</v>
      </c>
      <c r="H12" s="40">
        <f>24*60</f>
        <v>1440</v>
      </c>
      <c r="I12" s="40">
        <v>8</v>
      </c>
      <c r="J12" s="40">
        <v>15</v>
      </c>
      <c r="K12" s="36" t="str">
        <f t="shared" si="13"/>
        <v>1|2|3000000,2|1001|5,2|1002|5</v>
      </c>
      <c r="L12" s="43">
        <f t="shared" si="14"/>
        <v>96</v>
      </c>
      <c r="M12" s="44">
        <f>(J12-1)*广告价值!$D$2+L12/60*广告价值!$D$4</f>
        <v>2960000</v>
      </c>
      <c r="N12" s="48" t="str">
        <f t="shared" si="8"/>
        <v>金币</v>
      </c>
      <c r="O12" s="49">
        <f t="shared" si="0"/>
        <v>1</v>
      </c>
      <c r="P12" s="49">
        <f t="shared" si="1"/>
        <v>2</v>
      </c>
      <c r="Q12" s="59">
        <v>3000000</v>
      </c>
      <c r="R12" s="48" t="str">
        <f t="shared" si="9"/>
        <v>锁定</v>
      </c>
      <c r="S12" s="49">
        <f t="shared" si="2"/>
        <v>2</v>
      </c>
      <c r="T12" s="49">
        <f t="shared" si="3"/>
        <v>1001</v>
      </c>
      <c r="U12" s="59">
        <v>5</v>
      </c>
      <c r="V12" s="48" t="str">
        <f t="shared" si="10"/>
        <v>冰冻</v>
      </c>
      <c r="W12" s="49">
        <f t="shared" si="4"/>
        <v>2</v>
      </c>
      <c r="X12" s="49">
        <f t="shared" si="5"/>
        <v>1002</v>
      </c>
      <c r="Y12" s="59">
        <v>5</v>
      </c>
      <c r="Z12" s="62"/>
      <c r="AB12" s="61" t="s">
        <v>174</v>
      </c>
      <c r="AC12" s="61">
        <v>0.00075</v>
      </c>
      <c r="AD12" s="61">
        <v>0.015</v>
      </c>
      <c r="AE12" s="61">
        <v>2</v>
      </c>
      <c r="AF12" s="61">
        <v>1204</v>
      </c>
    </row>
    <row r="13" spans="1:32">
      <c r="A13" s="36">
        <v>9</v>
      </c>
      <c r="B13" s="36" t="s">
        <v>373</v>
      </c>
      <c r="C13" s="37" t="s">
        <v>374</v>
      </c>
      <c r="D13" s="37" t="s">
        <v>375</v>
      </c>
      <c r="E13" s="38">
        <v>2</v>
      </c>
      <c r="F13" s="38">
        <f>F5</f>
        <v>3200</v>
      </c>
      <c r="G13" s="38">
        <f>G5</f>
        <v>0</v>
      </c>
      <c r="H13" s="38">
        <f>H5</f>
        <v>10</v>
      </c>
      <c r="I13" s="38">
        <f>I5</f>
        <v>1</v>
      </c>
      <c r="J13" s="38">
        <f>J5</f>
        <v>2</v>
      </c>
      <c r="K13" s="36" t="str">
        <f t="shared" si="6"/>
        <v>1|1|20,2|1002|1,2|1004|1</v>
      </c>
      <c r="L13" s="43">
        <f t="shared" si="7"/>
        <v>5</v>
      </c>
      <c r="N13" s="45" t="s">
        <v>151</v>
      </c>
      <c r="O13" s="12">
        <f t="shared" si="0"/>
        <v>1</v>
      </c>
      <c r="P13" s="12">
        <f t="shared" si="1"/>
        <v>1</v>
      </c>
      <c r="Q13" s="57">
        <f t="shared" ref="Q13:Q20" si="15">Q5/10000</f>
        <v>20</v>
      </c>
      <c r="R13" s="45" t="s">
        <v>134</v>
      </c>
      <c r="S13" s="12">
        <f t="shared" si="2"/>
        <v>2</v>
      </c>
      <c r="T13" s="12">
        <f t="shared" si="3"/>
        <v>1002</v>
      </c>
      <c r="U13" s="57">
        <v>1</v>
      </c>
      <c r="V13" s="45" t="s">
        <v>155</v>
      </c>
      <c r="W13" s="12">
        <f t="shared" si="4"/>
        <v>2</v>
      </c>
      <c r="X13" s="12">
        <f t="shared" si="5"/>
        <v>1004</v>
      </c>
      <c r="Y13" s="57">
        <v>1</v>
      </c>
      <c r="Z13" s="62"/>
      <c r="AB13" s="61" t="s">
        <v>175</v>
      </c>
      <c r="AC13" s="61">
        <v>5</v>
      </c>
      <c r="AD13" s="61">
        <v>100</v>
      </c>
      <c r="AE13" s="61">
        <v>2</v>
      </c>
      <c r="AF13" s="61">
        <v>1005</v>
      </c>
    </row>
    <row r="14" spans="1:32">
      <c r="A14" s="36">
        <v>10</v>
      </c>
      <c r="B14" s="36" t="s">
        <v>373</v>
      </c>
      <c r="C14" s="37" t="str">
        <f>C13</f>
        <v>te_hhrz_02</v>
      </c>
      <c r="D14" s="37" t="str">
        <f>D13</f>
        <v>hhrz_ts_des</v>
      </c>
      <c r="E14" s="38">
        <v>2</v>
      </c>
      <c r="F14" s="38">
        <f t="shared" ref="F14:G77" si="16">F6</f>
        <v>1600</v>
      </c>
      <c r="G14" s="38">
        <f t="shared" si="16"/>
        <v>0</v>
      </c>
      <c r="H14" s="38">
        <f t="shared" ref="H14:J14" si="17">H6</f>
        <v>30</v>
      </c>
      <c r="I14" s="38">
        <f t="shared" si="17"/>
        <v>2</v>
      </c>
      <c r="J14" s="38">
        <f t="shared" si="17"/>
        <v>3</v>
      </c>
      <c r="K14" s="36" t="str">
        <f t="shared" si="6"/>
        <v>1|1|40,2|1002|1,2|1004|1</v>
      </c>
      <c r="L14" s="43">
        <f t="shared" si="7"/>
        <v>10</v>
      </c>
      <c r="N14" s="46" t="str">
        <f t="shared" ref="N14:N20" si="18">N13</f>
        <v>钻石</v>
      </c>
      <c r="O14" s="47">
        <f t="shared" si="0"/>
        <v>1</v>
      </c>
      <c r="P14" s="47">
        <f t="shared" si="1"/>
        <v>1</v>
      </c>
      <c r="Q14" s="58">
        <f t="shared" si="15"/>
        <v>40</v>
      </c>
      <c r="R14" s="46" t="str">
        <f t="shared" ref="R14:R20" si="19">R13</f>
        <v>冰冻</v>
      </c>
      <c r="S14" s="47">
        <f t="shared" si="2"/>
        <v>2</v>
      </c>
      <c r="T14" s="47">
        <f t="shared" si="3"/>
        <v>1002</v>
      </c>
      <c r="U14" s="58">
        <v>1</v>
      </c>
      <c r="V14" s="46" t="str">
        <f t="shared" ref="V14:V20" si="20">V13</f>
        <v>召唤</v>
      </c>
      <c r="W14" s="47">
        <f t="shared" si="4"/>
        <v>2</v>
      </c>
      <c r="X14" s="47">
        <f t="shared" si="5"/>
        <v>1004</v>
      </c>
      <c r="Y14" s="58">
        <v>1</v>
      </c>
      <c r="Z14" s="62"/>
      <c r="AB14" s="61" t="s">
        <v>176</v>
      </c>
      <c r="AC14" s="61">
        <v>10</v>
      </c>
      <c r="AD14" s="61">
        <v>200</v>
      </c>
      <c r="AE14" s="61">
        <v>2</v>
      </c>
      <c r="AF14" s="61">
        <v>1006</v>
      </c>
    </row>
    <row r="15" spans="1:32">
      <c r="A15" s="36">
        <v>11</v>
      </c>
      <c r="B15" s="36" t="s">
        <v>373</v>
      </c>
      <c r="C15" s="37" t="str">
        <f t="shared" ref="C15:C20" si="21">C14</f>
        <v>te_hhrz_02</v>
      </c>
      <c r="D15" s="37" t="str">
        <f t="shared" ref="D15:D20" si="22">D14</f>
        <v>hhrz_ts_des</v>
      </c>
      <c r="E15" s="38">
        <v>2</v>
      </c>
      <c r="F15" s="38">
        <f t="shared" si="16"/>
        <v>800</v>
      </c>
      <c r="G15" s="38">
        <f t="shared" si="16"/>
        <v>0</v>
      </c>
      <c r="H15" s="38">
        <f t="shared" ref="H15:J15" si="23">H7</f>
        <v>60</v>
      </c>
      <c r="I15" s="38">
        <f t="shared" si="23"/>
        <v>3</v>
      </c>
      <c r="J15" s="38">
        <f t="shared" si="23"/>
        <v>4</v>
      </c>
      <c r="K15" s="36" t="str">
        <f t="shared" si="6"/>
        <v>1|1|60,2|1002|2,2|1004|2</v>
      </c>
      <c r="L15" s="43">
        <f t="shared" si="7"/>
        <v>15</v>
      </c>
      <c r="N15" s="46" t="str">
        <f t="shared" si="18"/>
        <v>钻石</v>
      </c>
      <c r="O15" s="47">
        <f t="shared" si="0"/>
        <v>1</v>
      </c>
      <c r="P15" s="47">
        <f t="shared" si="1"/>
        <v>1</v>
      </c>
      <c r="Q15" s="58">
        <f t="shared" si="15"/>
        <v>60</v>
      </c>
      <c r="R15" s="46" t="str">
        <f t="shared" si="19"/>
        <v>冰冻</v>
      </c>
      <c r="S15" s="47">
        <f t="shared" si="2"/>
        <v>2</v>
      </c>
      <c r="T15" s="47">
        <f t="shared" si="3"/>
        <v>1002</v>
      </c>
      <c r="U15" s="58">
        <v>2</v>
      </c>
      <c r="V15" s="46" t="str">
        <f t="shared" si="20"/>
        <v>召唤</v>
      </c>
      <c r="W15" s="47">
        <f t="shared" si="4"/>
        <v>2</v>
      </c>
      <c r="X15" s="47">
        <f t="shared" si="5"/>
        <v>1004</v>
      </c>
      <c r="Y15" s="58">
        <v>2</v>
      </c>
      <c r="Z15" s="62"/>
      <c r="AB15" s="61" t="s">
        <v>177</v>
      </c>
      <c r="AC15" s="61">
        <v>25</v>
      </c>
      <c r="AD15" s="61">
        <v>500</v>
      </c>
      <c r="AE15" s="61">
        <v>2</v>
      </c>
      <c r="AF15" s="61">
        <v>1007</v>
      </c>
    </row>
    <row r="16" spans="1:32">
      <c r="A16" s="36">
        <v>12</v>
      </c>
      <c r="B16" s="36" t="s">
        <v>373</v>
      </c>
      <c r="C16" s="37" t="str">
        <f t="shared" si="21"/>
        <v>te_hhrz_02</v>
      </c>
      <c r="D16" s="37" t="str">
        <f t="shared" si="22"/>
        <v>hhrz_ts_des</v>
      </c>
      <c r="E16" s="38">
        <v>2</v>
      </c>
      <c r="F16" s="38">
        <f t="shared" si="16"/>
        <v>400</v>
      </c>
      <c r="G16" s="38">
        <f t="shared" si="16"/>
        <v>400</v>
      </c>
      <c r="H16" s="38">
        <f t="shared" ref="H16:J16" si="24">H8</f>
        <v>120</v>
      </c>
      <c r="I16" s="38">
        <f t="shared" si="24"/>
        <v>4</v>
      </c>
      <c r="J16" s="38">
        <f t="shared" si="24"/>
        <v>5</v>
      </c>
      <c r="K16" s="36" t="str">
        <f t="shared" si="6"/>
        <v>1|1|80,2|1002|2,2|1004|2</v>
      </c>
      <c r="L16" s="43">
        <f t="shared" si="7"/>
        <v>24</v>
      </c>
      <c r="N16" s="46" t="str">
        <f t="shared" si="18"/>
        <v>钻石</v>
      </c>
      <c r="O16" s="47">
        <f t="shared" si="0"/>
        <v>1</v>
      </c>
      <c r="P16" s="47">
        <f t="shared" si="1"/>
        <v>1</v>
      </c>
      <c r="Q16" s="58">
        <f t="shared" si="15"/>
        <v>80</v>
      </c>
      <c r="R16" s="46" t="str">
        <f t="shared" si="19"/>
        <v>冰冻</v>
      </c>
      <c r="S16" s="47">
        <f t="shared" si="2"/>
        <v>2</v>
      </c>
      <c r="T16" s="47">
        <f t="shared" si="3"/>
        <v>1002</v>
      </c>
      <c r="U16" s="58">
        <v>2</v>
      </c>
      <c r="V16" s="46" t="str">
        <f t="shared" si="20"/>
        <v>召唤</v>
      </c>
      <c r="W16" s="47">
        <f t="shared" si="4"/>
        <v>2</v>
      </c>
      <c r="X16" s="47">
        <f t="shared" si="5"/>
        <v>1004</v>
      </c>
      <c r="Y16" s="58">
        <v>2</v>
      </c>
      <c r="Z16" s="62"/>
      <c r="AB16" s="61" t="s">
        <v>178</v>
      </c>
      <c r="AC16" s="61">
        <v>50</v>
      </c>
      <c r="AD16" s="61">
        <v>1000</v>
      </c>
      <c r="AE16" s="61">
        <v>2</v>
      </c>
      <c r="AF16" s="61">
        <v>1008</v>
      </c>
    </row>
    <row r="17" spans="1:32">
      <c r="A17" s="36">
        <v>13</v>
      </c>
      <c r="B17" s="36" t="s">
        <v>373</v>
      </c>
      <c r="C17" s="37" t="str">
        <f t="shared" si="21"/>
        <v>te_hhrz_02</v>
      </c>
      <c r="D17" s="37" t="str">
        <f t="shared" si="22"/>
        <v>hhrz_ts_des</v>
      </c>
      <c r="E17" s="38">
        <v>2</v>
      </c>
      <c r="F17" s="38">
        <f t="shared" si="16"/>
        <v>200</v>
      </c>
      <c r="G17" s="38">
        <f t="shared" si="16"/>
        <v>200</v>
      </c>
      <c r="H17" s="38">
        <f t="shared" ref="H17:J17" si="25">H9</f>
        <v>240</v>
      </c>
      <c r="I17" s="38">
        <f t="shared" si="25"/>
        <v>5</v>
      </c>
      <c r="J17" s="38">
        <f t="shared" si="25"/>
        <v>6</v>
      </c>
      <c r="K17" s="36" t="str">
        <f t="shared" si="6"/>
        <v>1|1|100,2|1002|3,2|1004|3</v>
      </c>
      <c r="L17" s="43">
        <f t="shared" si="7"/>
        <v>40</v>
      </c>
      <c r="N17" s="46" t="str">
        <f t="shared" si="18"/>
        <v>钻石</v>
      </c>
      <c r="O17" s="47">
        <f t="shared" si="0"/>
        <v>1</v>
      </c>
      <c r="P17" s="47">
        <f t="shared" si="1"/>
        <v>1</v>
      </c>
      <c r="Q17" s="58">
        <f t="shared" si="15"/>
        <v>100</v>
      </c>
      <c r="R17" s="46" t="str">
        <f t="shared" si="19"/>
        <v>冰冻</v>
      </c>
      <c r="S17" s="47">
        <f t="shared" si="2"/>
        <v>2</v>
      </c>
      <c r="T17" s="47">
        <f t="shared" si="3"/>
        <v>1002</v>
      </c>
      <c r="U17" s="58">
        <v>3</v>
      </c>
      <c r="V17" s="46" t="str">
        <f t="shared" si="20"/>
        <v>召唤</v>
      </c>
      <c r="W17" s="47">
        <f t="shared" si="4"/>
        <v>2</v>
      </c>
      <c r="X17" s="47">
        <f t="shared" si="5"/>
        <v>1004</v>
      </c>
      <c r="Y17" s="58">
        <v>3</v>
      </c>
      <c r="AB17" s="61" t="s">
        <v>179</v>
      </c>
      <c r="AC17" s="61">
        <v>5</v>
      </c>
      <c r="AD17" s="61">
        <v>100</v>
      </c>
      <c r="AE17" s="61">
        <v>2</v>
      </c>
      <c r="AF17" s="61">
        <v>1206</v>
      </c>
    </row>
    <row r="18" spans="1:32">
      <c r="A18" s="36">
        <v>14</v>
      </c>
      <c r="B18" s="36" t="s">
        <v>373</v>
      </c>
      <c r="C18" s="37" t="str">
        <f t="shared" si="21"/>
        <v>te_hhrz_02</v>
      </c>
      <c r="D18" s="37" t="str">
        <f t="shared" si="22"/>
        <v>hhrz_ts_des</v>
      </c>
      <c r="E18" s="38">
        <v>2</v>
      </c>
      <c r="F18" s="38">
        <f t="shared" si="16"/>
        <v>100</v>
      </c>
      <c r="G18" s="38">
        <f t="shared" si="16"/>
        <v>100</v>
      </c>
      <c r="H18" s="38">
        <f t="shared" ref="H18:J18" si="26">H10</f>
        <v>480</v>
      </c>
      <c r="I18" s="38">
        <f t="shared" si="26"/>
        <v>6</v>
      </c>
      <c r="J18" s="38">
        <f t="shared" si="26"/>
        <v>8</v>
      </c>
      <c r="K18" s="36" t="str">
        <f t="shared" si="6"/>
        <v>1|1|150,2|1002|3,2|1004|3</v>
      </c>
      <c r="L18" s="43">
        <f t="shared" si="7"/>
        <v>60</v>
      </c>
      <c r="N18" s="48" t="str">
        <f t="shared" si="18"/>
        <v>钻石</v>
      </c>
      <c r="O18" s="49">
        <f t="shared" si="0"/>
        <v>1</v>
      </c>
      <c r="P18" s="49">
        <f t="shared" si="1"/>
        <v>1</v>
      </c>
      <c r="Q18" s="59">
        <f t="shared" si="15"/>
        <v>150</v>
      </c>
      <c r="R18" s="48" t="str">
        <f t="shared" si="19"/>
        <v>冰冻</v>
      </c>
      <c r="S18" s="49">
        <f t="shared" si="2"/>
        <v>2</v>
      </c>
      <c r="T18" s="49">
        <f t="shared" si="3"/>
        <v>1002</v>
      </c>
      <c r="U18" s="59">
        <v>3</v>
      </c>
      <c r="V18" s="48" t="str">
        <f t="shared" si="20"/>
        <v>召唤</v>
      </c>
      <c r="W18" s="49">
        <f t="shared" si="4"/>
        <v>2</v>
      </c>
      <c r="X18" s="49">
        <f t="shared" si="5"/>
        <v>1004</v>
      </c>
      <c r="Y18" s="59">
        <v>3</v>
      </c>
      <c r="AB18" s="61" t="s">
        <v>180</v>
      </c>
      <c r="AC18" s="61">
        <v>2</v>
      </c>
      <c r="AD18" s="61">
        <v>40</v>
      </c>
      <c r="AE18" s="61">
        <v>2</v>
      </c>
      <c r="AF18" s="61">
        <v>1205</v>
      </c>
    </row>
    <row r="19" spans="1:32">
      <c r="A19" s="36">
        <v>15</v>
      </c>
      <c r="B19" s="36" t="s">
        <v>373</v>
      </c>
      <c r="C19" s="37" t="str">
        <f t="shared" si="21"/>
        <v>te_hhrz_02</v>
      </c>
      <c r="D19" s="37" t="str">
        <f t="shared" si="22"/>
        <v>hhrz_ts_des</v>
      </c>
      <c r="E19" s="38">
        <v>2</v>
      </c>
      <c r="F19" s="38">
        <f t="shared" si="16"/>
        <v>60</v>
      </c>
      <c r="G19" s="38">
        <f t="shared" si="16"/>
        <v>60</v>
      </c>
      <c r="H19" s="38">
        <f t="shared" ref="H19:J19" si="27">H11</f>
        <v>720</v>
      </c>
      <c r="I19" s="38">
        <f t="shared" si="27"/>
        <v>7</v>
      </c>
      <c r="J19" s="38">
        <f t="shared" si="27"/>
        <v>10</v>
      </c>
      <c r="K19" s="36" t="str">
        <f t="shared" ref="K19:K20" si="28">O19&amp;"|"&amp;P19&amp;"|"&amp;Q19&amp;","&amp;S19&amp;"|"&amp;T19&amp;"|"&amp;U19&amp;","&amp;W19&amp;"|"&amp;X19&amp;"|"&amp;Y19</f>
        <v>1|1|200,2|1002|4,2|1004|4</v>
      </c>
      <c r="L19" s="43">
        <f t="shared" ref="L19:L20" si="29">H19/J19</f>
        <v>72</v>
      </c>
      <c r="N19" s="46" t="str">
        <f t="shared" si="18"/>
        <v>钻石</v>
      </c>
      <c r="O19" s="47">
        <f t="shared" si="0"/>
        <v>1</v>
      </c>
      <c r="P19" s="47">
        <f t="shared" si="1"/>
        <v>1</v>
      </c>
      <c r="Q19" s="58">
        <f t="shared" si="15"/>
        <v>200</v>
      </c>
      <c r="R19" s="46" t="str">
        <f t="shared" si="19"/>
        <v>冰冻</v>
      </c>
      <c r="S19" s="47">
        <f t="shared" si="2"/>
        <v>2</v>
      </c>
      <c r="T19" s="47">
        <f t="shared" si="3"/>
        <v>1002</v>
      </c>
      <c r="U19" s="58">
        <v>4</v>
      </c>
      <c r="V19" s="46" t="str">
        <f t="shared" si="20"/>
        <v>召唤</v>
      </c>
      <c r="W19" s="47">
        <f t="shared" si="4"/>
        <v>2</v>
      </c>
      <c r="X19" s="47">
        <f t="shared" si="5"/>
        <v>1004</v>
      </c>
      <c r="Y19" s="58">
        <v>4</v>
      </c>
      <c r="AB19" s="61" t="s">
        <v>181</v>
      </c>
      <c r="AC19" s="61">
        <v>200</v>
      </c>
      <c r="AD19" s="61">
        <v>4000</v>
      </c>
      <c r="AE19" s="61">
        <v>2</v>
      </c>
      <c r="AF19" s="61">
        <v>1208</v>
      </c>
    </row>
    <row r="20" spans="1:32">
      <c r="A20" s="36">
        <v>16</v>
      </c>
      <c r="B20" s="36" t="s">
        <v>373</v>
      </c>
      <c r="C20" s="37" t="str">
        <f t="shared" si="21"/>
        <v>te_hhrz_02</v>
      </c>
      <c r="D20" s="37" t="str">
        <f t="shared" si="22"/>
        <v>hhrz_ts_des</v>
      </c>
      <c r="E20" s="38">
        <v>2</v>
      </c>
      <c r="F20" s="38">
        <f t="shared" si="16"/>
        <v>30</v>
      </c>
      <c r="G20" s="38">
        <f t="shared" si="16"/>
        <v>30</v>
      </c>
      <c r="H20" s="38">
        <f t="shared" ref="H20:J20" si="30">H12</f>
        <v>1440</v>
      </c>
      <c r="I20" s="38">
        <f t="shared" si="30"/>
        <v>8</v>
      </c>
      <c r="J20" s="38">
        <f t="shared" si="30"/>
        <v>15</v>
      </c>
      <c r="K20" s="36" t="str">
        <f t="shared" si="28"/>
        <v>1|1|300,2|1002|5,2|1004|5</v>
      </c>
      <c r="L20" s="43">
        <f t="shared" si="29"/>
        <v>96</v>
      </c>
      <c r="N20" s="48" t="str">
        <f t="shared" si="18"/>
        <v>钻石</v>
      </c>
      <c r="O20" s="49">
        <f t="shared" si="0"/>
        <v>1</v>
      </c>
      <c r="P20" s="49">
        <f t="shared" si="1"/>
        <v>1</v>
      </c>
      <c r="Q20" s="59">
        <f t="shared" si="15"/>
        <v>300</v>
      </c>
      <c r="R20" s="48" t="str">
        <f t="shared" si="19"/>
        <v>冰冻</v>
      </c>
      <c r="S20" s="49">
        <f t="shared" si="2"/>
        <v>2</v>
      </c>
      <c r="T20" s="49">
        <f t="shared" si="3"/>
        <v>1002</v>
      </c>
      <c r="U20" s="59">
        <v>5</v>
      </c>
      <c r="V20" s="48" t="str">
        <f t="shared" si="20"/>
        <v>召唤</v>
      </c>
      <c r="W20" s="49">
        <f t="shared" si="4"/>
        <v>2</v>
      </c>
      <c r="X20" s="49">
        <f t="shared" si="5"/>
        <v>1004</v>
      </c>
      <c r="Y20" s="59">
        <v>5</v>
      </c>
      <c r="AB20" s="61" t="s">
        <v>182</v>
      </c>
      <c r="AC20" s="61">
        <v>30</v>
      </c>
      <c r="AD20" s="61">
        <v>600</v>
      </c>
      <c r="AE20" s="61">
        <v>2</v>
      </c>
      <c r="AF20" s="61">
        <v>1209</v>
      </c>
    </row>
    <row r="21" spans="1:32">
      <c r="A21" s="36">
        <v>17</v>
      </c>
      <c r="B21" s="1" t="s">
        <v>376</v>
      </c>
      <c r="C21" s="37" t="s">
        <v>377</v>
      </c>
      <c r="D21" s="37" t="s">
        <v>378</v>
      </c>
      <c r="E21" s="38">
        <v>3</v>
      </c>
      <c r="F21" s="38">
        <f t="shared" si="16"/>
        <v>3200</v>
      </c>
      <c r="G21" s="38">
        <f t="shared" si="16"/>
        <v>0</v>
      </c>
      <c r="H21" s="38">
        <f t="shared" ref="H21:J21" si="31">H13</f>
        <v>10</v>
      </c>
      <c r="I21" s="38">
        <f t="shared" si="31"/>
        <v>1</v>
      </c>
      <c r="J21" s="38">
        <f t="shared" si="31"/>
        <v>2</v>
      </c>
      <c r="K21" s="36" t="str">
        <f t="shared" si="6"/>
        <v>2|1015|4,2|1001|1,2|1004|1</v>
      </c>
      <c r="L21" s="43">
        <f t="shared" si="7"/>
        <v>5</v>
      </c>
      <c r="M21" s="1">
        <f>AG31*Q21</f>
        <v>200000</v>
      </c>
      <c r="N21" s="50" t="s">
        <v>193</v>
      </c>
      <c r="O21" s="12">
        <f t="shared" si="0"/>
        <v>2</v>
      </c>
      <c r="P21" s="12">
        <f t="shared" si="1"/>
        <v>1015</v>
      </c>
      <c r="Q21" s="57">
        <v>4</v>
      </c>
      <c r="R21" s="45" t="s">
        <v>132</v>
      </c>
      <c r="S21" s="12">
        <f t="shared" si="2"/>
        <v>2</v>
      </c>
      <c r="T21" s="12">
        <f t="shared" si="3"/>
        <v>1001</v>
      </c>
      <c r="U21" s="57">
        <v>1</v>
      </c>
      <c r="V21" s="45" t="s">
        <v>155</v>
      </c>
      <c r="W21" s="12">
        <f t="shared" si="4"/>
        <v>2</v>
      </c>
      <c r="X21" s="12">
        <f t="shared" si="5"/>
        <v>1004</v>
      </c>
      <c r="Y21" s="57">
        <v>1</v>
      </c>
      <c r="AB21" s="61" t="s">
        <v>183</v>
      </c>
      <c r="AC21" s="61">
        <v>50</v>
      </c>
      <c r="AD21" s="61">
        <v>1000</v>
      </c>
      <c r="AE21" s="61">
        <v>2</v>
      </c>
      <c r="AF21" s="61">
        <v>1210</v>
      </c>
    </row>
    <row r="22" spans="1:32">
      <c r="A22" s="36">
        <v>18</v>
      </c>
      <c r="B22" s="1" t="s">
        <v>376</v>
      </c>
      <c r="C22" s="37" t="str">
        <f>C21</f>
        <v>te_hhrz_03</v>
      </c>
      <c r="D22" s="37" t="str">
        <f>D21</f>
        <v>hhrz_dc_des</v>
      </c>
      <c r="E22" s="38">
        <v>3</v>
      </c>
      <c r="F22" s="38">
        <f t="shared" si="16"/>
        <v>1600</v>
      </c>
      <c r="G22" s="38">
        <f t="shared" si="16"/>
        <v>0</v>
      </c>
      <c r="H22" s="38">
        <f t="shared" ref="H22:J22" si="32">H14</f>
        <v>30</v>
      </c>
      <c r="I22" s="38">
        <f t="shared" si="32"/>
        <v>2</v>
      </c>
      <c r="J22" s="38">
        <f t="shared" si="32"/>
        <v>3</v>
      </c>
      <c r="K22" s="36" t="str">
        <f t="shared" si="6"/>
        <v>2|1016|4,2|1001|1,2|1004|1</v>
      </c>
      <c r="L22" s="43">
        <f t="shared" si="7"/>
        <v>10</v>
      </c>
      <c r="M22" s="1">
        <f>AG32*Q22</f>
        <v>400000</v>
      </c>
      <c r="N22" s="51" t="s">
        <v>194</v>
      </c>
      <c r="O22" s="47">
        <f t="shared" si="0"/>
        <v>2</v>
      </c>
      <c r="P22" s="47">
        <f t="shared" si="1"/>
        <v>1016</v>
      </c>
      <c r="Q22" s="58">
        <v>4</v>
      </c>
      <c r="R22" s="46" t="str">
        <f t="shared" ref="R22:R28" si="33">R21</f>
        <v>锁定</v>
      </c>
      <c r="S22" s="47">
        <f t="shared" si="2"/>
        <v>2</v>
      </c>
      <c r="T22" s="47">
        <f t="shared" si="3"/>
        <v>1001</v>
      </c>
      <c r="U22" s="58">
        <v>1</v>
      </c>
      <c r="V22" s="46" t="str">
        <f t="shared" ref="V22:V28" si="34">V21</f>
        <v>召唤</v>
      </c>
      <c r="W22" s="47">
        <f t="shared" si="4"/>
        <v>2</v>
      </c>
      <c r="X22" s="47">
        <f t="shared" si="5"/>
        <v>1004</v>
      </c>
      <c r="Y22" s="58">
        <v>1</v>
      </c>
      <c r="AB22" s="61" t="s">
        <v>184</v>
      </c>
      <c r="AC22" s="61">
        <v>1</v>
      </c>
      <c r="AD22" s="61">
        <v>20</v>
      </c>
      <c r="AE22" s="61">
        <v>1</v>
      </c>
      <c r="AF22" s="61">
        <v>6</v>
      </c>
    </row>
    <row r="23" spans="1:32">
      <c r="A23" s="36">
        <v>19</v>
      </c>
      <c r="B23" s="1" t="s">
        <v>376</v>
      </c>
      <c r="C23" s="37" t="str">
        <f t="shared" ref="C23:C28" si="35">C22</f>
        <v>te_hhrz_03</v>
      </c>
      <c r="D23" s="37" t="str">
        <f t="shared" ref="D23:D28" si="36">D22</f>
        <v>hhrz_dc_des</v>
      </c>
      <c r="E23" s="38">
        <v>3</v>
      </c>
      <c r="F23" s="38">
        <f t="shared" si="16"/>
        <v>800</v>
      </c>
      <c r="G23" s="38">
        <f t="shared" si="16"/>
        <v>0</v>
      </c>
      <c r="H23" s="38">
        <f t="shared" ref="H23:J23" si="37">H15</f>
        <v>60</v>
      </c>
      <c r="I23" s="38">
        <f t="shared" si="37"/>
        <v>3</v>
      </c>
      <c r="J23" s="38">
        <f t="shared" si="37"/>
        <v>4</v>
      </c>
      <c r="K23" s="36" t="str">
        <f t="shared" si="6"/>
        <v>2|1016|6,2|1001|2,2|1004|2</v>
      </c>
      <c r="L23" s="43">
        <f t="shared" si="7"/>
        <v>15</v>
      </c>
      <c r="M23" s="1">
        <f>AG32*Q23</f>
        <v>600000</v>
      </c>
      <c r="N23" s="51" t="s">
        <v>194</v>
      </c>
      <c r="O23" s="47">
        <f t="shared" si="0"/>
        <v>2</v>
      </c>
      <c r="P23" s="47">
        <f t="shared" si="1"/>
        <v>1016</v>
      </c>
      <c r="Q23" s="58">
        <v>6</v>
      </c>
      <c r="R23" s="46" t="str">
        <f t="shared" si="33"/>
        <v>锁定</v>
      </c>
      <c r="S23" s="47">
        <f t="shared" si="2"/>
        <v>2</v>
      </c>
      <c r="T23" s="47">
        <f t="shared" si="3"/>
        <v>1001</v>
      </c>
      <c r="U23" s="58">
        <v>2</v>
      </c>
      <c r="V23" s="46" t="str">
        <f t="shared" si="34"/>
        <v>召唤</v>
      </c>
      <c r="W23" s="47">
        <f t="shared" si="4"/>
        <v>2</v>
      </c>
      <c r="X23" s="47">
        <f t="shared" si="5"/>
        <v>1004</v>
      </c>
      <c r="Y23" s="58">
        <v>2</v>
      </c>
      <c r="AB23" s="61" t="s">
        <v>185</v>
      </c>
      <c r="AC23" s="61">
        <v>1</v>
      </c>
      <c r="AD23" s="61">
        <v>20</v>
      </c>
      <c r="AE23" s="61">
        <v>2</v>
      </c>
      <c r="AF23" s="61">
        <v>1301</v>
      </c>
    </row>
    <row r="24" spans="1:32">
      <c r="A24" s="36">
        <v>20</v>
      </c>
      <c r="B24" s="1" t="s">
        <v>376</v>
      </c>
      <c r="C24" s="37" t="str">
        <f t="shared" si="35"/>
        <v>te_hhrz_03</v>
      </c>
      <c r="D24" s="37" t="str">
        <f t="shared" si="36"/>
        <v>hhrz_dc_des</v>
      </c>
      <c r="E24" s="38">
        <v>3</v>
      </c>
      <c r="F24" s="38">
        <f t="shared" si="16"/>
        <v>400</v>
      </c>
      <c r="G24" s="38">
        <f t="shared" si="16"/>
        <v>400</v>
      </c>
      <c r="H24" s="38">
        <f t="shared" ref="H24:J24" si="38">H16</f>
        <v>120</v>
      </c>
      <c r="I24" s="38">
        <f t="shared" si="38"/>
        <v>4</v>
      </c>
      <c r="J24" s="38">
        <f t="shared" si="38"/>
        <v>5</v>
      </c>
      <c r="K24" s="36" t="str">
        <f t="shared" si="6"/>
        <v>2|1017|3,2|1001|2,2|1004|2</v>
      </c>
      <c r="L24" s="43">
        <f t="shared" si="7"/>
        <v>24</v>
      </c>
      <c r="M24" s="1">
        <f>AG33*Q24</f>
        <v>750000</v>
      </c>
      <c r="N24" s="51" t="s">
        <v>195</v>
      </c>
      <c r="O24" s="47">
        <f t="shared" si="0"/>
        <v>2</v>
      </c>
      <c r="P24" s="47">
        <f t="shared" si="1"/>
        <v>1017</v>
      </c>
      <c r="Q24" s="58">
        <v>3</v>
      </c>
      <c r="R24" s="46" t="str">
        <f t="shared" si="33"/>
        <v>锁定</v>
      </c>
      <c r="S24" s="47">
        <f t="shared" si="2"/>
        <v>2</v>
      </c>
      <c r="T24" s="47">
        <f t="shared" si="3"/>
        <v>1001</v>
      </c>
      <c r="U24" s="58">
        <v>2</v>
      </c>
      <c r="V24" s="46" t="str">
        <f t="shared" si="34"/>
        <v>召唤</v>
      </c>
      <c r="W24" s="47">
        <f t="shared" si="4"/>
        <v>2</v>
      </c>
      <c r="X24" s="47">
        <f t="shared" si="5"/>
        <v>1004</v>
      </c>
      <c r="Y24" s="58">
        <v>2</v>
      </c>
      <c r="AB24" s="61" t="s">
        <v>186</v>
      </c>
      <c r="AC24" s="61">
        <v>1</v>
      </c>
      <c r="AD24" s="61">
        <v>20</v>
      </c>
      <c r="AE24" s="61">
        <v>2</v>
      </c>
      <c r="AF24" s="61">
        <v>1302</v>
      </c>
    </row>
    <row r="25" spans="1:32">
      <c r="A25" s="36">
        <v>21</v>
      </c>
      <c r="B25" s="1" t="s">
        <v>376</v>
      </c>
      <c r="C25" s="37" t="str">
        <f t="shared" si="35"/>
        <v>te_hhrz_03</v>
      </c>
      <c r="D25" s="37" t="str">
        <f t="shared" si="36"/>
        <v>hhrz_dc_des</v>
      </c>
      <c r="E25" s="38">
        <v>3</v>
      </c>
      <c r="F25" s="38">
        <f t="shared" si="16"/>
        <v>200</v>
      </c>
      <c r="G25" s="38">
        <f t="shared" si="16"/>
        <v>200</v>
      </c>
      <c r="H25" s="38">
        <f t="shared" ref="H25:J25" si="39">H17</f>
        <v>240</v>
      </c>
      <c r="I25" s="38">
        <f t="shared" si="39"/>
        <v>5</v>
      </c>
      <c r="J25" s="38">
        <f t="shared" si="39"/>
        <v>6</v>
      </c>
      <c r="K25" s="36" t="str">
        <f t="shared" si="6"/>
        <v>2|1017|4,2|1001|3,2|1004|3</v>
      </c>
      <c r="L25" s="43">
        <f t="shared" si="7"/>
        <v>40</v>
      </c>
      <c r="M25" s="1">
        <f>AG33*Q25</f>
        <v>1000000</v>
      </c>
      <c r="N25" s="51" t="s">
        <v>195</v>
      </c>
      <c r="O25" s="47">
        <f t="shared" si="0"/>
        <v>2</v>
      </c>
      <c r="P25" s="47">
        <f t="shared" si="1"/>
        <v>1017</v>
      </c>
      <c r="Q25" s="58">
        <v>4</v>
      </c>
      <c r="R25" s="46" t="str">
        <f t="shared" si="33"/>
        <v>锁定</v>
      </c>
      <c r="S25" s="47">
        <f t="shared" si="2"/>
        <v>2</v>
      </c>
      <c r="T25" s="47">
        <f t="shared" si="3"/>
        <v>1001</v>
      </c>
      <c r="U25" s="58">
        <v>3</v>
      </c>
      <c r="V25" s="46" t="str">
        <f t="shared" si="34"/>
        <v>召唤</v>
      </c>
      <c r="W25" s="47">
        <f t="shared" si="4"/>
        <v>2</v>
      </c>
      <c r="X25" s="47">
        <f t="shared" si="5"/>
        <v>1004</v>
      </c>
      <c r="Y25" s="58">
        <v>3</v>
      </c>
      <c r="AB25" s="61" t="s">
        <v>187</v>
      </c>
      <c r="AC25" s="61">
        <v>1</v>
      </c>
      <c r="AD25" s="61">
        <v>20</v>
      </c>
      <c r="AE25" s="61">
        <v>2</v>
      </c>
      <c r="AF25" s="61">
        <v>1303</v>
      </c>
    </row>
    <row r="26" spans="1:32">
      <c r="A26" s="36">
        <v>22</v>
      </c>
      <c r="B26" s="1" t="s">
        <v>376</v>
      </c>
      <c r="C26" s="37" t="str">
        <f t="shared" si="35"/>
        <v>te_hhrz_03</v>
      </c>
      <c r="D26" s="37" t="str">
        <f t="shared" si="36"/>
        <v>hhrz_dc_des</v>
      </c>
      <c r="E26" s="38">
        <v>3</v>
      </c>
      <c r="F26" s="38">
        <f t="shared" si="16"/>
        <v>100</v>
      </c>
      <c r="G26" s="38">
        <f t="shared" si="16"/>
        <v>100</v>
      </c>
      <c r="H26" s="38">
        <f t="shared" ref="H26:J26" si="40">H18</f>
        <v>480</v>
      </c>
      <c r="I26" s="38">
        <f t="shared" si="40"/>
        <v>6</v>
      </c>
      <c r="J26" s="38">
        <f t="shared" si="40"/>
        <v>8</v>
      </c>
      <c r="K26" s="36" t="str">
        <f t="shared" si="6"/>
        <v>2|1018|3,2|1001|3,2|1004|3</v>
      </c>
      <c r="L26" s="43">
        <f t="shared" si="7"/>
        <v>60</v>
      </c>
      <c r="M26" s="1">
        <f>AG34*Q26</f>
        <v>1500000</v>
      </c>
      <c r="N26" s="52" t="s">
        <v>196</v>
      </c>
      <c r="O26" s="49">
        <f t="shared" si="0"/>
        <v>2</v>
      </c>
      <c r="P26" s="49">
        <f t="shared" si="1"/>
        <v>1018</v>
      </c>
      <c r="Q26" s="59">
        <v>3</v>
      </c>
      <c r="R26" s="48" t="str">
        <f t="shared" si="33"/>
        <v>锁定</v>
      </c>
      <c r="S26" s="49">
        <f t="shared" si="2"/>
        <v>2</v>
      </c>
      <c r="T26" s="49">
        <f t="shared" si="3"/>
        <v>1001</v>
      </c>
      <c r="U26" s="59">
        <v>3</v>
      </c>
      <c r="V26" s="48" t="str">
        <f t="shared" si="34"/>
        <v>召唤</v>
      </c>
      <c r="W26" s="49">
        <f t="shared" si="4"/>
        <v>2</v>
      </c>
      <c r="X26" s="49">
        <f t="shared" si="5"/>
        <v>1004</v>
      </c>
      <c r="Y26" s="59">
        <v>3</v>
      </c>
      <c r="AB26" s="61" t="s">
        <v>188</v>
      </c>
      <c r="AC26" s="61">
        <v>1</v>
      </c>
      <c r="AD26" s="61">
        <v>20</v>
      </c>
      <c r="AE26" s="61">
        <v>2</v>
      </c>
      <c r="AF26" s="61">
        <v>1304</v>
      </c>
    </row>
    <row r="27" spans="1:32">
      <c r="A27" s="36">
        <v>23</v>
      </c>
      <c r="B27" s="1" t="s">
        <v>376</v>
      </c>
      <c r="C27" s="37" t="str">
        <f t="shared" si="35"/>
        <v>te_hhrz_03</v>
      </c>
      <c r="D27" s="37" t="str">
        <f t="shared" si="36"/>
        <v>hhrz_dc_des</v>
      </c>
      <c r="E27" s="38">
        <v>3</v>
      </c>
      <c r="F27" s="38">
        <f t="shared" si="16"/>
        <v>60</v>
      </c>
      <c r="G27" s="38">
        <f t="shared" si="16"/>
        <v>60</v>
      </c>
      <c r="H27" s="38">
        <f t="shared" ref="H27:J27" si="41">H19</f>
        <v>720</v>
      </c>
      <c r="I27" s="38">
        <f t="shared" si="41"/>
        <v>7</v>
      </c>
      <c r="J27" s="38">
        <f t="shared" si="41"/>
        <v>10</v>
      </c>
      <c r="K27" s="36" t="str">
        <f t="shared" ref="K27:K28" si="42">O27&amp;"|"&amp;P27&amp;"|"&amp;Q27&amp;","&amp;S27&amp;"|"&amp;T27&amp;"|"&amp;U27&amp;","&amp;W27&amp;"|"&amp;X27&amp;"|"&amp;Y27</f>
        <v>2|1018|4,2|1001|4,2|1004|4</v>
      </c>
      <c r="L27" s="43">
        <f t="shared" ref="L27:L28" si="43">H27/J27</f>
        <v>72</v>
      </c>
      <c r="M27" s="1">
        <f>AG34*Q27</f>
        <v>2000000</v>
      </c>
      <c r="N27" s="52" t="s">
        <v>196</v>
      </c>
      <c r="O27" s="47">
        <f t="shared" si="0"/>
        <v>2</v>
      </c>
      <c r="P27" s="47">
        <f t="shared" si="1"/>
        <v>1018</v>
      </c>
      <c r="Q27" s="58">
        <v>4</v>
      </c>
      <c r="R27" s="46" t="str">
        <f t="shared" si="33"/>
        <v>锁定</v>
      </c>
      <c r="S27" s="47">
        <f t="shared" si="2"/>
        <v>2</v>
      </c>
      <c r="T27" s="47">
        <f t="shared" si="3"/>
        <v>1001</v>
      </c>
      <c r="U27" s="58">
        <v>4</v>
      </c>
      <c r="V27" s="46" t="str">
        <f t="shared" si="34"/>
        <v>召唤</v>
      </c>
      <c r="W27" s="47">
        <f t="shared" si="4"/>
        <v>2</v>
      </c>
      <c r="X27" s="47">
        <f t="shared" si="5"/>
        <v>1004</v>
      </c>
      <c r="Y27" s="58">
        <v>4</v>
      </c>
      <c r="AB27" s="61" t="s">
        <v>189</v>
      </c>
      <c r="AC27" s="61">
        <v>30</v>
      </c>
      <c r="AD27" s="61">
        <v>600</v>
      </c>
      <c r="AE27" s="61">
        <v>2</v>
      </c>
      <c r="AF27" s="61">
        <v>1500</v>
      </c>
    </row>
    <row r="28" spans="1:32">
      <c r="A28" s="36">
        <v>24</v>
      </c>
      <c r="B28" s="1" t="s">
        <v>376</v>
      </c>
      <c r="C28" s="37" t="str">
        <f t="shared" si="35"/>
        <v>te_hhrz_03</v>
      </c>
      <c r="D28" s="37" t="str">
        <f t="shared" si="36"/>
        <v>hhrz_dc_des</v>
      </c>
      <c r="E28" s="38">
        <v>3</v>
      </c>
      <c r="F28" s="38">
        <f t="shared" si="16"/>
        <v>30</v>
      </c>
      <c r="G28" s="38">
        <f t="shared" si="16"/>
        <v>30</v>
      </c>
      <c r="H28" s="38">
        <f t="shared" ref="H28:J28" si="44">H20</f>
        <v>1440</v>
      </c>
      <c r="I28" s="38">
        <f t="shared" si="44"/>
        <v>8</v>
      </c>
      <c r="J28" s="38">
        <f t="shared" si="44"/>
        <v>15</v>
      </c>
      <c r="K28" s="36" t="str">
        <f t="shared" si="42"/>
        <v>2|1018|6,2|1001|5,2|1004|5</v>
      </c>
      <c r="L28" s="43">
        <f t="shared" si="43"/>
        <v>96</v>
      </c>
      <c r="M28" s="1">
        <f>AG34*Q28</f>
        <v>3000000</v>
      </c>
      <c r="N28" s="52" t="s">
        <v>196</v>
      </c>
      <c r="O28" s="49">
        <f t="shared" si="0"/>
        <v>2</v>
      </c>
      <c r="P28" s="49">
        <f t="shared" si="1"/>
        <v>1018</v>
      </c>
      <c r="Q28" s="59">
        <v>6</v>
      </c>
      <c r="R28" s="48" t="str">
        <f t="shared" si="33"/>
        <v>锁定</v>
      </c>
      <c r="S28" s="49">
        <f t="shared" si="2"/>
        <v>2</v>
      </c>
      <c r="T28" s="49">
        <f t="shared" si="3"/>
        <v>1001</v>
      </c>
      <c r="U28" s="59">
        <v>5</v>
      </c>
      <c r="V28" s="48" t="str">
        <f t="shared" si="34"/>
        <v>召唤</v>
      </c>
      <c r="W28" s="49">
        <f t="shared" si="4"/>
        <v>2</v>
      </c>
      <c r="X28" s="49">
        <f t="shared" si="5"/>
        <v>1004</v>
      </c>
      <c r="Y28" s="59">
        <v>5</v>
      </c>
      <c r="AB28" s="61" t="s">
        <v>190</v>
      </c>
      <c r="AC28" s="61">
        <v>60</v>
      </c>
      <c r="AD28" s="61">
        <v>1200</v>
      </c>
      <c r="AE28" s="61">
        <v>2</v>
      </c>
      <c r="AF28" s="61">
        <v>1503</v>
      </c>
    </row>
    <row r="29" spans="1:32">
      <c r="A29" s="36">
        <v>25</v>
      </c>
      <c r="B29" s="36" t="s">
        <v>379</v>
      </c>
      <c r="C29" s="37" t="s">
        <v>380</v>
      </c>
      <c r="D29" s="37" t="s">
        <v>381</v>
      </c>
      <c r="E29" s="38">
        <v>4</v>
      </c>
      <c r="F29" s="38">
        <f t="shared" si="16"/>
        <v>3200</v>
      </c>
      <c r="G29" s="38">
        <f t="shared" si="16"/>
        <v>0</v>
      </c>
      <c r="H29" s="38">
        <f t="shared" ref="H29:J29" si="45">H21</f>
        <v>10</v>
      </c>
      <c r="I29" s="38">
        <f t="shared" si="45"/>
        <v>1</v>
      </c>
      <c r="J29" s="38">
        <f t="shared" si="45"/>
        <v>2</v>
      </c>
      <c r="K29" s="36" t="str">
        <f t="shared" si="6"/>
        <v>1|2|200000,2|1001|1,2|1002|1</v>
      </c>
      <c r="L29" s="43">
        <f t="shared" si="7"/>
        <v>5</v>
      </c>
      <c r="N29" s="45" t="s">
        <v>136</v>
      </c>
      <c r="O29" s="12">
        <f t="shared" si="0"/>
        <v>1</v>
      </c>
      <c r="P29" s="12">
        <f t="shared" si="1"/>
        <v>2</v>
      </c>
      <c r="Q29" s="57">
        <v>200000</v>
      </c>
      <c r="R29" s="45" t="s">
        <v>132</v>
      </c>
      <c r="S29" s="12">
        <f t="shared" si="2"/>
        <v>2</v>
      </c>
      <c r="T29" s="12">
        <f t="shared" si="3"/>
        <v>1001</v>
      </c>
      <c r="U29" s="57">
        <v>1</v>
      </c>
      <c r="V29" s="45" t="s">
        <v>134</v>
      </c>
      <c r="W29" s="12">
        <f t="shared" si="4"/>
        <v>2</v>
      </c>
      <c r="X29" s="12">
        <f t="shared" si="5"/>
        <v>1002</v>
      </c>
      <c r="Y29" s="57">
        <v>1</v>
      </c>
      <c r="AB29" s="61" t="s">
        <v>191</v>
      </c>
      <c r="AC29" s="61">
        <v>82.5</v>
      </c>
      <c r="AD29" s="61">
        <v>1650</v>
      </c>
      <c r="AE29" s="61">
        <v>2</v>
      </c>
      <c r="AF29" s="61">
        <v>1504</v>
      </c>
    </row>
    <row r="30" spans="1:32">
      <c r="A30" s="36">
        <v>26</v>
      </c>
      <c r="B30" s="36" t="s">
        <v>379</v>
      </c>
      <c r="C30" s="37" t="str">
        <f>C29</f>
        <v>te_hhrz_04</v>
      </c>
      <c r="D30" s="37" t="str">
        <f>D29</f>
        <v>hhrz_fx_des</v>
      </c>
      <c r="E30" s="38">
        <v>4</v>
      </c>
      <c r="F30" s="38">
        <f t="shared" si="16"/>
        <v>1600</v>
      </c>
      <c r="G30" s="38">
        <f t="shared" si="16"/>
        <v>0</v>
      </c>
      <c r="H30" s="38">
        <f t="shared" ref="H30:J30" si="46">H22</f>
        <v>30</v>
      </c>
      <c r="I30" s="38">
        <f t="shared" si="46"/>
        <v>2</v>
      </c>
      <c r="J30" s="38">
        <f t="shared" si="46"/>
        <v>3</v>
      </c>
      <c r="K30" s="36" t="str">
        <f t="shared" si="6"/>
        <v>1|2|400000,2|1001|1,2|1002|1</v>
      </c>
      <c r="L30" s="43">
        <f t="shared" si="7"/>
        <v>10</v>
      </c>
      <c r="N30" s="46" t="str">
        <f t="shared" ref="N30:N36" si="47">N29</f>
        <v>金币</v>
      </c>
      <c r="O30" s="47">
        <f t="shared" si="0"/>
        <v>1</v>
      </c>
      <c r="P30" s="47">
        <f t="shared" si="1"/>
        <v>2</v>
      </c>
      <c r="Q30" s="58">
        <v>400000</v>
      </c>
      <c r="R30" s="46" t="str">
        <f t="shared" ref="R30:R36" si="48">R29</f>
        <v>锁定</v>
      </c>
      <c r="S30" s="47">
        <f t="shared" si="2"/>
        <v>2</v>
      </c>
      <c r="T30" s="47">
        <f t="shared" si="3"/>
        <v>1001</v>
      </c>
      <c r="U30" s="58">
        <v>1</v>
      </c>
      <c r="V30" s="46" t="str">
        <f t="shared" ref="V30:V36" si="49">V29</f>
        <v>冰冻</v>
      </c>
      <c r="W30" s="47">
        <f t="shared" si="4"/>
        <v>2</v>
      </c>
      <c r="X30" s="47">
        <f t="shared" si="5"/>
        <v>1002</v>
      </c>
      <c r="Y30" s="58">
        <v>1</v>
      </c>
      <c r="AB30" s="61" t="s">
        <v>192</v>
      </c>
      <c r="AC30" s="61">
        <v>0.75</v>
      </c>
      <c r="AD30" s="61">
        <v>15</v>
      </c>
      <c r="AE30" s="61">
        <v>2</v>
      </c>
      <c r="AF30" s="61">
        <v>1213</v>
      </c>
    </row>
    <row r="31" spans="1:34">
      <c r="A31" s="36">
        <v>27</v>
      </c>
      <c r="B31" s="36" t="s">
        <v>379</v>
      </c>
      <c r="C31" s="37" t="str">
        <f t="shared" ref="C31:C36" si="50">C30</f>
        <v>te_hhrz_04</v>
      </c>
      <c r="D31" s="37" t="str">
        <f t="shared" ref="D31:D36" si="51">D30</f>
        <v>hhrz_fx_des</v>
      </c>
      <c r="E31" s="38">
        <v>4</v>
      </c>
      <c r="F31" s="38">
        <f t="shared" si="16"/>
        <v>800</v>
      </c>
      <c r="G31" s="38">
        <f t="shared" si="16"/>
        <v>0</v>
      </c>
      <c r="H31" s="38">
        <f t="shared" ref="H31:J31" si="52">H23</f>
        <v>60</v>
      </c>
      <c r="I31" s="38">
        <f t="shared" si="52"/>
        <v>3</v>
      </c>
      <c r="J31" s="38">
        <f t="shared" si="52"/>
        <v>4</v>
      </c>
      <c r="K31" s="36" t="str">
        <f t="shared" si="6"/>
        <v>1|2|600000,2|1001|2,2|1002|2</v>
      </c>
      <c r="L31" s="43">
        <f t="shared" si="7"/>
        <v>15</v>
      </c>
      <c r="N31" s="46" t="str">
        <f t="shared" si="47"/>
        <v>金币</v>
      </c>
      <c r="O31" s="47">
        <f t="shared" si="0"/>
        <v>1</v>
      </c>
      <c r="P31" s="47">
        <f t="shared" si="1"/>
        <v>2</v>
      </c>
      <c r="Q31" s="58">
        <v>600000</v>
      </c>
      <c r="R31" s="46" t="str">
        <f t="shared" si="48"/>
        <v>锁定</v>
      </c>
      <c r="S31" s="47">
        <f t="shared" si="2"/>
        <v>2</v>
      </c>
      <c r="T31" s="47">
        <f t="shared" si="3"/>
        <v>1001</v>
      </c>
      <c r="U31" s="58">
        <v>2</v>
      </c>
      <c r="V31" s="46" t="str">
        <f t="shared" si="49"/>
        <v>冰冻</v>
      </c>
      <c r="W31" s="47">
        <f t="shared" si="4"/>
        <v>2</v>
      </c>
      <c r="X31" s="47">
        <f t="shared" si="5"/>
        <v>1002</v>
      </c>
      <c r="Y31" s="58">
        <v>2</v>
      </c>
      <c r="AB31" s="61" t="s">
        <v>193</v>
      </c>
      <c r="AC31" s="61">
        <v>0.25</v>
      </c>
      <c r="AD31" s="61">
        <v>5</v>
      </c>
      <c r="AE31" s="61">
        <v>2</v>
      </c>
      <c r="AF31" s="61">
        <v>1015</v>
      </c>
      <c r="AG31" s="1">
        <f>AH31/20</f>
        <v>50000</v>
      </c>
      <c r="AH31" s="44">
        <f>1000000</f>
        <v>1000000</v>
      </c>
    </row>
    <row r="32" spans="1:34">
      <c r="A32" s="36">
        <v>28</v>
      </c>
      <c r="B32" s="36" t="s">
        <v>379</v>
      </c>
      <c r="C32" s="37" t="str">
        <f t="shared" si="50"/>
        <v>te_hhrz_04</v>
      </c>
      <c r="D32" s="37" t="str">
        <f t="shared" si="51"/>
        <v>hhrz_fx_des</v>
      </c>
      <c r="E32" s="38">
        <v>4</v>
      </c>
      <c r="F32" s="38">
        <f t="shared" si="16"/>
        <v>400</v>
      </c>
      <c r="G32" s="38">
        <f t="shared" si="16"/>
        <v>400</v>
      </c>
      <c r="H32" s="38">
        <f t="shared" ref="H32:J32" si="53">H24</f>
        <v>120</v>
      </c>
      <c r="I32" s="38">
        <f t="shared" si="53"/>
        <v>4</v>
      </c>
      <c r="J32" s="38">
        <f t="shared" si="53"/>
        <v>5</v>
      </c>
      <c r="K32" s="36" t="str">
        <f t="shared" si="6"/>
        <v>1|2|800000,2|1001|2,2|1002|2</v>
      </c>
      <c r="L32" s="43">
        <f t="shared" si="7"/>
        <v>24</v>
      </c>
      <c r="N32" s="46" t="str">
        <f t="shared" si="47"/>
        <v>金币</v>
      </c>
      <c r="O32" s="47">
        <f t="shared" si="0"/>
        <v>1</v>
      </c>
      <c r="P32" s="47">
        <f t="shared" si="1"/>
        <v>2</v>
      </c>
      <c r="Q32" s="58">
        <v>800000</v>
      </c>
      <c r="R32" s="46" t="str">
        <f t="shared" si="48"/>
        <v>锁定</v>
      </c>
      <c r="S32" s="47">
        <f t="shared" si="2"/>
        <v>2</v>
      </c>
      <c r="T32" s="47">
        <f t="shared" si="3"/>
        <v>1001</v>
      </c>
      <c r="U32" s="58">
        <v>2</v>
      </c>
      <c r="V32" s="46" t="str">
        <f t="shared" si="49"/>
        <v>冰冻</v>
      </c>
      <c r="W32" s="47">
        <f t="shared" si="4"/>
        <v>2</v>
      </c>
      <c r="X32" s="47">
        <f t="shared" si="5"/>
        <v>1002</v>
      </c>
      <c r="Y32" s="58">
        <v>2</v>
      </c>
      <c r="AB32" s="61" t="s">
        <v>194</v>
      </c>
      <c r="AC32" s="61">
        <v>0.5</v>
      </c>
      <c r="AD32" s="61">
        <v>10</v>
      </c>
      <c r="AE32" s="61">
        <v>2</v>
      </c>
      <c r="AF32" s="61">
        <v>1016</v>
      </c>
      <c r="AG32" s="1">
        <f t="shared" ref="AG32:AG34" si="54">AH32/20</f>
        <v>100000</v>
      </c>
      <c r="AH32" s="44">
        <v>2000000</v>
      </c>
    </row>
    <row r="33" spans="1:34">
      <c r="A33" s="36">
        <v>29</v>
      </c>
      <c r="B33" s="36" t="s">
        <v>379</v>
      </c>
      <c r="C33" s="37" t="str">
        <f t="shared" si="50"/>
        <v>te_hhrz_04</v>
      </c>
      <c r="D33" s="37" t="str">
        <f t="shared" si="51"/>
        <v>hhrz_fx_des</v>
      </c>
      <c r="E33" s="38">
        <v>4</v>
      </c>
      <c r="F33" s="38">
        <f t="shared" si="16"/>
        <v>200</v>
      </c>
      <c r="G33" s="38">
        <f t="shared" si="16"/>
        <v>200</v>
      </c>
      <c r="H33" s="38">
        <f t="shared" ref="H33:J33" si="55">H25</f>
        <v>240</v>
      </c>
      <c r="I33" s="38">
        <f t="shared" si="55"/>
        <v>5</v>
      </c>
      <c r="J33" s="38">
        <f t="shared" si="55"/>
        <v>6</v>
      </c>
      <c r="K33" s="36" t="str">
        <f t="shared" si="6"/>
        <v>1|2|1000000,2|1001|3,2|1002|3</v>
      </c>
      <c r="L33" s="43">
        <f t="shared" si="7"/>
        <v>40</v>
      </c>
      <c r="N33" s="46" t="str">
        <f t="shared" si="47"/>
        <v>金币</v>
      </c>
      <c r="O33" s="47">
        <f t="shared" si="0"/>
        <v>1</v>
      </c>
      <c r="P33" s="47">
        <f t="shared" si="1"/>
        <v>2</v>
      </c>
      <c r="Q33" s="58">
        <v>1000000</v>
      </c>
      <c r="R33" s="46" t="str">
        <f t="shared" si="48"/>
        <v>锁定</v>
      </c>
      <c r="S33" s="47">
        <f t="shared" si="2"/>
        <v>2</v>
      </c>
      <c r="T33" s="47">
        <f t="shared" si="3"/>
        <v>1001</v>
      </c>
      <c r="U33" s="58">
        <v>3</v>
      </c>
      <c r="V33" s="46" t="str">
        <f t="shared" si="49"/>
        <v>冰冻</v>
      </c>
      <c r="W33" s="47">
        <f t="shared" si="4"/>
        <v>2</v>
      </c>
      <c r="X33" s="47">
        <f t="shared" si="5"/>
        <v>1002</v>
      </c>
      <c r="Y33" s="58">
        <v>3</v>
      </c>
      <c r="AB33" s="61" t="s">
        <v>195</v>
      </c>
      <c r="AC33" s="61">
        <v>1.25</v>
      </c>
      <c r="AD33" s="61">
        <v>25</v>
      </c>
      <c r="AE33" s="61">
        <v>2</v>
      </c>
      <c r="AF33" s="61">
        <v>1017</v>
      </c>
      <c r="AG33" s="1">
        <f t="shared" si="54"/>
        <v>250000</v>
      </c>
      <c r="AH33" s="44">
        <v>5000000</v>
      </c>
    </row>
    <row r="34" spans="1:34">
      <c r="A34" s="36">
        <v>30</v>
      </c>
      <c r="B34" s="36" t="s">
        <v>379</v>
      </c>
      <c r="C34" s="37" t="str">
        <f t="shared" si="50"/>
        <v>te_hhrz_04</v>
      </c>
      <c r="D34" s="37" t="str">
        <f t="shared" si="51"/>
        <v>hhrz_fx_des</v>
      </c>
      <c r="E34" s="38">
        <v>4</v>
      </c>
      <c r="F34" s="38">
        <f t="shared" si="16"/>
        <v>100</v>
      </c>
      <c r="G34" s="38">
        <f t="shared" si="16"/>
        <v>100</v>
      </c>
      <c r="H34" s="38">
        <f t="shared" ref="H34:J34" si="56">H26</f>
        <v>480</v>
      </c>
      <c r="I34" s="38">
        <f t="shared" si="56"/>
        <v>6</v>
      </c>
      <c r="J34" s="38">
        <f t="shared" si="56"/>
        <v>8</v>
      </c>
      <c r="K34" s="36" t="str">
        <f t="shared" si="6"/>
        <v>1|2|1500000,2|1001|3,2|1002|3</v>
      </c>
      <c r="L34" s="43">
        <f t="shared" si="7"/>
        <v>60</v>
      </c>
      <c r="N34" s="48" t="str">
        <f t="shared" si="47"/>
        <v>金币</v>
      </c>
      <c r="O34" s="49">
        <f t="shared" si="0"/>
        <v>1</v>
      </c>
      <c r="P34" s="49">
        <f t="shared" si="1"/>
        <v>2</v>
      </c>
      <c r="Q34" s="59">
        <v>1500000</v>
      </c>
      <c r="R34" s="48" t="str">
        <f t="shared" si="48"/>
        <v>锁定</v>
      </c>
      <c r="S34" s="49">
        <f t="shared" si="2"/>
        <v>2</v>
      </c>
      <c r="T34" s="49">
        <f t="shared" si="3"/>
        <v>1001</v>
      </c>
      <c r="U34" s="59">
        <v>3</v>
      </c>
      <c r="V34" s="48" t="str">
        <f t="shared" si="49"/>
        <v>冰冻</v>
      </c>
      <c r="W34" s="49">
        <f t="shared" si="4"/>
        <v>2</v>
      </c>
      <c r="X34" s="49">
        <f t="shared" si="5"/>
        <v>1002</v>
      </c>
      <c r="Y34" s="59">
        <v>3</v>
      </c>
      <c r="AB34" s="61" t="s">
        <v>196</v>
      </c>
      <c r="AC34" s="61">
        <v>2.5</v>
      </c>
      <c r="AD34" s="61">
        <v>50</v>
      </c>
      <c r="AE34" s="61">
        <v>2</v>
      </c>
      <c r="AF34" s="61">
        <v>1018</v>
      </c>
      <c r="AG34" s="1">
        <f t="shared" si="54"/>
        <v>500000</v>
      </c>
      <c r="AH34" s="44">
        <f>10000000</f>
        <v>10000000</v>
      </c>
    </row>
    <row r="35" spans="1:32">
      <c r="A35" s="36">
        <v>31</v>
      </c>
      <c r="B35" s="36" t="s">
        <v>379</v>
      </c>
      <c r="C35" s="37" t="str">
        <f t="shared" si="50"/>
        <v>te_hhrz_04</v>
      </c>
      <c r="D35" s="37" t="str">
        <f t="shared" si="51"/>
        <v>hhrz_fx_des</v>
      </c>
      <c r="E35" s="38">
        <v>4</v>
      </c>
      <c r="F35" s="38">
        <f t="shared" si="16"/>
        <v>60</v>
      </c>
      <c r="G35" s="38">
        <f t="shared" si="16"/>
        <v>60</v>
      </c>
      <c r="H35" s="38">
        <f t="shared" ref="H35:J35" si="57">H27</f>
        <v>720</v>
      </c>
      <c r="I35" s="38">
        <f t="shared" si="57"/>
        <v>7</v>
      </c>
      <c r="J35" s="38">
        <f t="shared" si="57"/>
        <v>10</v>
      </c>
      <c r="K35" s="36" t="str">
        <f t="shared" ref="K35:K36" si="58">O35&amp;"|"&amp;P35&amp;"|"&amp;Q35&amp;","&amp;S35&amp;"|"&amp;T35&amp;"|"&amp;U35&amp;","&amp;W35&amp;"|"&amp;X35&amp;"|"&amp;Y35</f>
        <v>1|2|2000000,2|1001|4,2|1002|4</v>
      </c>
      <c r="L35" s="43">
        <f t="shared" ref="L35:L36" si="59">H35/J35</f>
        <v>72</v>
      </c>
      <c r="N35" s="46" t="str">
        <f t="shared" si="47"/>
        <v>金币</v>
      </c>
      <c r="O35" s="47">
        <f t="shared" si="0"/>
        <v>1</v>
      </c>
      <c r="P35" s="47">
        <f t="shared" si="1"/>
        <v>2</v>
      </c>
      <c r="Q35" s="58">
        <v>2000000</v>
      </c>
      <c r="R35" s="46" t="str">
        <f t="shared" si="48"/>
        <v>锁定</v>
      </c>
      <c r="S35" s="47">
        <f t="shared" si="2"/>
        <v>2</v>
      </c>
      <c r="T35" s="47">
        <f t="shared" si="3"/>
        <v>1001</v>
      </c>
      <c r="U35" s="58">
        <v>4</v>
      </c>
      <c r="V35" s="46" t="str">
        <f t="shared" si="49"/>
        <v>冰冻</v>
      </c>
      <c r="W35" s="47">
        <f t="shared" si="4"/>
        <v>2</v>
      </c>
      <c r="X35" s="47">
        <f t="shared" si="5"/>
        <v>1002</v>
      </c>
      <c r="Y35" s="58">
        <v>4</v>
      </c>
      <c r="AB35" s="61" t="s">
        <v>197</v>
      </c>
      <c r="AC35" s="61">
        <v>0</v>
      </c>
      <c r="AD35" s="61">
        <v>0</v>
      </c>
      <c r="AE35" s="61">
        <v>1</v>
      </c>
      <c r="AF35" s="61">
        <v>8</v>
      </c>
    </row>
    <row r="36" spans="1:33">
      <c r="A36" s="36">
        <v>32</v>
      </c>
      <c r="B36" s="36" t="s">
        <v>379</v>
      </c>
      <c r="C36" s="37" t="str">
        <f t="shared" si="50"/>
        <v>te_hhrz_04</v>
      </c>
      <c r="D36" s="37" t="str">
        <f t="shared" si="51"/>
        <v>hhrz_fx_des</v>
      </c>
      <c r="E36" s="38">
        <v>4</v>
      </c>
      <c r="F36" s="38">
        <f t="shared" si="16"/>
        <v>30</v>
      </c>
      <c r="G36" s="38">
        <f t="shared" si="16"/>
        <v>30</v>
      </c>
      <c r="H36" s="38">
        <f t="shared" ref="H36:J36" si="60">H28</f>
        <v>1440</v>
      </c>
      <c r="I36" s="38">
        <f t="shared" si="60"/>
        <v>8</v>
      </c>
      <c r="J36" s="38">
        <f t="shared" si="60"/>
        <v>15</v>
      </c>
      <c r="K36" s="36" t="str">
        <f t="shared" si="58"/>
        <v>1|2|3000000,2|1001|5,2|1002|5</v>
      </c>
      <c r="L36" s="43">
        <f t="shared" si="59"/>
        <v>96</v>
      </c>
      <c r="N36" s="48" t="str">
        <f t="shared" si="47"/>
        <v>金币</v>
      </c>
      <c r="O36" s="49">
        <f t="shared" si="0"/>
        <v>1</v>
      </c>
      <c r="P36" s="49">
        <f t="shared" si="1"/>
        <v>2</v>
      </c>
      <c r="Q36" s="59">
        <v>3000000</v>
      </c>
      <c r="R36" s="48" t="str">
        <f t="shared" si="48"/>
        <v>锁定</v>
      </c>
      <c r="S36" s="49">
        <f t="shared" si="2"/>
        <v>2</v>
      </c>
      <c r="T36" s="49">
        <f t="shared" si="3"/>
        <v>1001</v>
      </c>
      <c r="U36" s="59">
        <v>5</v>
      </c>
      <c r="V36" s="48" t="str">
        <f t="shared" si="49"/>
        <v>冰冻</v>
      </c>
      <c r="W36" s="49">
        <f t="shared" si="4"/>
        <v>2</v>
      </c>
      <c r="X36" s="49">
        <f t="shared" si="5"/>
        <v>1002</v>
      </c>
      <c r="Y36" s="59">
        <v>5</v>
      </c>
      <c r="AB36" s="61" t="s">
        <v>198</v>
      </c>
      <c r="AC36" s="61">
        <v>1</v>
      </c>
      <c r="AD36" s="61">
        <v>10</v>
      </c>
      <c r="AE36" s="61">
        <v>2</v>
      </c>
      <c r="AF36" s="61">
        <v>2300</v>
      </c>
      <c r="AG36" s="63"/>
    </row>
    <row r="37" spans="1:33">
      <c r="A37" s="36">
        <v>33</v>
      </c>
      <c r="B37" s="1" t="s">
        <v>382</v>
      </c>
      <c r="C37" s="37" t="s">
        <v>383</v>
      </c>
      <c r="D37" s="37" t="s">
        <v>384</v>
      </c>
      <c r="E37" s="38">
        <v>5</v>
      </c>
      <c r="F37" s="38">
        <f t="shared" si="16"/>
        <v>3200</v>
      </c>
      <c r="G37" s="38">
        <f t="shared" si="16"/>
        <v>0</v>
      </c>
      <c r="H37" s="38">
        <f t="shared" ref="H37:J37" si="61">H29</f>
        <v>10</v>
      </c>
      <c r="I37" s="38">
        <f t="shared" si="61"/>
        <v>1</v>
      </c>
      <c r="J37" s="38">
        <f t="shared" si="61"/>
        <v>2</v>
      </c>
      <c r="K37" s="36" t="str">
        <f t="shared" si="6"/>
        <v>1|1|20,2|1002|1,2|1004|1</v>
      </c>
      <c r="L37" s="43">
        <f t="shared" si="7"/>
        <v>5</v>
      </c>
      <c r="N37" s="45" t="s">
        <v>151</v>
      </c>
      <c r="O37" s="12">
        <f t="shared" ref="O37:O68" si="62">VLOOKUP(N37,$AB:$AF,4,0)</f>
        <v>1</v>
      </c>
      <c r="P37" s="12">
        <f t="shared" ref="P37:P68" si="63">VLOOKUP(N37,$AB:$AF,5,0)</f>
        <v>1</v>
      </c>
      <c r="Q37" s="57">
        <f t="shared" ref="Q37:Q44" si="64">Q29/10000</f>
        <v>20</v>
      </c>
      <c r="R37" s="45" t="s">
        <v>134</v>
      </c>
      <c r="S37" s="12">
        <f t="shared" ref="S37:S68" si="65">VLOOKUP(R37,$AB:$AF,4,0)</f>
        <v>2</v>
      </c>
      <c r="T37" s="12">
        <f t="shared" ref="T37:T68" si="66">VLOOKUP(R37,$AB:$AF,5,0)</f>
        <v>1002</v>
      </c>
      <c r="U37" s="57">
        <v>1</v>
      </c>
      <c r="V37" s="45" t="s">
        <v>155</v>
      </c>
      <c r="W37" s="12">
        <f t="shared" ref="W37:W68" si="67">VLOOKUP(V37,$AB:$AF,4,0)</f>
        <v>2</v>
      </c>
      <c r="X37" s="12">
        <f t="shared" ref="X37:X68" si="68">VLOOKUP(V37,$AB:$AF,5,0)</f>
        <v>1004</v>
      </c>
      <c r="Y37" s="57">
        <v>1</v>
      </c>
      <c r="AB37" s="61" t="s">
        <v>199</v>
      </c>
      <c r="AC37" s="61">
        <v>1</v>
      </c>
      <c r="AD37" s="61">
        <v>10</v>
      </c>
      <c r="AE37" s="61">
        <v>2</v>
      </c>
      <c r="AF37" s="61">
        <v>2301</v>
      </c>
      <c r="AG37" s="63"/>
    </row>
    <row r="38" spans="1:33">
      <c r="A38" s="36">
        <v>34</v>
      </c>
      <c r="B38" s="1" t="s">
        <v>382</v>
      </c>
      <c r="C38" s="37" t="str">
        <f>C37</f>
        <v>te_hhrz_05</v>
      </c>
      <c r="D38" s="37" t="str">
        <f>D37</f>
        <v>hhrz_cc_des</v>
      </c>
      <c r="E38" s="38">
        <v>5</v>
      </c>
      <c r="F38" s="38">
        <f t="shared" si="16"/>
        <v>1600</v>
      </c>
      <c r="G38" s="38">
        <f t="shared" si="16"/>
        <v>0</v>
      </c>
      <c r="H38" s="38">
        <f t="shared" ref="H38:J38" si="69">H30</f>
        <v>30</v>
      </c>
      <c r="I38" s="38">
        <f t="shared" si="69"/>
        <v>2</v>
      </c>
      <c r="J38" s="38">
        <f t="shared" si="69"/>
        <v>3</v>
      </c>
      <c r="K38" s="36" t="str">
        <f t="shared" si="6"/>
        <v>1|1|40,2|1002|1,2|1004|1</v>
      </c>
      <c r="L38" s="43">
        <f t="shared" si="7"/>
        <v>10</v>
      </c>
      <c r="N38" s="46" t="str">
        <f t="shared" ref="N38:N44" si="70">N37</f>
        <v>钻石</v>
      </c>
      <c r="O38" s="47">
        <f t="shared" si="62"/>
        <v>1</v>
      </c>
      <c r="P38" s="47">
        <f t="shared" si="63"/>
        <v>1</v>
      </c>
      <c r="Q38" s="58">
        <f t="shared" si="64"/>
        <v>40</v>
      </c>
      <c r="R38" s="46" t="str">
        <f t="shared" ref="R38:R44" si="71">R37</f>
        <v>冰冻</v>
      </c>
      <c r="S38" s="47">
        <f t="shared" si="65"/>
        <v>2</v>
      </c>
      <c r="T38" s="47">
        <f t="shared" si="66"/>
        <v>1002</v>
      </c>
      <c r="U38" s="58">
        <v>1</v>
      </c>
      <c r="V38" s="46" t="str">
        <f t="shared" ref="V38:V44" si="72">V37</f>
        <v>召唤</v>
      </c>
      <c r="W38" s="47">
        <f t="shared" si="67"/>
        <v>2</v>
      </c>
      <c r="X38" s="47">
        <f t="shared" si="68"/>
        <v>1004</v>
      </c>
      <c r="Y38" s="58">
        <v>1</v>
      </c>
      <c r="AB38" s="61" t="s">
        <v>200</v>
      </c>
      <c r="AC38" s="61">
        <v>1</v>
      </c>
      <c r="AD38" s="61">
        <v>10</v>
      </c>
      <c r="AE38" s="61">
        <v>2</v>
      </c>
      <c r="AF38" s="61">
        <v>2302</v>
      </c>
      <c r="AG38" s="63"/>
    </row>
    <row r="39" spans="1:33">
      <c r="A39" s="36">
        <v>35</v>
      </c>
      <c r="B39" s="1" t="s">
        <v>382</v>
      </c>
      <c r="C39" s="37" t="str">
        <f t="shared" ref="C39:C44" si="73">C38</f>
        <v>te_hhrz_05</v>
      </c>
      <c r="D39" s="37" t="str">
        <f t="shared" ref="D39:D44" si="74">D38</f>
        <v>hhrz_cc_des</v>
      </c>
      <c r="E39" s="38">
        <v>5</v>
      </c>
      <c r="F39" s="38">
        <f t="shared" si="16"/>
        <v>800</v>
      </c>
      <c r="G39" s="38">
        <f t="shared" si="16"/>
        <v>0</v>
      </c>
      <c r="H39" s="38">
        <f t="shared" ref="H39:J39" si="75">H31</f>
        <v>60</v>
      </c>
      <c r="I39" s="38">
        <f t="shared" si="75"/>
        <v>3</v>
      </c>
      <c r="J39" s="38">
        <f t="shared" si="75"/>
        <v>4</v>
      </c>
      <c r="K39" s="36" t="str">
        <f t="shared" si="6"/>
        <v>1|1|60,2|1002|2,2|1004|2</v>
      </c>
      <c r="L39" s="43">
        <f t="shared" si="7"/>
        <v>15</v>
      </c>
      <c r="N39" s="46" t="str">
        <f t="shared" si="70"/>
        <v>钻石</v>
      </c>
      <c r="O39" s="47">
        <f t="shared" si="62"/>
        <v>1</v>
      </c>
      <c r="P39" s="47">
        <f t="shared" si="63"/>
        <v>1</v>
      </c>
      <c r="Q39" s="58">
        <f t="shared" si="64"/>
        <v>60</v>
      </c>
      <c r="R39" s="46" t="str">
        <f t="shared" si="71"/>
        <v>冰冻</v>
      </c>
      <c r="S39" s="47">
        <f t="shared" si="65"/>
        <v>2</v>
      </c>
      <c r="T39" s="47">
        <f t="shared" si="66"/>
        <v>1002</v>
      </c>
      <c r="U39" s="58">
        <v>2</v>
      </c>
      <c r="V39" s="46" t="str">
        <f t="shared" si="72"/>
        <v>召唤</v>
      </c>
      <c r="W39" s="47">
        <f t="shared" si="67"/>
        <v>2</v>
      </c>
      <c r="X39" s="47">
        <f t="shared" si="68"/>
        <v>1004</v>
      </c>
      <c r="Y39" s="58">
        <v>2</v>
      </c>
      <c r="AB39" s="61" t="s">
        <v>201</v>
      </c>
      <c r="AC39" s="61">
        <v>1</v>
      </c>
      <c r="AD39" s="61">
        <v>10</v>
      </c>
      <c r="AE39" s="61">
        <v>2</v>
      </c>
      <c r="AF39" s="61">
        <v>2303</v>
      </c>
      <c r="AG39" s="63"/>
    </row>
    <row r="40" spans="1:33">
      <c r="A40" s="36">
        <v>36</v>
      </c>
      <c r="B40" s="1" t="s">
        <v>382</v>
      </c>
      <c r="C40" s="37" t="str">
        <f t="shared" si="73"/>
        <v>te_hhrz_05</v>
      </c>
      <c r="D40" s="37" t="str">
        <f t="shared" si="74"/>
        <v>hhrz_cc_des</v>
      </c>
      <c r="E40" s="38">
        <v>5</v>
      </c>
      <c r="F40" s="38">
        <f t="shared" si="16"/>
        <v>400</v>
      </c>
      <c r="G40" s="38">
        <f t="shared" si="16"/>
        <v>400</v>
      </c>
      <c r="H40" s="38">
        <f t="shared" ref="H40:J40" si="76">H32</f>
        <v>120</v>
      </c>
      <c r="I40" s="38">
        <f t="shared" si="76"/>
        <v>4</v>
      </c>
      <c r="J40" s="38">
        <f t="shared" si="76"/>
        <v>5</v>
      </c>
      <c r="K40" s="36" t="str">
        <f t="shared" si="6"/>
        <v>1|1|80,2|1002|2,2|1004|2</v>
      </c>
      <c r="L40" s="43">
        <f t="shared" si="7"/>
        <v>24</v>
      </c>
      <c r="N40" s="46" t="str">
        <f t="shared" si="70"/>
        <v>钻石</v>
      </c>
      <c r="O40" s="47">
        <f t="shared" si="62"/>
        <v>1</v>
      </c>
      <c r="P40" s="47">
        <f t="shared" si="63"/>
        <v>1</v>
      </c>
      <c r="Q40" s="58">
        <f t="shared" si="64"/>
        <v>80</v>
      </c>
      <c r="R40" s="46" t="str">
        <f t="shared" si="71"/>
        <v>冰冻</v>
      </c>
      <c r="S40" s="47">
        <f t="shared" si="65"/>
        <v>2</v>
      </c>
      <c r="T40" s="47">
        <f t="shared" si="66"/>
        <v>1002</v>
      </c>
      <c r="U40" s="58">
        <v>2</v>
      </c>
      <c r="V40" s="46" t="str">
        <f t="shared" si="72"/>
        <v>召唤</v>
      </c>
      <c r="W40" s="47">
        <f t="shared" si="67"/>
        <v>2</v>
      </c>
      <c r="X40" s="47">
        <f t="shared" si="68"/>
        <v>1004</v>
      </c>
      <c r="Y40" s="58">
        <v>2</v>
      </c>
      <c r="AB40" s="61" t="s">
        <v>202</v>
      </c>
      <c r="AC40" s="61">
        <v>1</v>
      </c>
      <c r="AD40" s="61">
        <v>10</v>
      </c>
      <c r="AE40" s="61">
        <v>2</v>
      </c>
      <c r="AF40" s="61">
        <v>2304</v>
      </c>
      <c r="AG40" s="63"/>
    </row>
    <row r="41" spans="1:25">
      <c r="A41" s="36">
        <v>37</v>
      </c>
      <c r="B41" s="1" t="s">
        <v>382</v>
      </c>
      <c r="C41" s="37" t="str">
        <f t="shared" si="73"/>
        <v>te_hhrz_05</v>
      </c>
      <c r="D41" s="37" t="str">
        <f t="shared" si="74"/>
        <v>hhrz_cc_des</v>
      </c>
      <c r="E41" s="38">
        <v>5</v>
      </c>
      <c r="F41" s="38">
        <f t="shared" si="16"/>
        <v>200</v>
      </c>
      <c r="G41" s="38">
        <f t="shared" si="16"/>
        <v>200</v>
      </c>
      <c r="H41" s="38">
        <f t="shared" ref="H41:J41" si="77">H33</f>
        <v>240</v>
      </c>
      <c r="I41" s="38">
        <f t="shared" si="77"/>
        <v>5</v>
      </c>
      <c r="J41" s="38">
        <f t="shared" si="77"/>
        <v>6</v>
      </c>
      <c r="K41" s="36" t="str">
        <f t="shared" si="6"/>
        <v>1|1|100,2|1002|3,2|1004|3</v>
      </c>
      <c r="L41" s="43">
        <f t="shared" si="7"/>
        <v>40</v>
      </c>
      <c r="N41" s="46" t="str">
        <f t="shared" si="70"/>
        <v>钻石</v>
      </c>
      <c r="O41" s="47">
        <f t="shared" si="62"/>
        <v>1</v>
      </c>
      <c r="P41" s="47">
        <f t="shared" si="63"/>
        <v>1</v>
      </c>
      <c r="Q41" s="58">
        <f t="shared" si="64"/>
        <v>100</v>
      </c>
      <c r="R41" s="46" t="str">
        <f t="shared" si="71"/>
        <v>冰冻</v>
      </c>
      <c r="S41" s="47">
        <f t="shared" si="65"/>
        <v>2</v>
      </c>
      <c r="T41" s="47">
        <f t="shared" si="66"/>
        <v>1002</v>
      </c>
      <c r="U41" s="58">
        <v>3</v>
      </c>
      <c r="V41" s="46" t="str">
        <f t="shared" si="72"/>
        <v>召唤</v>
      </c>
      <c r="W41" s="47">
        <f t="shared" si="67"/>
        <v>2</v>
      </c>
      <c r="X41" s="47">
        <f t="shared" si="68"/>
        <v>1004</v>
      </c>
      <c r="Y41" s="58">
        <v>3</v>
      </c>
    </row>
    <row r="42" spans="1:25">
      <c r="A42" s="36">
        <v>38</v>
      </c>
      <c r="B42" s="1" t="s">
        <v>382</v>
      </c>
      <c r="C42" s="37" t="str">
        <f t="shared" si="73"/>
        <v>te_hhrz_05</v>
      </c>
      <c r="D42" s="37" t="str">
        <f t="shared" si="74"/>
        <v>hhrz_cc_des</v>
      </c>
      <c r="E42" s="38">
        <v>5</v>
      </c>
      <c r="F42" s="38">
        <f t="shared" si="16"/>
        <v>100</v>
      </c>
      <c r="G42" s="38">
        <f t="shared" si="16"/>
        <v>100</v>
      </c>
      <c r="H42" s="38">
        <f t="shared" ref="H42:J42" si="78">H34</f>
        <v>480</v>
      </c>
      <c r="I42" s="38">
        <f t="shared" si="78"/>
        <v>6</v>
      </c>
      <c r="J42" s="38">
        <f t="shared" si="78"/>
        <v>8</v>
      </c>
      <c r="K42" s="36" t="str">
        <f t="shared" si="6"/>
        <v>1|1|150,2|1002|3,2|1004|3</v>
      </c>
      <c r="L42" s="43">
        <f t="shared" si="7"/>
        <v>60</v>
      </c>
      <c r="N42" s="48" t="str">
        <f t="shared" si="70"/>
        <v>钻石</v>
      </c>
      <c r="O42" s="49">
        <f t="shared" si="62"/>
        <v>1</v>
      </c>
      <c r="P42" s="49">
        <f t="shared" si="63"/>
        <v>1</v>
      </c>
      <c r="Q42" s="59">
        <f t="shared" si="64"/>
        <v>150</v>
      </c>
      <c r="R42" s="48" t="str">
        <f t="shared" si="71"/>
        <v>冰冻</v>
      </c>
      <c r="S42" s="49">
        <f t="shared" si="65"/>
        <v>2</v>
      </c>
      <c r="T42" s="49">
        <f t="shared" si="66"/>
        <v>1002</v>
      </c>
      <c r="U42" s="59">
        <v>3</v>
      </c>
      <c r="V42" s="48" t="str">
        <f t="shared" si="72"/>
        <v>召唤</v>
      </c>
      <c r="W42" s="49">
        <f t="shared" si="67"/>
        <v>2</v>
      </c>
      <c r="X42" s="49">
        <f t="shared" si="68"/>
        <v>1004</v>
      </c>
      <c r="Y42" s="59">
        <v>3</v>
      </c>
    </row>
    <row r="43" spans="1:25">
      <c r="A43" s="36">
        <v>39</v>
      </c>
      <c r="B43" s="1" t="s">
        <v>382</v>
      </c>
      <c r="C43" s="37" t="str">
        <f t="shared" si="73"/>
        <v>te_hhrz_05</v>
      </c>
      <c r="D43" s="37" t="str">
        <f t="shared" si="74"/>
        <v>hhrz_cc_des</v>
      </c>
      <c r="E43" s="38">
        <v>5</v>
      </c>
      <c r="F43" s="38">
        <f t="shared" si="16"/>
        <v>60</v>
      </c>
      <c r="G43" s="38">
        <f t="shared" si="16"/>
        <v>60</v>
      </c>
      <c r="H43" s="38">
        <f t="shared" ref="H43:J43" si="79">H35</f>
        <v>720</v>
      </c>
      <c r="I43" s="38">
        <f t="shared" si="79"/>
        <v>7</v>
      </c>
      <c r="J43" s="38">
        <f t="shared" si="79"/>
        <v>10</v>
      </c>
      <c r="K43" s="36" t="str">
        <f t="shared" ref="K43:K44" si="80">O43&amp;"|"&amp;P43&amp;"|"&amp;Q43&amp;","&amp;S43&amp;"|"&amp;T43&amp;"|"&amp;U43&amp;","&amp;W43&amp;"|"&amp;X43&amp;"|"&amp;Y43</f>
        <v>1|1|200,2|1002|4,2|1004|4</v>
      </c>
      <c r="L43" s="43">
        <f t="shared" ref="L43:L44" si="81">H43/J43</f>
        <v>72</v>
      </c>
      <c r="N43" s="46" t="str">
        <f t="shared" si="70"/>
        <v>钻石</v>
      </c>
      <c r="O43" s="47">
        <f t="shared" si="62"/>
        <v>1</v>
      </c>
      <c r="P43" s="47">
        <f t="shared" si="63"/>
        <v>1</v>
      </c>
      <c r="Q43" s="58">
        <f t="shared" si="64"/>
        <v>200</v>
      </c>
      <c r="R43" s="46" t="str">
        <f t="shared" si="71"/>
        <v>冰冻</v>
      </c>
      <c r="S43" s="47">
        <f t="shared" si="65"/>
        <v>2</v>
      </c>
      <c r="T43" s="47">
        <f t="shared" si="66"/>
        <v>1002</v>
      </c>
      <c r="U43" s="58">
        <v>4</v>
      </c>
      <c r="V43" s="46" t="str">
        <f t="shared" si="72"/>
        <v>召唤</v>
      </c>
      <c r="W43" s="47">
        <f t="shared" si="67"/>
        <v>2</v>
      </c>
      <c r="X43" s="47">
        <f t="shared" si="68"/>
        <v>1004</v>
      </c>
      <c r="Y43" s="58">
        <v>4</v>
      </c>
    </row>
    <row r="44" spans="1:25">
      <c r="A44" s="36">
        <v>40</v>
      </c>
      <c r="B44" s="1" t="s">
        <v>382</v>
      </c>
      <c r="C44" s="37" t="str">
        <f t="shared" si="73"/>
        <v>te_hhrz_05</v>
      </c>
      <c r="D44" s="37" t="str">
        <f t="shared" si="74"/>
        <v>hhrz_cc_des</v>
      </c>
      <c r="E44" s="38">
        <v>5</v>
      </c>
      <c r="F44" s="38">
        <f t="shared" si="16"/>
        <v>30</v>
      </c>
      <c r="G44" s="38">
        <f t="shared" si="16"/>
        <v>30</v>
      </c>
      <c r="H44" s="38">
        <f t="shared" ref="H44:J44" si="82">H36</f>
        <v>1440</v>
      </c>
      <c r="I44" s="38">
        <f t="shared" si="82"/>
        <v>8</v>
      </c>
      <c r="J44" s="38">
        <f t="shared" si="82"/>
        <v>15</v>
      </c>
      <c r="K44" s="36" t="str">
        <f t="shared" si="80"/>
        <v>1|1|300,2|1002|5,2|1004|5</v>
      </c>
      <c r="L44" s="43">
        <f t="shared" si="81"/>
        <v>96</v>
      </c>
      <c r="N44" s="48" t="str">
        <f t="shared" si="70"/>
        <v>钻石</v>
      </c>
      <c r="O44" s="49">
        <f t="shared" si="62"/>
        <v>1</v>
      </c>
      <c r="P44" s="49">
        <f t="shared" si="63"/>
        <v>1</v>
      </c>
      <c r="Q44" s="59">
        <f t="shared" si="64"/>
        <v>300</v>
      </c>
      <c r="R44" s="48" t="str">
        <f t="shared" si="71"/>
        <v>冰冻</v>
      </c>
      <c r="S44" s="49">
        <f t="shared" si="65"/>
        <v>2</v>
      </c>
      <c r="T44" s="49">
        <f t="shared" si="66"/>
        <v>1002</v>
      </c>
      <c r="U44" s="59">
        <v>5</v>
      </c>
      <c r="V44" s="48" t="str">
        <f t="shared" si="72"/>
        <v>召唤</v>
      </c>
      <c r="W44" s="49">
        <f t="shared" si="67"/>
        <v>2</v>
      </c>
      <c r="X44" s="49">
        <f t="shared" si="68"/>
        <v>1004</v>
      </c>
      <c r="Y44" s="59">
        <v>5</v>
      </c>
    </row>
    <row r="45" spans="1:25">
      <c r="A45" s="36">
        <v>41</v>
      </c>
      <c r="B45" s="36" t="s">
        <v>385</v>
      </c>
      <c r="C45" s="37" t="s">
        <v>386</v>
      </c>
      <c r="D45" s="37" t="s">
        <v>387</v>
      </c>
      <c r="E45" s="38">
        <v>6</v>
      </c>
      <c r="F45" s="38">
        <f t="shared" si="16"/>
        <v>3200</v>
      </c>
      <c r="G45" s="38">
        <f t="shared" si="16"/>
        <v>0</v>
      </c>
      <c r="H45" s="38">
        <f t="shared" ref="H45:J45" si="83">H37</f>
        <v>10</v>
      </c>
      <c r="I45" s="38">
        <f t="shared" si="83"/>
        <v>1</v>
      </c>
      <c r="J45" s="38">
        <f t="shared" si="83"/>
        <v>2</v>
      </c>
      <c r="K45" s="36" t="str">
        <f t="shared" si="6"/>
        <v>2|1015|4,2|1001|1,2|1004|1</v>
      </c>
      <c r="L45" s="43">
        <f t="shared" si="7"/>
        <v>5</v>
      </c>
      <c r="N45" s="50" t="s">
        <v>193</v>
      </c>
      <c r="O45" s="12">
        <f t="shared" si="62"/>
        <v>2</v>
      </c>
      <c r="P45" s="12">
        <f t="shared" si="63"/>
        <v>1015</v>
      </c>
      <c r="Q45" s="57">
        <v>4</v>
      </c>
      <c r="R45" s="45" t="s">
        <v>132</v>
      </c>
      <c r="S45" s="12">
        <f t="shared" si="65"/>
        <v>2</v>
      </c>
      <c r="T45" s="12">
        <f t="shared" si="66"/>
        <v>1001</v>
      </c>
      <c r="U45" s="57">
        <v>1</v>
      </c>
      <c r="V45" s="45" t="s">
        <v>155</v>
      </c>
      <c r="W45" s="12">
        <f t="shared" si="67"/>
        <v>2</v>
      </c>
      <c r="X45" s="12">
        <f t="shared" si="68"/>
        <v>1004</v>
      </c>
      <c r="Y45" s="57">
        <v>1</v>
      </c>
    </row>
    <row r="46" spans="1:25">
      <c r="A46" s="36">
        <v>42</v>
      </c>
      <c r="B46" s="36" t="s">
        <v>385</v>
      </c>
      <c r="C46" s="37" t="str">
        <f>C45</f>
        <v>te_hhrz_06</v>
      </c>
      <c r="D46" s="37" t="str">
        <f>D45</f>
        <v>hhrz_ss_des</v>
      </c>
      <c r="E46" s="38">
        <v>6</v>
      </c>
      <c r="F46" s="38">
        <f t="shared" si="16"/>
        <v>1600</v>
      </c>
      <c r="G46" s="38">
        <f t="shared" si="16"/>
        <v>0</v>
      </c>
      <c r="H46" s="38">
        <f t="shared" ref="H46:J46" si="84">H38</f>
        <v>30</v>
      </c>
      <c r="I46" s="38">
        <f t="shared" si="84"/>
        <v>2</v>
      </c>
      <c r="J46" s="38">
        <f t="shared" si="84"/>
        <v>3</v>
      </c>
      <c r="K46" s="36" t="str">
        <f t="shared" si="6"/>
        <v>2|1016|4,2|1001|1,2|1004|1</v>
      </c>
      <c r="L46" s="43">
        <f t="shared" si="7"/>
        <v>10</v>
      </c>
      <c r="N46" s="51" t="s">
        <v>194</v>
      </c>
      <c r="O46" s="47">
        <f t="shared" si="62"/>
        <v>2</v>
      </c>
      <c r="P46" s="47">
        <f t="shared" si="63"/>
        <v>1016</v>
      </c>
      <c r="Q46" s="58">
        <v>4</v>
      </c>
      <c r="R46" s="46" t="str">
        <f t="shared" ref="R46:R52" si="85">R45</f>
        <v>锁定</v>
      </c>
      <c r="S46" s="47">
        <f t="shared" si="65"/>
        <v>2</v>
      </c>
      <c r="T46" s="47">
        <f t="shared" si="66"/>
        <v>1001</v>
      </c>
      <c r="U46" s="58">
        <v>1</v>
      </c>
      <c r="V46" s="46" t="str">
        <f t="shared" ref="V46:V52" si="86">V45</f>
        <v>召唤</v>
      </c>
      <c r="W46" s="47">
        <f t="shared" si="67"/>
        <v>2</v>
      </c>
      <c r="X46" s="47">
        <f t="shared" si="68"/>
        <v>1004</v>
      </c>
      <c r="Y46" s="58">
        <v>1</v>
      </c>
    </row>
    <row r="47" spans="1:25">
      <c r="A47" s="36">
        <v>43</v>
      </c>
      <c r="B47" s="36" t="s">
        <v>385</v>
      </c>
      <c r="C47" s="37" t="str">
        <f t="shared" ref="C47:C52" si="87">C46</f>
        <v>te_hhrz_06</v>
      </c>
      <c r="D47" s="37" t="str">
        <f t="shared" ref="D47:D52" si="88">D46</f>
        <v>hhrz_ss_des</v>
      </c>
      <c r="E47" s="38">
        <v>6</v>
      </c>
      <c r="F47" s="38">
        <f t="shared" si="16"/>
        <v>800</v>
      </c>
      <c r="G47" s="38">
        <f t="shared" si="16"/>
        <v>0</v>
      </c>
      <c r="H47" s="38">
        <f t="shared" ref="H47:J47" si="89">H39</f>
        <v>60</v>
      </c>
      <c r="I47" s="38">
        <f t="shared" si="89"/>
        <v>3</v>
      </c>
      <c r="J47" s="38">
        <f t="shared" si="89"/>
        <v>4</v>
      </c>
      <c r="K47" s="36" t="str">
        <f t="shared" si="6"/>
        <v>2|1016|6,2|1001|2,2|1004|2</v>
      </c>
      <c r="L47" s="43">
        <f t="shared" si="7"/>
        <v>15</v>
      </c>
      <c r="N47" s="51" t="s">
        <v>194</v>
      </c>
      <c r="O47" s="47">
        <f t="shared" si="62"/>
        <v>2</v>
      </c>
      <c r="P47" s="47">
        <f t="shared" si="63"/>
        <v>1016</v>
      </c>
      <c r="Q47" s="58">
        <v>6</v>
      </c>
      <c r="R47" s="46" t="str">
        <f t="shared" si="85"/>
        <v>锁定</v>
      </c>
      <c r="S47" s="47">
        <f t="shared" si="65"/>
        <v>2</v>
      </c>
      <c r="T47" s="47">
        <f t="shared" si="66"/>
        <v>1001</v>
      </c>
      <c r="U47" s="58">
        <v>2</v>
      </c>
      <c r="V47" s="46" t="str">
        <f t="shared" si="86"/>
        <v>召唤</v>
      </c>
      <c r="W47" s="47">
        <f t="shared" si="67"/>
        <v>2</v>
      </c>
      <c r="X47" s="47">
        <f t="shared" si="68"/>
        <v>1004</v>
      </c>
      <c r="Y47" s="58">
        <v>2</v>
      </c>
    </row>
    <row r="48" spans="1:25">
      <c r="A48" s="36">
        <v>44</v>
      </c>
      <c r="B48" s="36" t="s">
        <v>385</v>
      </c>
      <c r="C48" s="37" t="str">
        <f t="shared" si="87"/>
        <v>te_hhrz_06</v>
      </c>
      <c r="D48" s="37" t="str">
        <f t="shared" si="88"/>
        <v>hhrz_ss_des</v>
      </c>
      <c r="E48" s="38">
        <v>6</v>
      </c>
      <c r="F48" s="38">
        <f t="shared" si="16"/>
        <v>400</v>
      </c>
      <c r="G48" s="38">
        <f t="shared" si="16"/>
        <v>400</v>
      </c>
      <c r="H48" s="38">
        <f t="shared" ref="H48:J48" si="90">H40</f>
        <v>120</v>
      </c>
      <c r="I48" s="38">
        <f t="shared" si="90"/>
        <v>4</v>
      </c>
      <c r="J48" s="38">
        <f t="shared" si="90"/>
        <v>5</v>
      </c>
      <c r="K48" s="36" t="str">
        <f t="shared" si="6"/>
        <v>2|1017|3,2|1001|2,2|1004|2</v>
      </c>
      <c r="L48" s="43">
        <f t="shared" si="7"/>
        <v>24</v>
      </c>
      <c r="N48" s="51" t="s">
        <v>195</v>
      </c>
      <c r="O48" s="47">
        <f t="shared" si="62"/>
        <v>2</v>
      </c>
      <c r="P48" s="47">
        <f t="shared" si="63"/>
        <v>1017</v>
      </c>
      <c r="Q48" s="58">
        <v>3</v>
      </c>
      <c r="R48" s="46" t="str">
        <f t="shared" si="85"/>
        <v>锁定</v>
      </c>
      <c r="S48" s="47">
        <f t="shared" si="65"/>
        <v>2</v>
      </c>
      <c r="T48" s="47">
        <f t="shared" si="66"/>
        <v>1001</v>
      </c>
      <c r="U48" s="58">
        <v>2</v>
      </c>
      <c r="V48" s="46" t="str">
        <f t="shared" si="86"/>
        <v>召唤</v>
      </c>
      <c r="W48" s="47">
        <f t="shared" si="67"/>
        <v>2</v>
      </c>
      <c r="X48" s="47">
        <f t="shared" si="68"/>
        <v>1004</v>
      </c>
      <c r="Y48" s="58">
        <v>2</v>
      </c>
    </row>
    <row r="49" spans="1:25">
      <c r="A49" s="36">
        <v>45</v>
      </c>
      <c r="B49" s="36" t="s">
        <v>385</v>
      </c>
      <c r="C49" s="37" t="str">
        <f t="shared" si="87"/>
        <v>te_hhrz_06</v>
      </c>
      <c r="D49" s="37" t="str">
        <f t="shared" si="88"/>
        <v>hhrz_ss_des</v>
      </c>
      <c r="E49" s="38">
        <v>6</v>
      </c>
      <c r="F49" s="38">
        <f t="shared" si="16"/>
        <v>200</v>
      </c>
      <c r="G49" s="38">
        <f t="shared" si="16"/>
        <v>200</v>
      </c>
      <c r="H49" s="38">
        <f t="shared" ref="H49:J49" si="91">H41</f>
        <v>240</v>
      </c>
      <c r="I49" s="38">
        <f t="shared" si="91"/>
        <v>5</v>
      </c>
      <c r="J49" s="38">
        <f t="shared" si="91"/>
        <v>6</v>
      </c>
      <c r="K49" s="36" t="str">
        <f t="shared" si="6"/>
        <v>2|1017|4,2|1001|3,2|1004|3</v>
      </c>
      <c r="L49" s="43">
        <f t="shared" si="7"/>
        <v>40</v>
      </c>
      <c r="N49" s="51" t="s">
        <v>195</v>
      </c>
      <c r="O49" s="47">
        <f t="shared" si="62"/>
        <v>2</v>
      </c>
      <c r="P49" s="47">
        <f t="shared" si="63"/>
        <v>1017</v>
      </c>
      <c r="Q49" s="58">
        <v>4</v>
      </c>
      <c r="R49" s="46" t="str">
        <f t="shared" si="85"/>
        <v>锁定</v>
      </c>
      <c r="S49" s="47">
        <f t="shared" si="65"/>
        <v>2</v>
      </c>
      <c r="T49" s="47">
        <f t="shared" si="66"/>
        <v>1001</v>
      </c>
      <c r="U49" s="58">
        <v>3</v>
      </c>
      <c r="V49" s="46" t="str">
        <f t="shared" si="86"/>
        <v>召唤</v>
      </c>
      <c r="W49" s="47">
        <f t="shared" si="67"/>
        <v>2</v>
      </c>
      <c r="X49" s="47">
        <f t="shared" si="68"/>
        <v>1004</v>
      </c>
      <c r="Y49" s="58">
        <v>3</v>
      </c>
    </row>
    <row r="50" spans="1:25">
      <c r="A50" s="36">
        <v>46</v>
      </c>
      <c r="B50" s="36" t="s">
        <v>385</v>
      </c>
      <c r="C50" s="37" t="str">
        <f t="shared" si="87"/>
        <v>te_hhrz_06</v>
      </c>
      <c r="D50" s="37" t="str">
        <f t="shared" si="88"/>
        <v>hhrz_ss_des</v>
      </c>
      <c r="E50" s="38">
        <v>6</v>
      </c>
      <c r="F50" s="38">
        <f t="shared" si="16"/>
        <v>100</v>
      </c>
      <c r="G50" s="38">
        <f t="shared" si="16"/>
        <v>100</v>
      </c>
      <c r="H50" s="38">
        <f t="shared" ref="H50:J50" si="92">H42</f>
        <v>480</v>
      </c>
      <c r="I50" s="38">
        <f t="shared" si="92"/>
        <v>6</v>
      </c>
      <c r="J50" s="38">
        <f t="shared" si="92"/>
        <v>8</v>
      </c>
      <c r="K50" s="36" t="str">
        <f t="shared" si="6"/>
        <v>2|1018|3,2|1001|3,2|1004|3</v>
      </c>
      <c r="L50" s="43">
        <f t="shared" si="7"/>
        <v>60</v>
      </c>
      <c r="N50" s="52" t="s">
        <v>196</v>
      </c>
      <c r="O50" s="49">
        <f t="shared" si="62"/>
        <v>2</v>
      </c>
      <c r="P50" s="49">
        <f t="shared" si="63"/>
        <v>1018</v>
      </c>
      <c r="Q50" s="59">
        <v>3</v>
      </c>
      <c r="R50" s="48" t="str">
        <f t="shared" si="85"/>
        <v>锁定</v>
      </c>
      <c r="S50" s="49">
        <f t="shared" si="65"/>
        <v>2</v>
      </c>
      <c r="T50" s="49">
        <f t="shared" si="66"/>
        <v>1001</v>
      </c>
      <c r="U50" s="59">
        <v>3</v>
      </c>
      <c r="V50" s="48" t="str">
        <f t="shared" si="86"/>
        <v>召唤</v>
      </c>
      <c r="W50" s="49">
        <f t="shared" si="67"/>
        <v>2</v>
      </c>
      <c r="X50" s="49">
        <f t="shared" si="68"/>
        <v>1004</v>
      </c>
      <c r="Y50" s="59">
        <v>3</v>
      </c>
    </row>
    <row r="51" spans="1:25">
      <c r="A51" s="36">
        <v>47</v>
      </c>
      <c r="B51" s="36" t="s">
        <v>385</v>
      </c>
      <c r="C51" s="37" t="str">
        <f t="shared" si="87"/>
        <v>te_hhrz_06</v>
      </c>
      <c r="D51" s="37" t="str">
        <f t="shared" si="88"/>
        <v>hhrz_ss_des</v>
      </c>
      <c r="E51" s="38">
        <v>6</v>
      </c>
      <c r="F51" s="38">
        <f t="shared" si="16"/>
        <v>60</v>
      </c>
      <c r="G51" s="38">
        <f t="shared" si="16"/>
        <v>60</v>
      </c>
      <c r="H51" s="38">
        <f t="shared" ref="H51:J51" si="93">H43</f>
        <v>720</v>
      </c>
      <c r="I51" s="38">
        <f t="shared" si="93"/>
        <v>7</v>
      </c>
      <c r="J51" s="38">
        <f t="shared" si="93"/>
        <v>10</v>
      </c>
      <c r="K51" s="36" t="str">
        <f t="shared" ref="K51:K52" si="94">O51&amp;"|"&amp;P51&amp;"|"&amp;Q51&amp;","&amp;S51&amp;"|"&amp;T51&amp;"|"&amp;U51&amp;","&amp;W51&amp;"|"&amp;X51&amp;"|"&amp;Y51</f>
        <v>2|1018|4,2|1001|4,2|1004|4</v>
      </c>
      <c r="L51" s="43">
        <f t="shared" ref="L51:L52" si="95">H51/J51</f>
        <v>72</v>
      </c>
      <c r="N51" s="52" t="s">
        <v>196</v>
      </c>
      <c r="O51" s="47">
        <f t="shared" si="62"/>
        <v>2</v>
      </c>
      <c r="P51" s="47">
        <f t="shared" si="63"/>
        <v>1018</v>
      </c>
      <c r="Q51" s="58">
        <v>4</v>
      </c>
      <c r="R51" s="46" t="str">
        <f t="shared" si="85"/>
        <v>锁定</v>
      </c>
      <c r="S51" s="47">
        <f t="shared" si="65"/>
        <v>2</v>
      </c>
      <c r="T51" s="47">
        <f t="shared" si="66"/>
        <v>1001</v>
      </c>
      <c r="U51" s="58">
        <v>4</v>
      </c>
      <c r="V51" s="46" t="str">
        <f t="shared" si="86"/>
        <v>召唤</v>
      </c>
      <c r="W51" s="47">
        <f t="shared" si="67"/>
        <v>2</v>
      </c>
      <c r="X51" s="47">
        <f t="shared" si="68"/>
        <v>1004</v>
      </c>
      <c r="Y51" s="58">
        <v>4</v>
      </c>
    </row>
    <row r="52" spans="1:25">
      <c r="A52" s="36">
        <v>48</v>
      </c>
      <c r="B52" s="36" t="s">
        <v>385</v>
      </c>
      <c r="C52" s="37" t="str">
        <f t="shared" si="87"/>
        <v>te_hhrz_06</v>
      </c>
      <c r="D52" s="37" t="str">
        <f t="shared" si="88"/>
        <v>hhrz_ss_des</v>
      </c>
      <c r="E52" s="38">
        <v>6</v>
      </c>
      <c r="F52" s="38">
        <f t="shared" si="16"/>
        <v>30</v>
      </c>
      <c r="G52" s="38">
        <f t="shared" si="16"/>
        <v>30</v>
      </c>
      <c r="H52" s="38">
        <f t="shared" ref="H52:J52" si="96">H44</f>
        <v>1440</v>
      </c>
      <c r="I52" s="38">
        <f t="shared" si="96"/>
        <v>8</v>
      </c>
      <c r="J52" s="38">
        <f t="shared" si="96"/>
        <v>15</v>
      </c>
      <c r="K52" s="36" t="str">
        <f t="shared" si="94"/>
        <v>2|1018|6,2|1001|5,2|1004|5</v>
      </c>
      <c r="L52" s="43">
        <f t="shared" si="95"/>
        <v>96</v>
      </c>
      <c r="N52" s="52" t="s">
        <v>196</v>
      </c>
      <c r="O52" s="49">
        <f t="shared" si="62"/>
        <v>2</v>
      </c>
      <c r="P52" s="49">
        <f t="shared" si="63"/>
        <v>1018</v>
      </c>
      <c r="Q52" s="59">
        <v>6</v>
      </c>
      <c r="R52" s="48" t="str">
        <f t="shared" si="85"/>
        <v>锁定</v>
      </c>
      <c r="S52" s="49">
        <f t="shared" si="65"/>
        <v>2</v>
      </c>
      <c r="T52" s="49">
        <f t="shared" si="66"/>
        <v>1001</v>
      </c>
      <c r="U52" s="59">
        <v>5</v>
      </c>
      <c r="V52" s="48" t="str">
        <f t="shared" si="86"/>
        <v>召唤</v>
      </c>
      <c r="W52" s="49">
        <f t="shared" si="67"/>
        <v>2</v>
      </c>
      <c r="X52" s="49">
        <f t="shared" si="68"/>
        <v>1004</v>
      </c>
      <c r="Y52" s="59">
        <v>5</v>
      </c>
    </row>
    <row r="53" spans="1:25">
      <c r="A53" s="36">
        <v>49</v>
      </c>
      <c r="B53" s="1" t="s">
        <v>388</v>
      </c>
      <c r="C53" s="37" t="s">
        <v>389</v>
      </c>
      <c r="D53" s="37" t="s">
        <v>390</v>
      </c>
      <c r="E53" s="38">
        <v>7</v>
      </c>
      <c r="F53" s="38">
        <f t="shared" si="16"/>
        <v>3200</v>
      </c>
      <c r="G53" s="38">
        <f t="shared" si="16"/>
        <v>0</v>
      </c>
      <c r="H53" s="38">
        <f t="shared" ref="H53:J53" si="97">H45</f>
        <v>10</v>
      </c>
      <c r="I53" s="38">
        <f t="shared" si="97"/>
        <v>1</v>
      </c>
      <c r="J53" s="38">
        <f t="shared" si="97"/>
        <v>2</v>
      </c>
      <c r="K53" s="36" t="str">
        <f t="shared" si="6"/>
        <v>1|2|200000,2|1002|1,2|1004|1</v>
      </c>
      <c r="L53" s="43">
        <f t="shared" si="7"/>
        <v>5</v>
      </c>
      <c r="N53" s="45" t="s">
        <v>136</v>
      </c>
      <c r="O53" s="12">
        <f t="shared" si="62"/>
        <v>1</v>
      </c>
      <c r="P53" s="12">
        <f t="shared" si="63"/>
        <v>2</v>
      </c>
      <c r="Q53" s="57">
        <v>200000</v>
      </c>
      <c r="R53" s="45" t="s">
        <v>134</v>
      </c>
      <c r="S53" s="12">
        <f t="shared" si="65"/>
        <v>2</v>
      </c>
      <c r="T53" s="12">
        <f t="shared" si="66"/>
        <v>1002</v>
      </c>
      <c r="U53" s="57">
        <v>1</v>
      </c>
      <c r="V53" s="45" t="s">
        <v>155</v>
      </c>
      <c r="W53" s="12">
        <f t="shared" si="67"/>
        <v>2</v>
      </c>
      <c r="X53" s="12">
        <f t="shared" si="68"/>
        <v>1004</v>
      </c>
      <c r="Y53" s="57">
        <v>1</v>
      </c>
    </row>
    <row r="54" spans="1:25">
      <c r="A54" s="36">
        <v>50</v>
      </c>
      <c r="B54" s="1" t="s">
        <v>388</v>
      </c>
      <c r="C54" s="37" t="str">
        <f>C53</f>
        <v>te_hhrz_07</v>
      </c>
      <c r="D54" s="37" t="str">
        <f>D53</f>
        <v>hhrz_jj_des</v>
      </c>
      <c r="E54" s="38">
        <v>7</v>
      </c>
      <c r="F54" s="38">
        <f t="shared" si="16"/>
        <v>1600</v>
      </c>
      <c r="G54" s="38">
        <f t="shared" si="16"/>
        <v>0</v>
      </c>
      <c r="H54" s="38">
        <f t="shared" ref="H54:J54" si="98">H46</f>
        <v>30</v>
      </c>
      <c r="I54" s="38">
        <f t="shared" si="98"/>
        <v>2</v>
      </c>
      <c r="J54" s="38">
        <f t="shared" si="98"/>
        <v>3</v>
      </c>
      <c r="K54" s="36" t="str">
        <f t="shared" si="6"/>
        <v>1|2|400000,2|1002|1,2|1004|1</v>
      </c>
      <c r="L54" s="43">
        <f t="shared" si="7"/>
        <v>10</v>
      </c>
      <c r="N54" s="46" t="str">
        <f t="shared" ref="N54:N60" si="99">N53</f>
        <v>金币</v>
      </c>
      <c r="O54" s="47">
        <f t="shared" si="62"/>
        <v>1</v>
      </c>
      <c r="P54" s="47">
        <f t="shared" si="63"/>
        <v>2</v>
      </c>
      <c r="Q54" s="58">
        <v>400000</v>
      </c>
      <c r="R54" s="46" t="str">
        <f t="shared" ref="R54:R60" si="100">R53</f>
        <v>冰冻</v>
      </c>
      <c r="S54" s="47">
        <f t="shared" si="65"/>
        <v>2</v>
      </c>
      <c r="T54" s="47">
        <f t="shared" si="66"/>
        <v>1002</v>
      </c>
      <c r="U54" s="58">
        <v>1</v>
      </c>
      <c r="V54" s="46" t="str">
        <f t="shared" ref="V54:V60" si="101">V53</f>
        <v>召唤</v>
      </c>
      <c r="W54" s="47">
        <f t="shared" si="67"/>
        <v>2</v>
      </c>
      <c r="X54" s="47">
        <f t="shared" si="68"/>
        <v>1004</v>
      </c>
      <c r="Y54" s="58">
        <v>1</v>
      </c>
    </row>
    <row r="55" spans="1:25">
      <c r="A55" s="36">
        <v>51</v>
      </c>
      <c r="B55" s="1" t="s">
        <v>388</v>
      </c>
      <c r="C55" s="37" t="str">
        <f t="shared" ref="C55:C60" si="102">C54</f>
        <v>te_hhrz_07</v>
      </c>
      <c r="D55" s="37" t="str">
        <f t="shared" ref="D55:D60" si="103">D54</f>
        <v>hhrz_jj_des</v>
      </c>
      <c r="E55" s="38">
        <v>7</v>
      </c>
      <c r="F55" s="38">
        <f t="shared" si="16"/>
        <v>800</v>
      </c>
      <c r="G55" s="38">
        <f t="shared" si="16"/>
        <v>0</v>
      </c>
      <c r="H55" s="38">
        <f t="shared" ref="H55:J55" si="104">H47</f>
        <v>60</v>
      </c>
      <c r="I55" s="38">
        <f t="shared" si="104"/>
        <v>3</v>
      </c>
      <c r="J55" s="38">
        <f t="shared" si="104"/>
        <v>4</v>
      </c>
      <c r="K55" s="36" t="str">
        <f t="shared" si="6"/>
        <v>1|2|600000,2|1002|2,2|1004|2</v>
      </c>
      <c r="L55" s="43">
        <f t="shared" si="7"/>
        <v>15</v>
      </c>
      <c r="N55" s="46" t="str">
        <f t="shared" si="99"/>
        <v>金币</v>
      </c>
      <c r="O55" s="47">
        <f t="shared" si="62"/>
        <v>1</v>
      </c>
      <c r="P55" s="47">
        <f t="shared" si="63"/>
        <v>2</v>
      </c>
      <c r="Q55" s="58">
        <v>600000</v>
      </c>
      <c r="R55" s="46" t="str">
        <f t="shared" si="100"/>
        <v>冰冻</v>
      </c>
      <c r="S55" s="47">
        <f t="shared" si="65"/>
        <v>2</v>
      </c>
      <c r="T55" s="47">
        <f t="shared" si="66"/>
        <v>1002</v>
      </c>
      <c r="U55" s="58">
        <v>2</v>
      </c>
      <c r="V55" s="46" t="str">
        <f t="shared" si="101"/>
        <v>召唤</v>
      </c>
      <c r="W55" s="47">
        <f t="shared" si="67"/>
        <v>2</v>
      </c>
      <c r="X55" s="47">
        <f t="shared" si="68"/>
        <v>1004</v>
      </c>
      <c r="Y55" s="58">
        <v>2</v>
      </c>
    </row>
    <row r="56" spans="1:25">
      <c r="A56" s="36">
        <v>52</v>
      </c>
      <c r="B56" s="1" t="s">
        <v>388</v>
      </c>
      <c r="C56" s="37" t="str">
        <f t="shared" si="102"/>
        <v>te_hhrz_07</v>
      </c>
      <c r="D56" s="37" t="str">
        <f t="shared" si="103"/>
        <v>hhrz_jj_des</v>
      </c>
      <c r="E56" s="38">
        <v>7</v>
      </c>
      <c r="F56" s="38">
        <f t="shared" si="16"/>
        <v>400</v>
      </c>
      <c r="G56" s="38">
        <f t="shared" si="16"/>
        <v>400</v>
      </c>
      <c r="H56" s="38">
        <f t="shared" ref="H56:J56" si="105">H48</f>
        <v>120</v>
      </c>
      <c r="I56" s="38">
        <f t="shared" si="105"/>
        <v>4</v>
      </c>
      <c r="J56" s="38">
        <f t="shared" si="105"/>
        <v>5</v>
      </c>
      <c r="K56" s="36" t="str">
        <f t="shared" si="6"/>
        <v>1|2|800000,2|1002|2,2|1004|2</v>
      </c>
      <c r="L56" s="43">
        <f t="shared" si="7"/>
        <v>24</v>
      </c>
      <c r="N56" s="46" t="str">
        <f t="shared" si="99"/>
        <v>金币</v>
      </c>
      <c r="O56" s="47">
        <f t="shared" si="62"/>
        <v>1</v>
      </c>
      <c r="P56" s="47">
        <f t="shared" si="63"/>
        <v>2</v>
      </c>
      <c r="Q56" s="58">
        <v>800000</v>
      </c>
      <c r="R56" s="46" t="str">
        <f t="shared" si="100"/>
        <v>冰冻</v>
      </c>
      <c r="S56" s="47">
        <f t="shared" si="65"/>
        <v>2</v>
      </c>
      <c r="T56" s="47">
        <f t="shared" si="66"/>
        <v>1002</v>
      </c>
      <c r="U56" s="58">
        <v>2</v>
      </c>
      <c r="V56" s="46" t="str">
        <f t="shared" si="101"/>
        <v>召唤</v>
      </c>
      <c r="W56" s="47">
        <f t="shared" si="67"/>
        <v>2</v>
      </c>
      <c r="X56" s="47">
        <f t="shared" si="68"/>
        <v>1004</v>
      </c>
      <c r="Y56" s="58">
        <v>2</v>
      </c>
    </row>
    <row r="57" spans="1:25">
      <c r="A57" s="36">
        <v>53</v>
      </c>
      <c r="B57" s="1" t="s">
        <v>388</v>
      </c>
      <c r="C57" s="37" t="str">
        <f t="shared" si="102"/>
        <v>te_hhrz_07</v>
      </c>
      <c r="D57" s="37" t="str">
        <f t="shared" si="103"/>
        <v>hhrz_jj_des</v>
      </c>
      <c r="E57" s="38">
        <v>7</v>
      </c>
      <c r="F57" s="38">
        <f t="shared" si="16"/>
        <v>200</v>
      </c>
      <c r="G57" s="38">
        <f t="shared" si="16"/>
        <v>200</v>
      </c>
      <c r="H57" s="38">
        <f t="shared" ref="H57:J57" si="106">H49</f>
        <v>240</v>
      </c>
      <c r="I57" s="38">
        <f t="shared" si="106"/>
        <v>5</v>
      </c>
      <c r="J57" s="38">
        <f t="shared" si="106"/>
        <v>6</v>
      </c>
      <c r="K57" s="36" t="str">
        <f t="shared" si="6"/>
        <v>1|2|1000000,2|1002|3,2|1004|3</v>
      </c>
      <c r="L57" s="43">
        <f t="shared" si="7"/>
        <v>40</v>
      </c>
      <c r="N57" s="46" t="str">
        <f t="shared" si="99"/>
        <v>金币</v>
      </c>
      <c r="O57" s="47">
        <f t="shared" si="62"/>
        <v>1</v>
      </c>
      <c r="P57" s="47">
        <f t="shared" si="63"/>
        <v>2</v>
      </c>
      <c r="Q57" s="58">
        <v>1000000</v>
      </c>
      <c r="R57" s="46" t="str">
        <f t="shared" si="100"/>
        <v>冰冻</v>
      </c>
      <c r="S57" s="47">
        <f t="shared" si="65"/>
        <v>2</v>
      </c>
      <c r="T57" s="47">
        <f t="shared" si="66"/>
        <v>1002</v>
      </c>
      <c r="U57" s="58">
        <v>3</v>
      </c>
      <c r="V57" s="46" t="str">
        <f t="shared" si="101"/>
        <v>召唤</v>
      </c>
      <c r="W57" s="47">
        <f t="shared" si="67"/>
        <v>2</v>
      </c>
      <c r="X57" s="47">
        <f t="shared" si="68"/>
        <v>1004</v>
      </c>
      <c r="Y57" s="58">
        <v>3</v>
      </c>
    </row>
    <row r="58" spans="1:25">
      <c r="A58" s="36">
        <v>54</v>
      </c>
      <c r="B58" s="1" t="s">
        <v>388</v>
      </c>
      <c r="C58" s="37" t="str">
        <f t="shared" si="102"/>
        <v>te_hhrz_07</v>
      </c>
      <c r="D58" s="37" t="str">
        <f t="shared" si="103"/>
        <v>hhrz_jj_des</v>
      </c>
      <c r="E58" s="38">
        <v>7</v>
      </c>
      <c r="F58" s="38">
        <f t="shared" si="16"/>
        <v>100</v>
      </c>
      <c r="G58" s="38">
        <f t="shared" si="16"/>
        <v>100</v>
      </c>
      <c r="H58" s="38">
        <f t="shared" ref="H58:J58" si="107">H50</f>
        <v>480</v>
      </c>
      <c r="I58" s="38">
        <f t="shared" si="107"/>
        <v>6</v>
      </c>
      <c r="J58" s="38">
        <f t="shared" si="107"/>
        <v>8</v>
      </c>
      <c r="K58" s="36" t="str">
        <f t="shared" si="6"/>
        <v>1|2|1500000,2|1002|3,2|1004|3</v>
      </c>
      <c r="L58" s="43">
        <f t="shared" si="7"/>
        <v>60</v>
      </c>
      <c r="N58" s="48" t="str">
        <f t="shared" si="99"/>
        <v>金币</v>
      </c>
      <c r="O58" s="49">
        <f t="shared" si="62"/>
        <v>1</v>
      </c>
      <c r="P58" s="49">
        <f t="shared" si="63"/>
        <v>2</v>
      </c>
      <c r="Q58" s="59">
        <v>1500000</v>
      </c>
      <c r="R58" s="48" t="str">
        <f t="shared" si="100"/>
        <v>冰冻</v>
      </c>
      <c r="S58" s="49">
        <f t="shared" si="65"/>
        <v>2</v>
      </c>
      <c r="T58" s="49">
        <f t="shared" si="66"/>
        <v>1002</v>
      </c>
      <c r="U58" s="59">
        <v>3</v>
      </c>
      <c r="V58" s="48" t="str">
        <f t="shared" si="101"/>
        <v>召唤</v>
      </c>
      <c r="W58" s="49">
        <f t="shared" si="67"/>
        <v>2</v>
      </c>
      <c r="X58" s="49">
        <f t="shared" si="68"/>
        <v>1004</v>
      </c>
      <c r="Y58" s="59">
        <v>3</v>
      </c>
    </row>
    <row r="59" spans="1:25">
      <c r="A59" s="36">
        <v>55</v>
      </c>
      <c r="B59" s="1" t="s">
        <v>388</v>
      </c>
      <c r="C59" s="37" t="str">
        <f t="shared" si="102"/>
        <v>te_hhrz_07</v>
      </c>
      <c r="D59" s="37" t="str">
        <f t="shared" si="103"/>
        <v>hhrz_jj_des</v>
      </c>
      <c r="E59" s="38">
        <v>7</v>
      </c>
      <c r="F59" s="38">
        <f t="shared" si="16"/>
        <v>60</v>
      </c>
      <c r="G59" s="38">
        <f t="shared" si="16"/>
        <v>60</v>
      </c>
      <c r="H59" s="38">
        <f t="shared" ref="H59:J59" si="108">H51</f>
        <v>720</v>
      </c>
      <c r="I59" s="38">
        <f t="shared" si="108"/>
        <v>7</v>
      </c>
      <c r="J59" s="38">
        <f t="shared" si="108"/>
        <v>10</v>
      </c>
      <c r="K59" s="36" t="str">
        <f t="shared" ref="K59:K60" si="109">O59&amp;"|"&amp;P59&amp;"|"&amp;Q59&amp;","&amp;S59&amp;"|"&amp;T59&amp;"|"&amp;U59&amp;","&amp;W59&amp;"|"&amp;X59&amp;"|"&amp;Y59</f>
        <v>1|2|2000000,2|1002|4,2|1004|4</v>
      </c>
      <c r="L59" s="43">
        <f t="shared" ref="L59:L60" si="110">H59/J59</f>
        <v>72</v>
      </c>
      <c r="N59" s="46" t="str">
        <f t="shared" si="99"/>
        <v>金币</v>
      </c>
      <c r="O59" s="47">
        <f t="shared" si="62"/>
        <v>1</v>
      </c>
      <c r="P59" s="47">
        <f t="shared" si="63"/>
        <v>2</v>
      </c>
      <c r="Q59" s="58">
        <v>2000000</v>
      </c>
      <c r="R59" s="46" t="str">
        <f t="shared" si="100"/>
        <v>冰冻</v>
      </c>
      <c r="S59" s="47">
        <f t="shared" si="65"/>
        <v>2</v>
      </c>
      <c r="T59" s="47">
        <f t="shared" si="66"/>
        <v>1002</v>
      </c>
      <c r="U59" s="58">
        <v>4</v>
      </c>
      <c r="V59" s="46" t="str">
        <f t="shared" si="101"/>
        <v>召唤</v>
      </c>
      <c r="W59" s="47">
        <f t="shared" si="67"/>
        <v>2</v>
      </c>
      <c r="X59" s="47">
        <f t="shared" si="68"/>
        <v>1004</v>
      </c>
      <c r="Y59" s="58">
        <v>4</v>
      </c>
    </row>
    <row r="60" spans="1:25">
      <c r="A60" s="36">
        <v>56</v>
      </c>
      <c r="B60" s="1" t="s">
        <v>388</v>
      </c>
      <c r="C60" s="37" t="str">
        <f t="shared" si="102"/>
        <v>te_hhrz_07</v>
      </c>
      <c r="D60" s="37" t="str">
        <f t="shared" si="103"/>
        <v>hhrz_jj_des</v>
      </c>
      <c r="E60" s="38">
        <v>7</v>
      </c>
      <c r="F60" s="38">
        <f t="shared" si="16"/>
        <v>30</v>
      </c>
      <c r="G60" s="38">
        <f t="shared" si="16"/>
        <v>30</v>
      </c>
      <c r="H60" s="38">
        <f t="shared" ref="H60:J60" si="111">H52</f>
        <v>1440</v>
      </c>
      <c r="I60" s="38">
        <f t="shared" si="111"/>
        <v>8</v>
      </c>
      <c r="J60" s="38">
        <f t="shared" si="111"/>
        <v>15</v>
      </c>
      <c r="K60" s="36" t="str">
        <f t="shared" si="109"/>
        <v>1|2|3000000,2|1002|5,2|1004|5</v>
      </c>
      <c r="L60" s="43">
        <f t="shared" si="110"/>
        <v>96</v>
      </c>
      <c r="N60" s="48" t="str">
        <f t="shared" si="99"/>
        <v>金币</v>
      </c>
      <c r="O60" s="49">
        <f t="shared" si="62"/>
        <v>1</v>
      </c>
      <c r="P60" s="49">
        <f t="shared" si="63"/>
        <v>2</v>
      </c>
      <c r="Q60" s="59">
        <v>3000000</v>
      </c>
      <c r="R60" s="48" t="str">
        <f t="shared" si="100"/>
        <v>冰冻</v>
      </c>
      <c r="S60" s="49">
        <f t="shared" si="65"/>
        <v>2</v>
      </c>
      <c r="T60" s="49">
        <f t="shared" si="66"/>
        <v>1002</v>
      </c>
      <c r="U60" s="59">
        <v>5</v>
      </c>
      <c r="V60" s="48" t="str">
        <f t="shared" si="101"/>
        <v>召唤</v>
      </c>
      <c r="W60" s="49">
        <f t="shared" si="67"/>
        <v>2</v>
      </c>
      <c r="X60" s="49">
        <f t="shared" si="68"/>
        <v>1004</v>
      </c>
      <c r="Y60" s="59">
        <v>5</v>
      </c>
    </row>
    <row r="61" spans="1:25">
      <c r="A61" s="36">
        <v>57</v>
      </c>
      <c r="B61" s="1" t="s">
        <v>391</v>
      </c>
      <c r="C61" s="37" t="s">
        <v>392</v>
      </c>
      <c r="D61" s="37" t="s">
        <v>393</v>
      </c>
      <c r="E61" s="38">
        <v>8</v>
      </c>
      <c r="F61" s="38">
        <f t="shared" si="16"/>
        <v>3200</v>
      </c>
      <c r="G61" s="38">
        <f t="shared" si="16"/>
        <v>0</v>
      </c>
      <c r="H61" s="38">
        <f t="shared" ref="H61:J61" si="112">H53</f>
        <v>10</v>
      </c>
      <c r="I61" s="38">
        <f t="shared" si="112"/>
        <v>1</v>
      </c>
      <c r="J61" s="38">
        <f t="shared" si="112"/>
        <v>2</v>
      </c>
      <c r="K61" s="36" t="str">
        <f t="shared" si="6"/>
        <v>1|1|20,2|1001|1,2|1002|1</v>
      </c>
      <c r="L61" s="43">
        <f t="shared" si="7"/>
        <v>5</v>
      </c>
      <c r="N61" s="45" t="s">
        <v>151</v>
      </c>
      <c r="O61" s="12">
        <f t="shared" si="62"/>
        <v>1</v>
      </c>
      <c r="P61" s="12">
        <f t="shared" si="63"/>
        <v>1</v>
      </c>
      <c r="Q61" s="57">
        <f>Q53/10000</f>
        <v>20</v>
      </c>
      <c r="R61" s="45" t="s">
        <v>132</v>
      </c>
      <c r="S61" s="12">
        <f t="shared" si="65"/>
        <v>2</v>
      </c>
      <c r="T61" s="12">
        <f t="shared" si="66"/>
        <v>1001</v>
      </c>
      <c r="U61" s="57">
        <v>1</v>
      </c>
      <c r="V61" s="45" t="s">
        <v>134</v>
      </c>
      <c r="W61" s="12">
        <f t="shared" si="67"/>
        <v>2</v>
      </c>
      <c r="X61" s="12">
        <f t="shared" si="68"/>
        <v>1002</v>
      </c>
      <c r="Y61" s="57">
        <v>1</v>
      </c>
    </row>
    <row r="62" spans="1:25">
      <c r="A62" s="36">
        <v>58</v>
      </c>
      <c r="B62" s="1" t="s">
        <v>391</v>
      </c>
      <c r="C62" s="37" t="str">
        <f>C61</f>
        <v>te_hhrz_08</v>
      </c>
      <c r="D62" s="37" t="str">
        <f>D61</f>
        <v>hhrz_mg_des</v>
      </c>
      <c r="E62" s="38">
        <v>8</v>
      </c>
      <c r="F62" s="38">
        <f t="shared" si="16"/>
        <v>1600</v>
      </c>
      <c r="G62" s="38">
        <f t="shared" si="16"/>
        <v>0</v>
      </c>
      <c r="H62" s="38">
        <f t="shared" ref="H62:J62" si="113">H54</f>
        <v>30</v>
      </c>
      <c r="I62" s="38">
        <f t="shared" si="113"/>
        <v>2</v>
      </c>
      <c r="J62" s="38">
        <f t="shared" si="113"/>
        <v>3</v>
      </c>
      <c r="K62" s="36" t="str">
        <f t="shared" si="6"/>
        <v>1|1|40,2|1001|1,2|1002|1</v>
      </c>
      <c r="L62" s="43">
        <f t="shared" si="7"/>
        <v>10</v>
      </c>
      <c r="N62" s="46" t="str">
        <f t="shared" ref="N62:N68" si="114">N61</f>
        <v>钻石</v>
      </c>
      <c r="O62" s="47">
        <f t="shared" si="62"/>
        <v>1</v>
      </c>
      <c r="P62" s="47">
        <f t="shared" si="63"/>
        <v>1</v>
      </c>
      <c r="Q62" s="58">
        <f t="shared" ref="Q62:Q68" si="115">Q54/10000</f>
        <v>40</v>
      </c>
      <c r="R62" s="46" t="str">
        <f t="shared" ref="R62:R68" si="116">R61</f>
        <v>锁定</v>
      </c>
      <c r="S62" s="47">
        <f t="shared" si="65"/>
        <v>2</v>
      </c>
      <c r="T62" s="47">
        <f t="shared" si="66"/>
        <v>1001</v>
      </c>
      <c r="U62" s="58">
        <v>1</v>
      </c>
      <c r="V62" s="46" t="str">
        <f t="shared" ref="V62:V68" si="117">V61</f>
        <v>冰冻</v>
      </c>
      <c r="W62" s="47">
        <f t="shared" si="67"/>
        <v>2</v>
      </c>
      <c r="X62" s="47">
        <f t="shared" si="68"/>
        <v>1002</v>
      </c>
      <c r="Y62" s="58">
        <v>1</v>
      </c>
    </row>
    <row r="63" spans="1:25">
      <c r="A63" s="36">
        <v>59</v>
      </c>
      <c r="B63" s="1" t="s">
        <v>391</v>
      </c>
      <c r="C63" s="37" t="str">
        <f t="shared" ref="C63:C68" si="118">C62</f>
        <v>te_hhrz_08</v>
      </c>
      <c r="D63" s="37" t="str">
        <f t="shared" ref="D63:D68" si="119">D62</f>
        <v>hhrz_mg_des</v>
      </c>
      <c r="E63" s="38">
        <v>8</v>
      </c>
      <c r="F63" s="38">
        <f t="shared" si="16"/>
        <v>800</v>
      </c>
      <c r="G63" s="38">
        <f t="shared" si="16"/>
        <v>0</v>
      </c>
      <c r="H63" s="38">
        <f t="shared" ref="H63:J63" si="120">H55</f>
        <v>60</v>
      </c>
      <c r="I63" s="38">
        <f t="shared" si="120"/>
        <v>3</v>
      </c>
      <c r="J63" s="38">
        <f t="shared" si="120"/>
        <v>4</v>
      </c>
      <c r="K63" s="36" t="str">
        <f t="shared" si="6"/>
        <v>1|1|60,2|1001|2,2|1002|2</v>
      </c>
      <c r="L63" s="43">
        <f t="shared" si="7"/>
        <v>15</v>
      </c>
      <c r="N63" s="46" t="str">
        <f t="shared" si="114"/>
        <v>钻石</v>
      </c>
      <c r="O63" s="47">
        <f t="shared" si="62"/>
        <v>1</v>
      </c>
      <c r="P63" s="47">
        <f t="shared" si="63"/>
        <v>1</v>
      </c>
      <c r="Q63" s="58">
        <f t="shared" si="115"/>
        <v>60</v>
      </c>
      <c r="R63" s="46" t="str">
        <f t="shared" si="116"/>
        <v>锁定</v>
      </c>
      <c r="S63" s="47">
        <f t="shared" si="65"/>
        <v>2</v>
      </c>
      <c r="T63" s="47">
        <f t="shared" si="66"/>
        <v>1001</v>
      </c>
      <c r="U63" s="58">
        <v>2</v>
      </c>
      <c r="V63" s="46" t="str">
        <f t="shared" si="117"/>
        <v>冰冻</v>
      </c>
      <c r="W63" s="47">
        <f t="shared" si="67"/>
        <v>2</v>
      </c>
      <c r="X63" s="47">
        <f t="shared" si="68"/>
        <v>1002</v>
      </c>
      <c r="Y63" s="58">
        <v>2</v>
      </c>
    </row>
    <row r="64" spans="1:25">
      <c r="A64" s="36">
        <v>60</v>
      </c>
      <c r="B64" s="1" t="s">
        <v>391</v>
      </c>
      <c r="C64" s="37" t="str">
        <f t="shared" si="118"/>
        <v>te_hhrz_08</v>
      </c>
      <c r="D64" s="37" t="str">
        <f t="shared" si="119"/>
        <v>hhrz_mg_des</v>
      </c>
      <c r="E64" s="38">
        <v>8</v>
      </c>
      <c r="F64" s="38">
        <f t="shared" si="16"/>
        <v>400</v>
      </c>
      <c r="G64" s="38">
        <f t="shared" si="16"/>
        <v>400</v>
      </c>
      <c r="H64" s="38">
        <f t="shared" ref="H64:J64" si="121">H56</f>
        <v>120</v>
      </c>
      <c r="I64" s="38">
        <f t="shared" si="121"/>
        <v>4</v>
      </c>
      <c r="J64" s="38">
        <f t="shared" si="121"/>
        <v>5</v>
      </c>
      <c r="K64" s="36" t="str">
        <f t="shared" si="6"/>
        <v>1|1|80,2|1001|2,2|1002|2</v>
      </c>
      <c r="L64" s="43">
        <f t="shared" si="7"/>
        <v>24</v>
      </c>
      <c r="N64" s="46" t="str">
        <f t="shared" si="114"/>
        <v>钻石</v>
      </c>
      <c r="O64" s="47">
        <f t="shared" si="62"/>
        <v>1</v>
      </c>
      <c r="P64" s="47">
        <f t="shared" si="63"/>
        <v>1</v>
      </c>
      <c r="Q64" s="58">
        <f t="shared" si="115"/>
        <v>80</v>
      </c>
      <c r="R64" s="46" t="str">
        <f t="shared" si="116"/>
        <v>锁定</v>
      </c>
      <c r="S64" s="47">
        <f t="shared" si="65"/>
        <v>2</v>
      </c>
      <c r="T64" s="47">
        <f t="shared" si="66"/>
        <v>1001</v>
      </c>
      <c r="U64" s="58">
        <v>2</v>
      </c>
      <c r="V64" s="46" t="str">
        <f t="shared" si="117"/>
        <v>冰冻</v>
      </c>
      <c r="W64" s="47">
        <f t="shared" si="67"/>
        <v>2</v>
      </c>
      <c r="X64" s="47">
        <f t="shared" si="68"/>
        <v>1002</v>
      </c>
      <c r="Y64" s="58">
        <v>2</v>
      </c>
    </row>
    <row r="65" spans="1:25">
      <c r="A65" s="36">
        <v>61</v>
      </c>
      <c r="B65" s="1" t="s">
        <v>391</v>
      </c>
      <c r="C65" s="37" t="str">
        <f t="shared" si="118"/>
        <v>te_hhrz_08</v>
      </c>
      <c r="D65" s="37" t="str">
        <f t="shared" si="119"/>
        <v>hhrz_mg_des</v>
      </c>
      <c r="E65" s="38">
        <v>8</v>
      </c>
      <c r="F65" s="38">
        <f t="shared" si="16"/>
        <v>200</v>
      </c>
      <c r="G65" s="38">
        <f t="shared" si="16"/>
        <v>200</v>
      </c>
      <c r="H65" s="38">
        <f t="shared" ref="H65:J65" si="122">H57</f>
        <v>240</v>
      </c>
      <c r="I65" s="38">
        <f t="shared" si="122"/>
        <v>5</v>
      </c>
      <c r="J65" s="38">
        <f t="shared" si="122"/>
        <v>6</v>
      </c>
      <c r="K65" s="36" t="str">
        <f t="shared" si="6"/>
        <v>1|1|100,2|1001|3,2|1002|3</v>
      </c>
      <c r="L65" s="43">
        <f t="shared" si="7"/>
        <v>40</v>
      </c>
      <c r="N65" s="46" t="str">
        <f t="shared" si="114"/>
        <v>钻石</v>
      </c>
      <c r="O65" s="47">
        <f t="shared" si="62"/>
        <v>1</v>
      </c>
      <c r="P65" s="47">
        <f t="shared" si="63"/>
        <v>1</v>
      </c>
      <c r="Q65" s="58">
        <f t="shared" si="115"/>
        <v>100</v>
      </c>
      <c r="R65" s="46" t="str">
        <f t="shared" si="116"/>
        <v>锁定</v>
      </c>
      <c r="S65" s="47">
        <f t="shared" si="65"/>
        <v>2</v>
      </c>
      <c r="T65" s="47">
        <f t="shared" si="66"/>
        <v>1001</v>
      </c>
      <c r="U65" s="58">
        <v>3</v>
      </c>
      <c r="V65" s="46" t="str">
        <f t="shared" si="117"/>
        <v>冰冻</v>
      </c>
      <c r="W65" s="47">
        <f t="shared" si="67"/>
        <v>2</v>
      </c>
      <c r="X65" s="47">
        <f t="shared" si="68"/>
        <v>1002</v>
      </c>
      <c r="Y65" s="58">
        <v>3</v>
      </c>
    </row>
    <row r="66" spans="1:25">
      <c r="A66" s="36">
        <v>62</v>
      </c>
      <c r="B66" s="1" t="s">
        <v>391</v>
      </c>
      <c r="C66" s="37" t="str">
        <f t="shared" si="118"/>
        <v>te_hhrz_08</v>
      </c>
      <c r="D66" s="37" t="str">
        <f t="shared" si="119"/>
        <v>hhrz_mg_des</v>
      </c>
      <c r="E66" s="38">
        <v>8</v>
      </c>
      <c r="F66" s="38">
        <f t="shared" si="16"/>
        <v>100</v>
      </c>
      <c r="G66" s="38">
        <f t="shared" si="16"/>
        <v>100</v>
      </c>
      <c r="H66" s="38">
        <f t="shared" ref="H66:J66" si="123">H58</f>
        <v>480</v>
      </c>
      <c r="I66" s="38">
        <f t="shared" si="123"/>
        <v>6</v>
      </c>
      <c r="J66" s="38">
        <f t="shared" si="123"/>
        <v>8</v>
      </c>
      <c r="K66" s="36" t="str">
        <f t="shared" si="6"/>
        <v>1|1|150,2|1001|3,2|1002|3</v>
      </c>
      <c r="L66" s="43">
        <f t="shared" si="7"/>
        <v>60</v>
      </c>
      <c r="N66" s="48" t="str">
        <f t="shared" si="114"/>
        <v>钻石</v>
      </c>
      <c r="O66" s="49">
        <f t="shared" si="62"/>
        <v>1</v>
      </c>
      <c r="P66" s="49">
        <f t="shared" si="63"/>
        <v>1</v>
      </c>
      <c r="Q66" s="59">
        <f t="shared" si="115"/>
        <v>150</v>
      </c>
      <c r="R66" s="48" t="str">
        <f t="shared" si="116"/>
        <v>锁定</v>
      </c>
      <c r="S66" s="49">
        <f t="shared" si="65"/>
        <v>2</v>
      </c>
      <c r="T66" s="49">
        <f t="shared" si="66"/>
        <v>1001</v>
      </c>
      <c r="U66" s="59">
        <v>3</v>
      </c>
      <c r="V66" s="48" t="str">
        <f t="shared" si="117"/>
        <v>冰冻</v>
      </c>
      <c r="W66" s="49">
        <f t="shared" si="67"/>
        <v>2</v>
      </c>
      <c r="X66" s="49">
        <f t="shared" si="68"/>
        <v>1002</v>
      </c>
      <c r="Y66" s="59">
        <v>3</v>
      </c>
    </row>
    <row r="67" spans="1:25">
      <c r="A67" s="36">
        <v>63</v>
      </c>
      <c r="B67" s="1" t="s">
        <v>391</v>
      </c>
      <c r="C67" s="37" t="str">
        <f t="shared" si="118"/>
        <v>te_hhrz_08</v>
      </c>
      <c r="D67" s="37" t="str">
        <f t="shared" si="119"/>
        <v>hhrz_mg_des</v>
      </c>
      <c r="E67" s="38">
        <v>8</v>
      </c>
      <c r="F67" s="38">
        <f t="shared" si="16"/>
        <v>60</v>
      </c>
      <c r="G67" s="38">
        <f t="shared" si="16"/>
        <v>60</v>
      </c>
      <c r="H67" s="38">
        <f t="shared" ref="H67:J67" si="124">H59</f>
        <v>720</v>
      </c>
      <c r="I67" s="38">
        <f t="shared" si="124"/>
        <v>7</v>
      </c>
      <c r="J67" s="38">
        <f t="shared" si="124"/>
        <v>10</v>
      </c>
      <c r="K67" s="36" t="str">
        <f t="shared" ref="K67:K68" si="125">O67&amp;"|"&amp;P67&amp;"|"&amp;Q67&amp;","&amp;S67&amp;"|"&amp;T67&amp;"|"&amp;U67&amp;","&amp;W67&amp;"|"&amp;X67&amp;"|"&amp;Y67</f>
        <v>1|1|200,2|1001|4,2|1002|4</v>
      </c>
      <c r="L67" s="43">
        <f t="shared" ref="L67:L68" si="126">H67/J67</f>
        <v>72</v>
      </c>
      <c r="N67" s="46" t="str">
        <f t="shared" si="114"/>
        <v>钻石</v>
      </c>
      <c r="O67" s="47">
        <f t="shared" si="62"/>
        <v>1</v>
      </c>
      <c r="P67" s="47">
        <f t="shared" si="63"/>
        <v>1</v>
      </c>
      <c r="Q67" s="58">
        <f t="shared" si="115"/>
        <v>200</v>
      </c>
      <c r="R67" s="46" t="str">
        <f t="shared" si="116"/>
        <v>锁定</v>
      </c>
      <c r="S67" s="47">
        <f t="shared" si="65"/>
        <v>2</v>
      </c>
      <c r="T67" s="47">
        <f t="shared" si="66"/>
        <v>1001</v>
      </c>
      <c r="U67" s="58">
        <v>4</v>
      </c>
      <c r="V67" s="46" t="str">
        <f t="shared" si="117"/>
        <v>冰冻</v>
      </c>
      <c r="W67" s="47">
        <f t="shared" si="67"/>
        <v>2</v>
      </c>
      <c r="X67" s="47">
        <f t="shared" si="68"/>
        <v>1002</v>
      </c>
      <c r="Y67" s="58">
        <v>4</v>
      </c>
    </row>
    <row r="68" spans="1:25">
      <c r="A68" s="36">
        <v>64</v>
      </c>
      <c r="B68" s="1" t="s">
        <v>391</v>
      </c>
      <c r="C68" s="37" t="str">
        <f t="shared" si="118"/>
        <v>te_hhrz_08</v>
      </c>
      <c r="D68" s="37" t="str">
        <f t="shared" si="119"/>
        <v>hhrz_mg_des</v>
      </c>
      <c r="E68" s="38">
        <v>8</v>
      </c>
      <c r="F68" s="38">
        <f t="shared" si="16"/>
        <v>30</v>
      </c>
      <c r="G68" s="38">
        <f t="shared" si="16"/>
        <v>30</v>
      </c>
      <c r="H68" s="38">
        <f t="shared" ref="H68:J68" si="127">H60</f>
        <v>1440</v>
      </c>
      <c r="I68" s="38">
        <f t="shared" si="127"/>
        <v>8</v>
      </c>
      <c r="J68" s="38">
        <f t="shared" si="127"/>
        <v>15</v>
      </c>
      <c r="K68" s="36" t="str">
        <f t="shared" si="125"/>
        <v>1|1|300,2|1001|5,2|1002|5</v>
      </c>
      <c r="L68" s="43">
        <f t="shared" si="126"/>
        <v>96</v>
      </c>
      <c r="N68" s="48" t="str">
        <f t="shared" si="114"/>
        <v>钻石</v>
      </c>
      <c r="O68" s="49">
        <f t="shared" si="62"/>
        <v>1</v>
      </c>
      <c r="P68" s="49">
        <f t="shared" si="63"/>
        <v>1</v>
      </c>
      <c r="Q68" s="59">
        <f t="shared" si="115"/>
        <v>300</v>
      </c>
      <c r="R68" s="48" t="str">
        <f t="shared" si="116"/>
        <v>锁定</v>
      </c>
      <c r="S68" s="49">
        <f t="shared" si="65"/>
        <v>2</v>
      </c>
      <c r="T68" s="49">
        <f t="shared" si="66"/>
        <v>1001</v>
      </c>
      <c r="U68" s="59">
        <v>5</v>
      </c>
      <c r="V68" s="48" t="str">
        <f t="shared" si="117"/>
        <v>冰冻</v>
      </c>
      <c r="W68" s="49">
        <f t="shared" si="67"/>
        <v>2</v>
      </c>
      <c r="X68" s="49">
        <f t="shared" si="68"/>
        <v>1002</v>
      </c>
      <c r="Y68" s="59">
        <v>5</v>
      </c>
    </row>
    <row r="69" spans="1:25">
      <c r="A69" s="36">
        <v>65</v>
      </c>
      <c r="B69" s="36" t="s">
        <v>394</v>
      </c>
      <c r="C69" s="37" t="s">
        <v>395</v>
      </c>
      <c r="D69" s="37" t="s">
        <v>396</v>
      </c>
      <c r="E69" s="38">
        <v>9</v>
      </c>
      <c r="F69" s="38">
        <f t="shared" si="16"/>
        <v>3200</v>
      </c>
      <c r="G69" s="38">
        <f t="shared" si="16"/>
        <v>0</v>
      </c>
      <c r="H69" s="38">
        <f t="shared" ref="H69:J69" si="128">H61</f>
        <v>10</v>
      </c>
      <c r="I69" s="38">
        <f t="shared" si="128"/>
        <v>1</v>
      </c>
      <c r="J69" s="38">
        <f t="shared" si="128"/>
        <v>2</v>
      </c>
      <c r="K69" s="36" t="str">
        <f t="shared" si="6"/>
        <v>2|1015|4,2|1001|1,2|1004|1</v>
      </c>
      <c r="L69" s="43">
        <f t="shared" si="7"/>
        <v>5</v>
      </c>
      <c r="N69" s="50" t="s">
        <v>193</v>
      </c>
      <c r="O69" s="12">
        <f t="shared" ref="O69:O84" si="129">VLOOKUP(N69,$AB:$AF,4,0)</f>
        <v>2</v>
      </c>
      <c r="P69" s="12">
        <f t="shared" ref="P69:P84" si="130">VLOOKUP(N69,$AB:$AF,5,0)</f>
        <v>1015</v>
      </c>
      <c r="Q69" s="57">
        <v>4</v>
      </c>
      <c r="R69" s="45" t="s">
        <v>132</v>
      </c>
      <c r="S69" s="12">
        <f t="shared" ref="S69:S84" si="131">VLOOKUP(R69,$AB:$AF,4,0)</f>
        <v>2</v>
      </c>
      <c r="T69" s="12">
        <f t="shared" ref="T69:T84" si="132">VLOOKUP(R69,$AB:$AF,5,0)</f>
        <v>1001</v>
      </c>
      <c r="U69" s="57">
        <v>1</v>
      </c>
      <c r="V69" s="45" t="s">
        <v>155</v>
      </c>
      <c r="W69" s="12">
        <f t="shared" ref="W69:W84" si="133">VLOOKUP(V69,$AB:$AF,4,0)</f>
        <v>2</v>
      </c>
      <c r="X69" s="12">
        <f t="shared" ref="X69:X84" si="134">VLOOKUP(V69,$AB:$AF,5,0)</f>
        <v>1004</v>
      </c>
      <c r="Y69" s="57">
        <v>1</v>
      </c>
    </row>
    <row r="70" spans="1:25">
      <c r="A70" s="36">
        <v>66</v>
      </c>
      <c r="B70" s="36" t="s">
        <v>394</v>
      </c>
      <c r="C70" s="37" t="str">
        <f>C69</f>
        <v>te_hhrz_09</v>
      </c>
      <c r="D70" s="37" t="str">
        <f>D69</f>
        <v>hhrz_hs_des</v>
      </c>
      <c r="E70" s="38">
        <v>9</v>
      </c>
      <c r="F70" s="38">
        <f t="shared" si="16"/>
        <v>1600</v>
      </c>
      <c r="G70" s="38">
        <f t="shared" si="16"/>
        <v>0</v>
      </c>
      <c r="H70" s="38">
        <f t="shared" ref="H70:J70" si="135">H62</f>
        <v>30</v>
      </c>
      <c r="I70" s="38">
        <f t="shared" si="135"/>
        <v>2</v>
      </c>
      <c r="J70" s="38">
        <f t="shared" si="135"/>
        <v>3</v>
      </c>
      <c r="K70" s="36" t="str">
        <f t="shared" si="6"/>
        <v>2|1016|4,2|1001|1,2|1004|1</v>
      </c>
      <c r="L70" s="43">
        <f t="shared" si="7"/>
        <v>10</v>
      </c>
      <c r="N70" s="51" t="s">
        <v>194</v>
      </c>
      <c r="O70" s="47">
        <f t="shared" si="129"/>
        <v>2</v>
      </c>
      <c r="P70" s="47">
        <f t="shared" si="130"/>
        <v>1016</v>
      </c>
      <c r="Q70" s="58">
        <v>4</v>
      </c>
      <c r="R70" s="46" t="str">
        <f t="shared" ref="R70:R76" si="136">R69</f>
        <v>锁定</v>
      </c>
      <c r="S70" s="47">
        <f t="shared" si="131"/>
        <v>2</v>
      </c>
      <c r="T70" s="47">
        <f t="shared" si="132"/>
        <v>1001</v>
      </c>
      <c r="U70" s="58">
        <v>1</v>
      </c>
      <c r="V70" s="46" t="str">
        <f t="shared" ref="V70:V76" si="137">V69</f>
        <v>召唤</v>
      </c>
      <c r="W70" s="47">
        <f t="shared" si="133"/>
        <v>2</v>
      </c>
      <c r="X70" s="47">
        <f t="shared" si="134"/>
        <v>1004</v>
      </c>
      <c r="Y70" s="58">
        <v>1</v>
      </c>
    </row>
    <row r="71" spans="1:25">
      <c r="A71" s="36">
        <v>67</v>
      </c>
      <c r="B71" s="36" t="s">
        <v>394</v>
      </c>
      <c r="C71" s="37" t="str">
        <f t="shared" ref="C71:C76" si="138">C70</f>
        <v>te_hhrz_09</v>
      </c>
      <c r="D71" s="37" t="str">
        <f t="shared" ref="D71:D76" si="139">D70</f>
        <v>hhrz_hs_des</v>
      </c>
      <c r="E71" s="38">
        <v>9</v>
      </c>
      <c r="F71" s="38">
        <f t="shared" si="16"/>
        <v>800</v>
      </c>
      <c r="G71" s="38">
        <f t="shared" si="16"/>
        <v>0</v>
      </c>
      <c r="H71" s="38">
        <f t="shared" ref="H71:J71" si="140">H63</f>
        <v>60</v>
      </c>
      <c r="I71" s="38">
        <f t="shared" si="140"/>
        <v>3</v>
      </c>
      <c r="J71" s="38">
        <f t="shared" si="140"/>
        <v>4</v>
      </c>
      <c r="K71" s="36" t="str">
        <f t="shared" si="6"/>
        <v>2|1016|6,2|1001|2,2|1004|2</v>
      </c>
      <c r="L71" s="43">
        <f t="shared" si="7"/>
        <v>15</v>
      </c>
      <c r="N71" s="51" t="s">
        <v>194</v>
      </c>
      <c r="O71" s="47">
        <f t="shared" si="129"/>
        <v>2</v>
      </c>
      <c r="P71" s="47">
        <f t="shared" si="130"/>
        <v>1016</v>
      </c>
      <c r="Q71" s="58">
        <v>6</v>
      </c>
      <c r="R71" s="46" t="str">
        <f t="shared" si="136"/>
        <v>锁定</v>
      </c>
      <c r="S71" s="47">
        <f t="shared" si="131"/>
        <v>2</v>
      </c>
      <c r="T71" s="47">
        <f t="shared" si="132"/>
        <v>1001</v>
      </c>
      <c r="U71" s="58">
        <v>2</v>
      </c>
      <c r="V71" s="46" t="str">
        <f t="shared" si="137"/>
        <v>召唤</v>
      </c>
      <c r="W71" s="47">
        <f t="shared" si="133"/>
        <v>2</v>
      </c>
      <c r="X71" s="47">
        <f t="shared" si="134"/>
        <v>1004</v>
      </c>
      <c r="Y71" s="58">
        <v>2</v>
      </c>
    </row>
    <row r="72" spans="1:25">
      <c r="A72" s="36">
        <v>68</v>
      </c>
      <c r="B72" s="36" t="s">
        <v>394</v>
      </c>
      <c r="C72" s="37" t="str">
        <f t="shared" si="138"/>
        <v>te_hhrz_09</v>
      </c>
      <c r="D72" s="37" t="str">
        <f t="shared" si="139"/>
        <v>hhrz_hs_des</v>
      </c>
      <c r="E72" s="38">
        <v>9</v>
      </c>
      <c r="F72" s="38">
        <f t="shared" si="16"/>
        <v>400</v>
      </c>
      <c r="G72" s="38">
        <f t="shared" si="16"/>
        <v>400</v>
      </c>
      <c r="H72" s="38">
        <f t="shared" ref="H72:J72" si="141">H64</f>
        <v>120</v>
      </c>
      <c r="I72" s="38">
        <f t="shared" si="141"/>
        <v>4</v>
      </c>
      <c r="J72" s="38">
        <f t="shared" si="141"/>
        <v>5</v>
      </c>
      <c r="K72" s="36" t="str">
        <f t="shared" si="6"/>
        <v>2|1017|3,2|1001|2,2|1004|2</v>
      </c>
      <c r="L72" s="43">
        <f t="shared" si="7"/>
        <v>24</v>
      </c>
      <c r="N72" s="51" t="s">
        <v>195</v>
      </c>
      <c r="O72" s="47">
        <f t="shared" si="129"/>
        <v>2</v>
      </c>
      <c r="P72" s="47">
        <f t="shared" si="130"/>
        <v>1017</v>
      </c>
      <c r="Q72" s="58">
        <v>3</v>
      </c>
      <c r="R72" s="46" t="str">
        <f t="shared" si="136"/>
        <v>锁定</v>
      </c>
      <c r="S72" s="47">
        <f t="shared" si="131"/>
        <v>2</v>
      </c>
      <c r="T72" s="47">
        <f t="shared" si="132"/>
        <v>1001</v>
      </c>
      <c r="U72" s="58">
        <v>2</v>
      </c>
      <c r="V72" s="46" t="str">
        <f t="shared" si="137"/>
        <v>召唤</v>
      </c>
      <c r="W72" s="47">
        <f t="shared" si="133"/>
        <v>2</v>
      </c>
      <c r="X72" s="47">
        <f t="shared" si="134"/>
        <v>1004</v>
      </c>
      <c r="Y72" s="58">
        <v>2</v>
      </c>
    </row>
    <row r="73" spans="1:25">
      <c r="A73" s="36">
        <v>69</v>
      </c>
      <c r="B73" s="36" t="s">
        <v>394</v>
      </c>
      <c r="C73" s="37" t="str">
        <f t="shared" si="138"/>
        <v>te_hhrz_09</v>
      </c>
      <c r="D73" s="37" t="str">
        <f t="shared" si="139"/>
        <v>hhrz_hs_des</v>
      </c>
      <c r="E73" s="38">
        <v>9</v>
      </c>
      <c r="F73" s="38">
        <f t="shared" si="16"/>
        <v>200</v>
      </c>
      <c r="G73" s="38">
        <f t="shared" si="16"/>
        <v>200</v>
      </c>
      <c r="H73" s="38">
        <f t="shared" ref="H73:J73" si="142">H65</f>
        <v>240</v>
      </c>
      <c r="I73" s="38">
        <f t="shared" si="142"/>
        <v>5</v>
      </c>
      <c r="J73" s="38">
        <f t="shared" si="142"/>
        <v>6</v>
      </c>
      <c r="K73" s="36" t="str">
        <f t="shared" si="6"/>
        <v>2|1017|4,2|1001|3,2|1004|3</v>
      </c>
      <c r="L73" s="43">
        <f t="shared" si="7"/>
        <v>40</v>
      </c>
      <c r="N73" s="51" t="s">
        <v>195</v>
      </c>
      <c r="O73" s="47">
        <f t="shared" si="129"/>
        <v>2</v>
      </c>
      <c r="P73" s="47">
        <f t="shared" si="130"/>
        <v>1017</v>
      </c>
      <c r="Q73" s="58">
        <v>4</v>
      </c>
      <c r="R73" s="46" t="str">
        <f t="shared" si="136"/>
        <v>锁定</v>
      </c>
      <c r="S73" s="47">
        <f t="shared" si="131"/>
        <v>2</v>
      </c>
      <c r="T73" s="47">
        <f t="shared" si="132"/>
        <v>1001</v>
      </c>
      <c r="U73" s="58">
        <v>3</v>
      </c>
      <c r="V73" s="46" t="str">
        <f t="shared" si="137"/>
        <v>召唤</v>
      </c>
      <c r="W73" s="47">
        <f t="shared" si="133"/>
        <v>2</v>
      </c>
      <c r="X73" s="47">
        <f t="shared" si="134"/>
        <v>1004</v>
      </c>
      <c r="Y73" s="58">
        <v>3</v>
      </c>
    </row>
    <row r="74" spans="1:25">
      <c r="A74" s="36">
        <v>70</v>
      </c>
      <c r="B74" s="36" t="s">
        <v>394</v>
      </c>
      <c r="C74" s="37" t="str">
        <f t="shared" si="138"/>
        <v>te_hhrz_09</v>
      </c>
      <c r="D74" s="37" t="str">
        <f t="shared" si="139"/>
        <v>hhrz_hs_des</v>
      </c>
      <c r="E74" s="38">
        <v>9</v>
      </c>
      <c r="F74" s="38">
        <f t="shared" si="16"/>
        <v>100</v>
      </c>
      <c r="G74" s="38">
        <f t="shared" si="16"/>
        <v>100</v>
      </c>
      <c r="H74" s="38">
        <f t="shared" ref="H74:J74" si="143">H66</f>
        <v>480</v>
      </c>
      <c r="I74" s="38">
        <f t="shared" si="143"/>
        <v>6</v>
      </c>
      <c r="J74" s="38">
        <f t="shared" si="143"/>
        <v>8</v>
      </c>
      <c r="K74" s="36" t="str">
        <f t="shared" si="6"/>
        <v>2|1018|3,2|1001|3,2|1004|3</v>
      </c>
      <c r="L74" s="43">
        <f t="shared" si="7"/>
        <v>60</v>
      </c>
      <c r="N74" s="52" t="s">
        <v>196</v>
      </c>
      <c r="O74" s="49">
        <f t="shared" si="129"/>
        <v>2</v>
      </c>
      <c r="P74" s="49">
        <f t="shared" si="130"/>
        <v>1018</v>
      </c>
      <c r="Q74" s="59">
        <v>3</v>
      </c>
      <c r="R74" s="48" t="str">
        <f t="shared" si="136"/>
        <v>锁定</v>
      </c>
      <c r="S74" s="49">
        <f t="shared" si="131"/>
        <v>2</v>
      </c>
      <c r="T74" s="49">
        <f t="shared" si="132"/>
        <v>1001</v>
      </c>
      <c r="U74" s="59">
        <v>3</v>
      </c>
      <c r="V74" s="48" t="str">
        <f t="shared" si="137"/>
        <v>召唤</v>
      </c>
      <c r="W74" s="49">
        <f t="shared" si="133"/>
        <v>2</v>
      </c>
      <c r="X74" s="49">
        <f t="shared" si="134"/>
        <v>1004</v>
      </c>
      <c r="Y74" s="59">
        <v>3</v>
      </c>
    </row>
    <row r="75" spans="1:25">
      <c r="A75" s="36">
        <v>71</v>
      </c>
      <c r="B75" s="36" t="s">
        <v>394</v>
      </c>
      <c r="C75" s="37" t="str">
        <f t="shared" si="138"/>
        <v>te_hhrz_09</v>
      </c>
      <c r="D75" s="37" t="str">
        <f t="shared" si="139"/>
        <v>hhrz_hs_des</v>
      </c>
      <c r="E75" s="38">
        <v>9</v>
      </c>
      <c r="F75" s="38">
        <f t="shared" si="16"/>
        <v>60</v>
      </c>
      <c r="G75" s="38">
        <f t="shared" si="16"/>
        <v>60</v>
      </c>
      <c r="H75" s="38">
        <f t="shared" ref="H75:J75" si="144">H67</f>
        <v>720</v>
      </c>
      <c r="I75" s="38">
        <f t="shared" si="144"/>
        <v>7</v>
      </c>
      <c r="J75" s="38">
        <f t="shared" si="144"/>
        <v>10</v>
      </c>
      <c r="K75" s="36" t="str">
        <f t="shared" ref="K75:K76" si="145">O75&amp;"|"&amp;P75&amp;"|"&amp;Q75&amp;","&amp;S75&amp;"|"&amp;T75&amp;"|"&amp;U75&amp;","&amp;W75&amp;"|"&amp;X75&amp;"|"&amp;Y75</f>
        <v>2|1018|4,2|1001|4,2|1004|4</v>
      </c>
      <c r="L75" s="43">
        <f t="shared" ref="L75:L76" si="146">H75/J75</f>
        <v>72</v>
      </c>
      <c r="N75" s="52" t="s">
        <v>196</v>
      </c>
      <c r="O75" s="47">
        <f t="shared" si="129"/>
        <v>2</v>
      </c>
      <c r="P75" s="47">
        <f t="shared" si="130"/>
        <v>1018</v>
      </c>
      <c r="Q75" s="58">
        <v>4</v>
      </c>
      <c r="R75" s="46" t="str">
        <f t="shared" si="136"/>
        <v>锁定</v>
      </c>
      <c r="S75" s="47">
        <f t="shared" si="131"/>
        <v>2</v>
      </c>
      <c r="T75" s="47">
        <f t="shared" si="132"/>
        <v>1001</v>
      </c>
      <c r="U75" s="58">
        <v>4</v>
      </c>
      <c r="V75" s="46" t="str">
        <f t="shared" si="137"/>
        <v>召唤</v>
      </c>
      <c r="W75" s="47">
        <f t="shared" si="133"/>
        <v>2</v>
      </c>
      <c r="X75" s="47">
        <f t="shared" si="134"/>
        <v>1004</v>
      </c>
      <c r="Y75" s="58">
        <v>4</v>
      </c>
    </row>
    <row r="76" spans="1:25">
      <c r="A76" s="36">
        <v>72</v>
      </c>
      <c r="B76" s="36" t="s">
        <v>394</v>
      </c>
      <c r="C76" s="37" t="str">
        <f t="shared" si="138"/>
        <v>te_hhrz_09</v>
      </c>
      <c r="D76" s="37" t="str">
        <f t="shared" si="139"/>
        <v>hhrz_hs_des</v>
      </c>
      <c r="E76" s="38">
        <v>9</v>
      </c>
      <c r="F76" s="38">
        <f t="shared" si="16"/>
        <v>30</v>
      </c>
      <c r="G76" s="38">
        <f t="shared" si="16"/>
        <v>30</v>
      </c>
      <c r="H76" s="38">
        <f t="shared" ref="H76:J76" si="147">H68</f>
        <v>1440</v>
      </c>
      <c r="I76" s="38">
        <f t="shared" si="147"/>
        <v>8</v>
      </c>
      <c r="J76" s="38">
        <f t="shared" si="147"/>
        <v>15</v>
      </c>
      <c r="K76" s="36" t="str">
        <f t="shared" si="145"/>
        <v>2|1018|6,2|1001|5,2|1004|5</v>
      </c>
      <c r="L76" s="43">
        <f t="shared" si="146"/>
        <v>96</v>
      </c>
      <c r="N76" s="52" t="s">
        <v>196</v>
      </c>
      <c r="O76" s="49">
        <f t="shared" si="129"/>
        <v>2</v>
      </c>
      <c r="P76" s="49">
        <f t="shared" si="130"/>
        <v>1018</v>
      </c>
      <c r="Q76" s="59">
        <v>6</v>
      </c>
      <c r="R76" s="48" t="str">
        <f t="shared" si="136"/>
        <v>锁定</v>
      </c>
      <c r="S76" s="49">
        <f t="shared" si="131"/>
        <v>2</v>
      </c>
      <c r="T76" s="49">
        <f t="shared" si="132"/>
        <v>1001</v>
      </c>
      <c r="U76" s="59">
        <v>5</v>
      </c>
      <c r="V76" s="48" t="str">
        <f t="shared" si="137"/>
        <v>召唤</v>
      </c>
      <c r="W76" s="49">
        <f t="shared" si="133"/>
        <v>2</v>
      </c>
      <c r="X76" s="49">
        <f t="shared" si="134"/>
        <v>1004</v>
      </c>
      <c r="Y76" s="59">
        <v>5</v>
      </c>
    </row>
    <row r="77" spans="1:25">
      <c r="A77" s="36">
        <v>73</v>
      </c>
      <c r="B77" s="36" t="s">
        <v>397</v>
      </c>
      <c r="C77" s="37" t="s">
        <v>398</v>
      </c>
      <c r="D77" s="37" t="s">
        <v>399</v>
      </c>
      <c r="E77" s="38">
        <v>10</v>
      </c>
      <c r="F77" s="38">
        <f t="shared" si="16"/>
        <v>3200</v>
      </c>
      <c r="G77" s="38">
        <f t="shared" si="16"/>
        <v>0</v>
      </c>
      <c r="H77" s="38">
        <f t="shared" ref="H77:J77" si="148">H69</f>
        <v>10</v>
      </c>
      <c r="I77" s="38">
        <f t="shared" si="148"/>
        <v>1</v>
      </c>
      <c r="J77" s="38">
        <f t="shared" si="148"/>
        <v>2</v>
      </c>
      <c r="K77" s="36" t="str">
        <f t="shared" si="6"/>
        <v>1|2|200000,2|1001|1,2|1004|1</v>
      </c>
      <c r="L77" s="43">
        <f t="shared" si="7"/>
        <v>5</v>
      </c>
      <c r="N77" s="45" t="s">
        <v>136</v>
      </c>
      <c r="O77" s="12">
        <f t="shared" si="129"/>
        <v>1</v>
      </c>
      <c r="P77" s="12">
        <f t="shared" si="130"/>
        <v>2</v>
      </c>
      <c r="Q77" s="57">
        <v>200000</v>
      </c>
      <c r="R77" s="45" t="s">
        <v>132</v>
      </c>
      <c r="S77" s="12">
        <f t="shared" si="131"/>
        <v>2</v>
      </c>
      <c r="T77" s="12">
        <f t="shared" si="132"/>
        <v>1001</v>
      </c>
      <c r="U77" s="57">
        <v>1</v>
      </c>
      <c r="V77" s="45" t="s">
        <v>155</v>
      </c>
      <c r="W77" s="12">
        <f t="shared" si="133"/>
        <v>2</v>
      </c>
      <c r="X77" s="12">
        <f t="shared" si="134"/>
        <v>1004</v>
      </c>
      <c r="Y77" s="57">
        <v>1</v>
      </c>
    </row>
    <row r="78" spans="1:25">
      <c r="A78" s="36">
        <v>74</v>
      </c>
      <c r="B78" s="36" t="s">
        <v>397</v>
      </c>
      <c r="C78" s="37" t="str">
        <f>C77</f>
        <v>te_hhrz_10</v>
      </c>
      <c r="D78" s="37" t="str">
        <f>D77</f>
        <v>hhrz_tj_des</v>
      </c>
      <c r="E78" s="38">
        <v>10</v>
      </c>
      <c r="F78" s="38">
        <f t="shared" ref="F78:G84" si="149">F70</f>
        <v>1600</v>
      </c>
      <c r="G78" s="38">
        <f t="shared" si="149"/>
        <v>0</v>
      </c>
      <c r="H78" s="38">
        <f t="shared" ref="H78:J78" si="150">H70</f>
        <v>30</v>
      </c>
      <c r="I78" s="38">
        <f t="shared" si="150"/>
        <v>2</v>
      </c>
      <c r="J78" s="38">
        <f t="shared" si="150"/>
        <v>3</v>
      </c>
      <c r="K78" s="36" t="str">
        <f t="shared" si="6"/>
        <v>1|2|400000,2|1001|1,2|1004|1</v>
      </c>
      <c r="L78" s="43">
        <f t="shared" si="7"/>
        <v>10</v>
      </c>
      <c r="N78" s="46" t="str">
        <f t="shared" ref="N78:N84" si="151">N77</f>
        <v>金币</v>
      </c>
      <c r="O78" s="47">
        <f t="shared" si="129"/>
        <v>1</v>
      </c>
      <c r="P78" s="47">
        <f t="shared" si="130"/>
        <v>2</v>
      </c>
      <c r="Q78" s="58">
        <v>400000</v>
      </c>
      <c r="R78" s="46" t="str">
        <f t="shared" ref="R78:R84" si="152">R77</f>
        <v>锁定</v>
      </c>
      <c r="S78" s="47">
        <f t="shared" si="131"/>
        <v>2</v>
      </c>
      <c r="T78" s="47">
        <f t="shared" si="132"/>
        <v>1001</v>
      </c>
      <c r="U78" s="58">
        <v>1</v>
      </c>
      <c r="V78" s="46" t="str">
        <f t="shared" ref="V78:V84" si="153">V77</f>
        <v>召唤</v>
      </c>
      <c r="W78" s="47">
        <f t="shared" si="133"/>
        <v>2</v>
      </c>
      <c r="X78" s="47">
        <f t="shared" si="134"/>
        <v>1004</v>
      </c>
      <c r="Y78" s="58">
        <v>1</v>
      </c>
    </row>
    <row r="79" spans="1:25">
      <c r="A79" s="36">
        <v>75</v>
      </c>
      <c r="B79" s="36" t="s">
        <v>397</v>
      </c>
      <c r="C79" s="37" t="str">
        <f t="shared" ref="C79:C84" si="154">C78</f>
        <v>te_hhrz_10</v>
      </c>
      <c r="D79" s="37" t="str">
        <f t="shared" ref="D79:D84" si="155">D78</f>
        <v>hhrz_tj_des</v>
      </c>
      <c r="E79" s="38">
        <v>10</v>
      </c>
      <c r="F79" s="38">
        <f t="shared" si="149"/>
        <v>800</v>
      </c>
      <c r="G79" s="38">
        <f t="shared" si="149"/>
        <v>0</v>
      </c>
      <c r="H79" s="38">
        <f t="shared" ref="H79:J79" si="156">H71</f>
        <v>60</v>
      </c>
      <c r="I79" s="38">
        <f t="shared" si="156"/>
        <v>3</v>
      </c>
      <c r="J79" s="38">
        <f t="shared" si="156"/>
        <v>4</v>
      </c>
      <c r="K79" s="36" t="str">
        <f t="shared" si="6"/>
        <v>1|2|600000,2|1001|2,2|1004|2</v>
      </c>
      <c r="L79" s="43">
        <f t="shared" si="7"/>
        <v>15</v>
      </c>
      <c r="N79" s="46" t="str">
        <f t="shared" si="151"/>
        <v>金币</v>
      </c>
      <c r="O79" s="47">
        <f t="shared" si="129"/>
        <v>1</v>
      </c>
      <c r="P79" s="47">
        <f t="shared" si="130"/>
        <v>2</v>
      </c>
      <c r="Q79" s="58">
        <v>600000</v>
      </c>
      <c r="R79" s="46" t="str">
        <f t="shared" si="152"/>
        <v>锁定</v>
      </c>
      <c r="S79" s="47">
        <f t="shared" si="131"/>
        <v>2</v>
      </c>
      <c r="T79" s="47">
        <f t="shared" si="132"/>
        <v>1001</v>
      </c>
      <c r="U79" s="58">
        <v>2</v>
      </c>
      <c r="V79" s="46" t="str">
        <f t="shared" si="153"/>
        <v>召唤</v>
      </c>
      <c r="W79" s="47">
        <f t="shared" si="133"/>
        <v>2</v>
      </c>
      <c r="X79" s="47">
        <f t="shared" si="134"/>
        <v>1004</v>
      </c>
      <c r="Y79" s="58">
        <v>2</v>
      </c>
    </row>
    <row r="80" spans="1:25">
      <c r="A80" s="36">
        <v>76</v>
      </c>
      <c r="B80" s="36" t="s">
        <v>397</v>
      </c>
      <c r="C80" s="37" t="str">
        <f t="shared" si="154"/>
        <v>te_hhrz_10</v>
      </c>
      <c r="D80" s="37" t="str">
        <f t="shared" si="155"/>
        <v>hhrz_tj_des</v>
      </c>
      <c r="E80" s="38">
        <v>10</v>
      </c>
      <c r="F80" s="38">
        <f t="shared" si="149"/>
        <v>400</v>
      </c>
      <c r="G80" s="38">
        <f t="shared" si="149"/>
        <v>400</v>
      </c>
      <c r="H80" s="38">
        <f t="shared" ref="H80:J80" si="157">H72</f>
        <v>120</v>
      </c>
      <c r="I80" s="38">
        <f t="shared" si="157"/>
        <v>4</v>
      </c>
      <c r="J80" s="38">
        <f t="shared" si="157"/>
        <v>5</v>
      </c>
      <c r="K80" s="36" t="str">
        <f t="shared" si="6"/>
        <v>1|2|800000,2|1001|2,2|1004|2</v>
      </c>
      <c r="L80" s="43">
        <f t="shared" si="7"/>
        <v>24</v>
      </c>
      <c r="N80" s="46" t="str">
        <f t="shared" si="151"/>
        <v>金币</v>
      </c>
      <c r="O80" s="47">
        <f t="shared" si="129"/>
        <v>1</v>
      </c>
      <c r="P80" s="47">
        <f t="shared" si="130"/>
        <v>2</v>
      </c>
      <c r="Q80" s="58">
        <v>800000</v>
      </c>
      <c r="R80" s="46" t="str">
        <f t="shared" si="152"/>
        <v>锁定</v>
      </c>
      <c r="S80" s="47">
        <f t="shared" si="131"/>
        <v>2</v>
      </c>
      <c r="T80" s="47">
        <f t="shared" si="132"/>
        <v>1001</v>
      </c>
      <c r="U80" s="58">
        <v>2</v>
      </c>
      <c r="V80" s="46" t="str">
        <f t="shared" si="153"/>
        <v>召唤</v>
      </c>
      <c r="W80" s="47">
        <f t="shared" si="133"/>
        <v>2</v>
      </c>
      <c r="X80" s="47">
        <f t="shared" si="134"/>
        <v>1004</v>
      </c>
      <c r="Y80" s="58">
        <v>2</v>
      </c>
    </row>
    <row r="81" spans="1:25">
      <c r="A81" s="36">
        <v>77</v>
      </c>
      <c r="B81" s="36" t="s">
        <v>397</v>
      </c>
      <c r="C81" s="37" t="str">
        <f t="shared" si="154"/>
        <v>te_hhrz_10</v>
      </c>
      <c r="D81" s="37" t="str">
        <f t="shared" si="155"/>
        <v>hhrz_tj_des</v>
      </c>
      <c r="E81" s="38">
        <v>10</v>
      </c>
      <c r="F81" s="38">
        <f t="shared" si="149"/>
        <v>200</v>
      </c>
      <c r="G81" s="38">
        <f t="shared" si="149"/>
        <v>200</v>
      </c>
      <c r="H81" s="38">
        <f t="shared" ref="H81:J81" si="158">H73</f>
        <v>240</v>
      </c>
      <c r="I81" s="38">
        <f t="shared" si="158"/>
        <v>5</v>
      </c>
      <c r="J81" s="38">
        <f t="shared" si="158"/>
        <v>6</v>
      </c>
      <c r="K81" s="36" t="str">
        <f t="shared" si="6"/>
        <v>1|2|1000000,2|1001|3,2|1004|3</v>
      </c>
      <c r="L81" s="43">
        <f t="shared" si="7"/>
        <v>40</v>
      </c>
      <c r="N81" s="46" t="str">
        <f t="shared" si="151"/>
        <v>金币</v>
      </c>
      <c r="O81" s="47">
        <f t="shared" si="129"/>
        <v>1</v>
      </c>
      <c r="P81" s="47">
        <f t="shared" si="130"/>
        <v>2</v>
      </c>
      <c r="Q81" s="58">
        <v>1000000</v>
      </c>
      <c r="R81" s="46" t="str">
        <f t="shared" si="152"/>
        <v>锁定</v>
      </c>
      <c r="S81" s="47">
        <f t="shared" si="131"/>
        <v>2</v>
      </c>
      <c r="T81" s="47">
        <f t="shared" si="132"/>
        <v>1001</v>
      </c>
      <c r="U81" s="58">
        <v>3</v>
      </c>
      <c r="V81" s="46" t="str">
        <f t="shared" si="153"/>
        <v>召唤</v>
      </c>
      <c r="W81" s="47">
        <f t="shared" si="133"/>
        <v>2</v>
      </c>
      <c r="X81" s="47">
        <f t="shared" si="134"/>
        <v>1004</v>
      </c>
      <c r="Y81" s="58">
        <v>3</v>
      </c>
    </row>
    <row r="82" spans="1:25">
      <c r="A82" s="36">
        <v>78</v>
      </c>
      <c r="B82" s="36" t="s">
        <v>397</v>
      </c>
      <c r="C82" s="37" t="str">
        <f t="shared" si="154"/>
        <v>te_hhrz_10</v>
      </c>
      <c r="D82" s="37" t="str">
        <f t="shared" si="155"/>
        <v>hhrz_tj_des</v>
      </c>
      <c r="E82" s="38">
        <v>10</v>
      </c>
      <c r="F82" s="38">
        <f t="shared" si="149"/>
        <v>100</v>
      </c>
      <c r="G82" s="38">
        <f t="shared" si="149"/>
        <v>100</v>
      </c>
      <c r="H82" s="38">
        <f t="shared" ref="H82:J82" si="159">H74</f>
        <v>480</v>
      </c>
      <c r="I82" s="38">
        <f t="shared" si="159"/>
        <v>6</v>
      </c>
      <c r="J82" s="38">
        <f t="shared" si="159"/>
        <v>8</v>
      </c>
      <c r="K82" s="36" t="str">
        <f t="shared" si="6"/>
        <v>1|2|1500000,2|1001|3,2|1004|3</v>
      </c>
      <c r="L82" s="43">
        <f t="shared" si="7"/>
        <v>60</v>
      </c>
      <c r="N82" s="48" t="str">
        <f t="shared" si="151"/>
        <v>金币</v>
      </c>
      <c r="O82" s="49">
        <f t="shared" si="129"/>
        <v>1</v>
      </c>
      <c r="P82" s="49">
        <f t="shared" si="130"/>
        <v>2</v>
      </c>
      <c r="Q82" s="59">
        <v>1500000</v>
      </c>
      <c r="R82" s="48" t="str">
        <f t="shared" si="152"/>
        <v>锁定</v>
      </c>
      <c r="S82" s="49">
        <f t="shared" si="131"/>
        <v>2</v>
      </c>
      <c r="T82" s="49">
        <f t="shared" si="132"/>
        <v>1001</v>
      </c>
      <c r="U82" s="59">
        <v>3</v>
      </c>
      <c r="V82" s="48" t="str">
        <f t="shared" si="153"/>
        <v>召唤</v>
      </c>
      <c r="W82" s="49">
        <f t="shared" si="133"/>
        <v>2</v>
      </c>
      <c r="X82" s="49">
        <f t="shared" si="134"/>
        <v>1004</v>
      </c>
      <c r="Y82" s="59">
        <v>3</v>
      </c>
    </row>
    <row r="83" spans="1:25">
      <c r="A83" s="36">
        <v>79</v>
      </c>
      <c r="B83" s="36" t="s">
        <v>397</v>
      </c>
      <c r="C83" s="37" t="str">
        <f t="shared" si="154"/>
        <v>te_hhrz_10</v>
      </c>
      <c r="D83" s="37" t="str">
        <f t="shared" si="155"/>
        <v>hhrz_tj_des</v>
      </c>
      <c r="E83" s="38">
        <v>10</v>
      </c>
      <c r="F83" s="38">
        <f t="shared" si="149"/>
        <v>60</v>
      </c>
      <c r="G83" s="38">
        <f t="shared" si="149"/>
        <v>60</v>
      </c>
      <c r="H83" s="38">
        <f t="shared" ref="H83:J83" si="160">H75</f>
        <v>720</v>
      </c>
      <c r="I83" s="38">
        <f t="shared" si="160"/>
        <v>7</v>
      </c>
      <c r="J83" s="38">
        <f t="shared" si="160"/>
        <v>10</v>
      </c>
      <c r="K83" s="36" t="str">
        <f t="shared" ref="K83:K84" si="161">O83&amp;"|"&amp;P83&amp;"|"&amp;Q83&amp;","&amp;S83&amp;"|"&amp;T83&amp;"|"&amp;U83&amp;","&amp;W83&amp;"|"&amp;X83&amp;"|"&amp;Y83</f>
        <v>1|2|2000000,2|1001|4,2|1004|4</v>
      </c>
      <c r="L83" s="43">
        <f t="shared" ref="L83:L84" si="162">H83/J83</f>
        <v>72</v>
      </c>
      <c r="N83" s="46" t="str">
        <f t="shared" si="151"/>
        <v>金币</v>
      </c>
      <c r="O83" s="47">
        <f t="shared" si="129"/>
        <v>1</v>
      </c>
      <c r="P83" s="47">
        <f t="shared" si="130"/>
        <v>2</v>
      </c>
      <c r="Q83" s="58">
        <v>2000000</v>
      </c>
      <c r="R83" s="46" t="str">
        <f t="shared" si="152"/>
        <v>锁定</v>
      </c>
      <c r="S83" s="47">
        <f t="shared" si="131"/>
        <v>2</v>
      </c>
      <c r="T83" s="47">
        <f t="shared" si="132"/>
        <v>1001</v>
      </c>
      <c r="U83" s="58">
        <v>4</v>
      </c>
      <c r="V83" s="46" t="str">
        <f t="shared" si="153"/>
        <v>召唤</v>
      </c>
      <c r="W83" s="47">
        <f t="shared" si="133"/>
        <v>2</v>
      </c>
      <c r="X83" s="47">
        <f t="shared" si="134"/>
        <v>1004</v>
      </c>
      <c r="Y83" s="58">
        <v>4</v>
      </c>
    </row>
    <row r="84" spans="1:25">
      <c r="A84" s="36">
        <v>80</v>
      </c>
      <c r="B84" s="36" t="s">
        <v>397</v>
      </c>
      <c r="C84" s="37" t="str">
        <f t="shared" si="154"/>
        <v>te_hhrz_10</v>
      </c>
      <c r="D84" s="37" t="str">
        <f t="shared" si="155"/>
        <v>hhrz_tj_des</v>
      </c>
      <c r="E84" s="38">
        <v>10</v>
      </c>
      <c r="F84" s="38">
        <f t="shared" si="149"/>
        <v>30</v>
      </c>
      <c r="G84" s="38">
        <f t="shared" si="149"/>
        <v>30</v>
      </c>
      <c r="H84" s="38">
        <f t="shared" ref="H84:J84" si="163">H76</f>
        <v>1440</v>
      </c>
      <c r="I84" s="38">
        <f t="shared" si="163"/>
        <v>8</v>
      </c>
      <c r="J84" s="38">
        <f t="shared" si="163"/>
        <v>15</v>
      </c>
      <c r="K84" s="36" t="str">
        <f t="shared" si="161"/>
        <v>1|2|3000000,2|1001|5,2|1004|5</v>
      </c>
      <c r="L84" s="43">
        <f t="shared" si="162"/>
        <v>96</v>
      </c>
      <c r="N84" s="48" t="str">
        <f t="shared" si="151"/>
        <v>金币</v>
      </c>
      <c r="O84" s="49">
        <f t="shared" si="129"/>
        <v>1</v>
      </c>
      <c r="P84" s="49">
        <f t="shared" si="130"/>
        <v>2</v>
      </c>
      <c r="Q84" s="59">
        <v>3000000</v>
      </c>
      <c r="R84" s="48" t="str">
        <f t="shared" si="152"/>
        <v>锁定</v>
      </c>
      <c r="S84" s="49">
        <f t="shared" si="131"/>
        <v>2</v>
      </c>
      <c r="T84" s="49">
        <f t="shared" si="132"/>
        <v>1001</v>
      </c>
      <c r="U84" s="59">
        <v>5</v>
      </c>
      <c r="V84" s="48" t="str">
        <f t="shared" si="153"/>
        <v>召唤</v>
      </c>
      <c r="W84" s="49">
        <f t="shared" si="133"/>
        <v>2</v>
      </c>
      <c r="X84" s="49">
        <f t="shared" si="134"/>
        <v>1004</v>
      </c>
      <c r="Y84" s="59">
        <v>5</v>
      </c>
    </row>
  </sheetData>
  <conditionalFormatting sqref="Q5">
    <cfRule type="containsText" dxfId="0" priority="457" operator="between" text=" ">
      <formula>NOT(ISERROR(SEARCH(" ",Q5)))</formula>
    </cfRule>
  </conditionalFormatting>
  <conditionalFormatting sqref="V5">
    <cfRule type="cellIs" dxfId="1" priority="1006" operator="equal">
      <formula>"狂暴"</formula>
    </cfRule>
    <cfRule type="cellIs" dxfId="2" priority="1007" operator="equal">
      <formula>"锁定"</formula>
    </cfRule>
    <cfRule type="cellIs" dxfId="3" priority="1008" operator="equal">
      <formula>"钻石"</formula>
    </cfRule>
    <cfRule type="cellIs" dxfId="4" priority="1009" operator="equal">
      <formula>"金币"</formula>
    </cfRule>
    <cfRule type="containsText" dxfId="0" priority="1011" operator="between" text=" ">
      <formula>NOT(ISERROR(SEARCH(" ",V5)))</formula>
    </cfRule>
  </conditionalFormatting>
  <conditionalFormatting sqref="W5:X5">
    <cfRule type="containsText" dxfId="0" priority="1010" operator="between" text=" ">
      <formula>NOT(ISERROR(SEARCH(" ",W5)))</formula>
    </cfRule>
  </conditionalFormatting>
  <conditionalFormatting sqref="Q6">
    <cfRule type="containsText" dxfId="0" priority="456" operator="between" text=" ">
      <formula>NOT(ISERROR(SEARCH(" ",Q6)))</formula>
    </cfRule>
  </conditionalFormatting>
  <conditionalFormatting sqref="W6:X6">
    <cfRule type="containsText" dxfId="0" priority="1005" operator="between" text=" ">
      <formula>NOT(ISERROR(SEARCH(" ",W6)))</formula>
    </cfRule>
  </conditionalFormatting>
  <conditionalFormatting sqref="Q7">
    <cfRule type="containsText" dxfId="0" priority="453" operator="between" text=" ">
      <formula>NOT(ISERROR(SEARCH(" ",Q7)))</formula>
    </cfRule>
  </conditionalFormatting>
  <conditionalFormatting sqref="W7:X7">
    <cfRule type="containsText" dxfId="0" priority="1004" operator="between" text=" ">
      <formula>NOT(ISERROR(SEARCH(" ",W7)))</formula>
    </cfRule>
  </conditionalFormatting>
  <conditionalFormatting sqref="Q8">
    <cfRule type="containsText" dxfId="0" priority="452" operator="between" text=" ">
      <formula>NOT(ISERROR(SEARCH(" ",Q8)))</formula>
    </cfRule>
  </conditionalFormatting>
  <conditionalFormatting sqref="W8:X8">
    <cfRule type="containsText" dxfId="0" priority="1003" operator="between" text=" ">
      <formula>NOT(ISERROR(SEARCH(" ",W8)))</formula>
    </cfRule>
  </conditionalFormatting>
  <conditionalFormatting sqref="Q9">
    <cfRule type="containsText" dxfId="0" priority="455" operator="between" text=" ">
      <formula>NOT(ISERROR(SEARCH(" ",Q9)))</formula>
    </cfRule>
  </conditionalFormatting>
  <conditionalFormatting sqref="W9:X9">
    <cfRule type="containsText" dxfId="0" priority="1002" operator="between" text=" ">
      <formula>NOT(ISERROR(SEARCH(" ",W9)))</formula>
    </cfRule>
  </conditionalFormatting>
  <conditionalFormatting sqref="Q10">
    <cfRule type="containsText" dxfId="0" priority="454" operator="between" text=" ">
      <formula>NOT(ISERROR(SEARCH(" ",Q10)))</formula>
    </cfRule>
  </conditionalFormatting>
  <conditionalFormatting sqref="W10:X10">
    <cfRule type="containsText" dxfId="0" priority="1001" operator="between" text=" ">
      <formula>NOT(ISERROR(SEARCH(" ",W10)))</formula>
    </cfRule>
  </conditionalFormatting>
  <conditionalFormatting sqref="Q11">
    <cfRule type="containsText" dxfId="0" priority="362" operator="between" text=" ">
      <formula>NOT(ISERROR(SEARCH(" ",Q11)))</formula>
    </cfRule>
  </conditionalFormatting>
  <conditionalFormatting sqref="W11:X11">
    <cfRule type="containsText" dxfId="0" priority="370" operator="between" text=" ">
      <formula>NOT(ISERROR(SEARCH(" ",W11)))</formula>
    </cfRule>
  </conditionalFormatting>
  <conditionalFormatting sqref="Q12">
    <cfRule type="containsText" dxfId="0" priority="361" operator="between" text=" ">
      <formula>NOT(ISERROR(SEARCH(" ",Q12)))</formula>
    </cfRule>
  </conditionalFormatting>
  <conditionalFormatting sqref="W12:X12">
    <cfRule type="containsText" dxfId="0" priority="369" operator="between" text=" ">
      <formula>NOT(ISERROR(SEARCH(" ",W12)))</formula>
    </cfRule>
  </conditionalFormatting>
  <conditionalFormatting sqref="W14:X14">
    <cfRule type="containsText" dxfId="0" priority="957" operator="between" text=" ">
      <formula>NOT(ISERROR(SEARCH(" ",W14)))</formula>
    </cfRule>
  </conditionalFormatting>
  <conditionalFormatting sqref="W15:X15">
    <cfRule type="containsText" dxfId="0" priority="956" operator="between" text=" ">
      <formula>NOT(ISERROR(SEARCH(" ",W15)))</formula>
    </cfRule>
  </conditionalFormatting>
  <conditionalFormatting sqref="W16:X16">
    <cfRule type="containsText" dxfId="0" priority="955" operator="between" text=" ">
      <formula>NOT(ISERROR(SEARCH(" ",W16)))</formula>
    </cfRule>
  </conditionalFormatting>
  <conditionalFormatting sqref="W17:X17">
    <cfRule type="containsText" dxfId="0" priority="954" operator="between" text=" ">
      <formula>NOT(ISERROR(SEARCH(" ",W17)))</formula>
    </cfRule>
  </conditionalFormatting>
  <conditionalFormatting sqref="W18:X18">
    <cfRule type="containsText" dxfId="0" priority="953" operator="between" text=" ">
      <formula>NOT(ISERROR(SEARCH(" ",W18)))</formula>
    </cfRule>
  </conditionalFormatting>
  <conditionalFormatting sqref="W19:X19">
    <cfRule type="containsText" dxfId="0" priority="353" operator="between" text=" ">
      <formula>NOT(ISERROR(SEARCH(" ",W19)))</formula>
    </cfRule>
  </conditionalFormatting>
  <conditionalFormatting sqref="W20:X20">
    <cfRule type="containsText" dxfId="0" priority="352" operator="between" text=" ">
      <formula>NOT(ISERROR(SEARCH(" ",W20)))</formula>
    </cfRule>
  </conditionalFormatting>
  <conditionalFormatting sqref="W22:X22">
    <cfRule type="containsText" dxfId="0" priority="935" operator="between" text=" ">
      <formula>NOT(ISERROR(SEARCH(" ",W22)))</formula>
    </cfRule>
  </conditionalFormatting>
  <conditionalFormatting sqref="W23:X23">
    <cfRule type="containsText" dxfId="0" priority="934" operator="between" text=" ">
      <formula>NOT(ISERROR(SEARCH(" ",W23)))</formula>
    </cfRule>
  </conditionalFormatting>
  <conditionalFormatting sqref="W24:X24">
    <cfRule type="containsText" dxfId="0" priority="933" operator="between" text=" ">
      <formula>NOT(ISERROR(SEARCH(" ",W24)))</formula>
    </cfRule>
  </conditionalFormatting>
  <conditionalFormatting sqref="W25:X25">
    <cfRule type="containsText" dxfId="0" priority="932" operator="between" text=" ">
      <formula>NOT(ISERROR(SEARCH(" ",W25)))</formula>
    </cfRule>
  </conditionalFormatting>
  <conditionalFormatting sqref="W26:X26">
    <cfRule type="containsText" dxfId="0" priority="931" operator="between" text=" ">
      <formula>NOT(ISERROR(SEARCH(" ",W26)))</formula>
    </cfRule>
  </conditionalFormatting>
  <conditionalFormatting sqref="N27">
    <cfRule type="cellIs" dxfId="1" priority="171" operator="equal">
      <formula>"狂暴"</formula>
    </cfRule>
    <cfRule type="cellIs" dxfId="2" priority="172" operator="equal">
      <formula>"锁定"</formula>
    </cfRule>
    <cfRule type="cellIs" dxfId="3" priority="173" operator="equal">
      <formula>"钻石"</formula>
    </cfRule>
    <cfRule type="cellIs" dxfId="4" priority="174" operator="equal">
      <formula>"金币"</formula>
    </cfRule>
    <cfRule type="containsText" dxfId="0" priority="175" operator="between" text=" ">
      <formula>NOT(ISERROR(SEARCH(" ",N27)))</formula>
    </cfRule>
  </conditionalFormatting>
  <conditionalFormatting sqref="W27:X27">
    <cfRule type="containsText" dxfId="0" priority="337" operator="between" text=" ">
      <formula>NOT(ISERROR(SEARCH(" ",W27)))</formula>
    </cfRule>
  </conditionalFormatting>
  <conditionalFormatting sqref="W28:X28">
    <cfRule type="containsText" dxfId="0" priority="336" operator="between" text=" ">
      <formula>NOT(ISERROR(SEARCH(" ",W28)))</formula>
    </cfRule>
  </conditionalFormatting>
  <conditionalFormatting sqref="O29:P29">
    <cfRule type="containsText" dxfId="0" priority="169" operator="between" text=" ">
      <formula>NOT(ISERROR(SEARCH(" ",O29)))</formula>
    </cfRule>
  </conditionalFormatting>
  <conditionalFormatting sqref="Q29">
    <cfRule type="containsText" dxfId="0" priority="159" operator="between" text=" ">
      <formula>NOT(ISERROR(SEARCH(" ",Q29)))</formula>
    </cfRule>
  </conditionalFormatting>
  <conditionalFormatting sqref="S29:T29">
    <cfRule type="containsText" dxfId="0" priority="721" operator="between" text=" ">
      <formula>NOT(ISERROR(SEARCH(" ",S29)))</formula>
    </cfRule>
  </conditionalFormatting>
  <conditionalFormatting sqref="V29">
    <cfRule type="cellIs" dxfId="1" priority="706" operator="equal">
      <formula>"狂暴"</formula>
    </cfRule>
    <cfRule type="cellIs" dxfId="2" priority="707" operator="equal">
      <formula>"锁定"</formula>
    </cfRule>
    <cfRule type="cellIs" dxfId="3" priority="708" operator="equal">
      <formula>"钻石"</formula>
    </cfRule>
    <cfRule type="cellIs" dxfId="4" priority="709" operator="equal">
      <formula>"金币"</formula>
    </cfRule>
    <cfRule type="containsText" dxfId="0" priority="711" operator="between" text=" ">
      <formula>NOT(ISERROR(SEARCH(" ",V29)))</formula>
    </cfRule>
  </conditionalFormatting>
  <conditionalFormatting sqref="W29:X29">
    <cfRule type="containsText" dxfId="0" priority="710" operator="between" text=" ">
      <formula>NOT(ISERROR(SEARCH(" ",W29)))</formula>
    </cfRule>
  </conditionalFormatting>
  <conditionalFormatting sqref="O30:P30">
    <cfRule type="containsText" dxfId="0" priority="164" operator="between" text=" ">
      <formula>NOT(ISERROR(SEARCH(" ",O30)))</formula>
    </cfRule>
  </conditionalFormatting>
  <conditionalFormatting sqref="Q30">
    <cfRule type="containsText" dxfId="0" priority="158" operator="between" text=" ">
      <formula>NOT(ISERROR(SEARCH(" ",Q30)))</formula>
    </cfRule>
  </conditionalFormatting>
  <conditionalFormatting sqref="S30:T30">
    <cfRule type="containsText" dxfId="0" priority="716" operator="between" text=" ">
      <formula>NOT(ISERROR(SEARCH(" ",S30)))</formula>
    </cfRule>
  </conditionalFormatting>
  <conditionalFormatting sqref="W30:X30">
    <cfRule type="containsText" dxfId="0" priority="705" operator="between" text=" ">
      <formula>NOT(ISERROR(SEARCH(" ",W30)))</formula>
    </cfRule>
  </conditionalFormatting>
  <conditionalFormatting sqref="O31:P31">
    <cfRule type="containsText" dxfId="0" priority="163" operator="between" text=" ">
      <formula>NOT(ISERROR(SEARCH(" ",O31)))</formula>
    </cfRule>
  </conditionalFormatting>
  <conditionalFormatting sqref="Q31">
    <cfRule type="containsText" dxfId="0" priority="155" operator="between" text=" ">
      <formula>NOT(ISERROR(SEARCH(" ",Q31)))</formula>
    </cfRule>
  </conditionalFormatting>
  <conditionalFormatting sqref="S31:T31">
    <cfRule type="containsText" dxfId="0" priority="715" operator="between" text=" ">
      <formula>NOT(ISERROR(SEARCH(" ",S31)))</formula>
    </cfRule>
  </conditionalFormatting>
  <conditionalFormatting sqref="W31:X31">
    <cfRule type="containsText" dxfId="0" priority="704" operator="between" text=" ">
      <formula>NOT(ISERROR(SEARCH(" ",W31)))</formula>
    </cfRule>
  </conditionalFormatting>
  <conditionalFormatting sqref="O32:P32">
    <cfRule type="containsText" dxfId="0" priority="162" operator="between" text=" ">
      <formula>NOT(ISERROR(SEARCH(" ",O32)))</formula>
    </cfRule>
  </conditionalFormatting>
  <conditionalFormatting sqref="Q32">
    <cfRule type="containsText" dxfId="0" priority="154" operator="between" text=" ">
      <formula>NOT(ISERROR(SEARCH(" ",Q32)))</formula>
    </cfRule>
  </conditionalFormatting>
  <conditionalFormatting sqref="S32:T32">
    <cfRule type="containsText" dxfId="0" priority="714" operator="between" text=" ">
      <formula>NOT(ISERROR(SEARCH(" ",S32)))</formula>
    </cfRule>
  </conditionalFormatting>
  <conditionalFormatting sqref="W32:X32">
    <cfRule type="containsText" dxfId="0" priority="703" operator="between" text=" ">
      <formula>NOT(ISERROR(SEARCH(" ",W32)))</formula>
    </cfRule>
  </conditionalFormatting>
  <conditionalFormatting sqref="O33:P33">
    <cfRule type="containsText" dxfId="0" priority="161" operator="between" text=" ">
      <formula>NOT(ISERROR(SEARCH(" ",O33)))</formula>
    </cfRule>
  </conditionalFormatting>
  <conditionalFormatting sqref="Q33">
    <cfRule type="containsText" dxfId="0" priority="157" operator="between" text=" ">
      <formula>NOT(ISERROR(SEARCH(" ",Q33)))</formula>
    </cfRule>
  </conditionalFormatting>
  <conditionalFormatting sqref="S33:T33">
    <cfRule type="containsText" dxfId="0" priority="713" operator="between" text=" ">
      <formula>NOT(ISERROR(SEARCH(" ",S33)))</formula>
    </cfRule>
  </conditionalFormatting>
  <conditionalFormatting sqref="W33:X33">
    <cfRule type="containsText" dxfId="0" priority="702" operator="between" text=" ">
      <formula>NOT(ISERROR(SEARCH(" ",W33)))</formula>
    </cfRule>
  </conditionalFormatting>
  <conditionalFormatting sqref="O34:P34">
    <cfRule type="containsText" dxfId="0" priority="160" operator="between" text=" ">
      <formula>NOT(ISERROR(SEARCH(" ",O34)))</formula>
    </cfRule>
  </conditionalFormatting>
  <conditionalFormatting sqref="Q34">
    <cfRule type="containsText" dxfId="0" priority="156" operator="between" text=" ">
      <formula>NOT(ISERROR(SEARCH(" ",Q34)))</formula>
    </cfRule>
  </conditionalFormatting>
  <conditionalFormatting sqref="S34:T34">
    <cfRule type="containsText" dxfId="0" priority="712" operator="between" text=" ">
      <formula>NOT(ISERROR(SEARCH(" ",S34)))</formula>
    </cfRule>
  </conditionalFormatting>
  <conditionalFormatting sqref="W34:X34">
    <cfRule type="containsText" dxfId="0" priority="701" operator="between" text=" ">
      <formula>NOT(ISERROR(SEARCH(" ",W34)))</formula>
    </cfRule>
  </conditionalFormatting>
  <conditionalFormatting sqref="O35:P35">
    <cfRule type="containsText" dxfId="0" priority="148" operator="between" text=" ">
      <formula>NOT(ISERROR(SEARCH(" ",O35)))</formula>
    </cfRule>
  </conditionalFormatting>
  <conditionalFormatting sqref="Q35">
    <cfRule type="containsText" dxfId="0" priority="146" operator="between" text=" ">
      <formula>NOT(ISERROR(SEARCH(" ",Q35)))</formula>
    </cfRule>
  </conditionalFormatting>
  <conditionalFormatting sqref="S35:T35">
    <cfRule type="containsText" dxfId="0" priority="322" operator="between" text=" ">
      <formula>NOT(ISERROR(SEARCH(" ",S35)))</formula>
    </cfRule>
  </conditionalFormatting>
  <conditionalFormatting sqref="W35:X35">
    <cfRule type="containsText" dxfId="0" priority="320" operator="between" text=" ">
      <formula>NOT(ISERROR(SEARCH(" ",W35)))</formula>
    </cfRule>
  </conditionalFormatting>
  <conditionalFormatting sqref="O36:P36">
    <cfRule type="containsText" dxfId="0" priority="147" operator="between" text=" ">
      <formula>NOT(ISERROR(SEARCH(" ",O36)))</formula>
    </cfRule>
  </conditionalFormatting>
  <conditionalFormatting sqref="Q36">
    <cfRule type="containsText" dxfId="0" priority="145" operator="between" text=" ">
      <formula>NOT(ISERROR(SEARCH(" ",Q36)))</formula>
    </cfRule>
  </conditionalFormatting>
  <conditionalFormatting sqref="S36:T36">
    <cfRule type="containsText" dxfId="0" priority="321" operator="between" text=" ">
      <formula>NOT(ISERROR(SEARCH(" ",S36)))</formula>
    </cfRule>
  </conditionalFormatting>
  <conditionalFormatting sqref="W36:X36">
    <cfRule type="containsText" dxfId="0" priority="319" operator="between" text=" ">
      <formula>NOT(ISERROR(SEARCH(" ",W36)))</formula>
    </cfRule>
  </conditionalFormatting>
  <conditionalFormatting sqref="Q37">
    <cfRule type="containsText" dxfId="0" priority="429" operator="between" text=" ">
      <formula>NOT(ISERROR(SEARCH(" ",Q37)))</formula>
    </cfRule>
  </conditionalFormatting>
  <conditionalFormatting sqref="Q38">
    <cfRule type="containsText" dxfId="0" priority="428" operator="between" text=" ">
      <formula>NOT(ISERROR(SEARCH(" ",Q38)))</formula>
    </cfRule>
  </conditionalFormatting>
  <conditionalFormatting sqref="W38:X38">
    <cfRule type="containsText" dxfId="0" priority="673" operator="between" text=" ">
      <formula>NOT(ISERROR(SEARCH(" ",W38)))</formula>
    </cfRule>
  </conditionalFormatting>
  <conditionalFormatting sqref="Q39">
    <cfRule type="containsText" dxfId="0" priority="427" operator="between" text=" ">
      <formula>NOT(ISERROR(SEARCH(" ",Q39)))</formula>
    </cfRule>
  </conditionalFormatting>
  <conditionalFormatting sqref="W39:X39">
    <cfRule type="containsText" dxfId="0" priority="672" operator="between" text=" ">
      <formula>NOT(ISERROR(SEARCH(" ",W39)))</formula>
    </cfRule>
  </conditionalFormatting>
  <conditionalFormatting sqref="Q40">
    <cfRule type="containsText" dxfId="0" priority="426" operator="between" text=" ">
      <formula>NOT(ISERROR(SEARCH(" ",Q40)))</formula>
    </cfRule>
  </conditionalFormatting>
  <conditionalFormatting sqref="W40:X40">
    <cfRule type="containsText" dxfId="0" priority="671" operator="between" text=" ">
      <formula>NOT(ISERROR(SEARCH(" ",W40)))</formula>
    </cfRule>
  </conditionalFormatting>
  <conditionalFormatting sqref="Q41">
    <cfRule type="containsText" dxfId="0" priority="425" operator="between" text=" ">
      <formula>NOT(ISERROR(SEARCH(" ",Q41)))</formula>
    </cfRule>
  </conditionalFormatting>
  <conditionalFormatting sqref="W41:X41">
    <cfRule type="containsText" dxfId="0" priority="670" operator="between" text=" ">
      <formula>NOT(ISERROR(SEARCH(" ",W41)))</formula>
    </cfRule>
  </conditionalFormatting>
  <conditionalFormatting sqref="Q42">
    <cfRule type="containsText" dxfId="0" priority="424" operator="between" text=" ">
      <formula>NOT(ISERROR(SEARCH(" ",Q42)))</formula>
    </cfRule>
  </conditionalFormatting>
  <conditionalFormatting sqref="W42:X42">
    <cfRule type="containsText" dxfId="0" priority="669" operator="between" text=" ">
      <formula>NOT(ISERROR(SEARCH(" ",W42)))</formula>
    </cfRule>
  </conditionalFormatting>
  <conditionalFormatting sqref="Q43">
    <cfRule type="containsText" dxfId="0" priority="294" operator="between" text=" ">
      <formula>NOT(ISERROR(SEARCH(" ",Q43)))</formula>
    </cfRule>
  </conditionalFormatting>
  <conditionalFormatting sqref="W43:X43">
    <cfRule type="containsText" dxfId="0" priority="303" operator="between" text=" ">
      <formula>NOT(ISERROR(SEARCH(" ",W43)))</formula>
    </cfRule>
  </conditionalFormatting>
  <conditionalFormatting sqref="Q44">
    <cfRule type="containsText" dxfId="0" priority="293" operator="between" text=" ">
      <formula>NOT(ISERROR(SEARCH(" ",Q44)))</formula>
    </cfRule>
  </conditionalFormatting>
  <conditionalFormatting sqref="W44:X44">
    <cfRule type="containsText" dxfId="0" priority="302" operator="between" text=" ">
      <formula>NOT(ISERROR(SEARCH(" ",W44)))</formula>
    </cfRule>
  </conditionalFormatting>
  <conditionalFormatting sqref="N45">
    <cfRule type="cellIs" dxfId="1" priority="139" operator="equal">
      <formula>"狂暴"</formula>
    </cfRule>
    <cfRule type="cellIs" dxfId="2" priority="140" operator="equal">
      <formula>"锁定"</formula>
    </cfRule>
    <cfRule type="cellIs" dxfId="3" priority="141" operator="equal">
      <formula>"钻石"</formula>
    </cfRule>
    <cfRule type="cellIs" dxfId="4" priority="142" operator="equal">
      <formula>"金币"</formula>
    </cfRule>
    <cfRule type="containsText" dxfId="0" priority="144" operator="between" text=" ">
      <formula>NOT(ISERROR(SEARCH(" ",N45)))</formula>
    </cfRule>
  </conditionalFormatting>
  <conditionalFormatting sqref="O45:Q45">
    <cfRule type="containsText" dxfId="0" priority="143" operator="between" text=" ">
      <formula>NOT(ISERROR(SEARCH(" ",O45)))</formula>
    </cfRule>
  </conditionalFormatting>
  <conditionalFormatting sqref="O46:Q46">
    <cfRule type="containsText" dxfId="0" priority="133" operator="between" text=" ">
      <formula>NOT(ISERROR(SEARCH(" ",O46)))</formula>
    </cfRule>
  </conditionalFormatting>
  <conditionalFormatting sqref="S46:T46">
    <cfRule type="containsText" dxfId="0" priority="658" operator="between" text=" ">
      <formula>NOT(ISERROR(SEARCH(" ",S46)))</formula>
    </cfRule>
  </conditionalFormatting>
  <conditionalFormatting sqref="W46:X46">
    <cfRule type="containsText" dxfId="0" priority="653" operator="between" text=" ">
      <formula>NOT(ISERROR(SEARCH(" ",W46)))</formula>
    </cfRule>
  </conditionalFormatting>
  <conditionalFormatting sqref="O47:Q47">
    <cfRule type="containsText" dxfId="0" priority="132" operator="between" text=" ">
      <formula>NOT(ISERROR(SEARCH(" ",O47)))</formula>
    </cfRule>
  </conditionalFormatting>
  <conditionalFormatting sqref="S47:T47">
    <cfRule type="containsText" dxfId="0" priority="657" operator="between" text=" ">
      <formula>NOT(ISERROR(SEARCH(" ",S47)))</formula>
    </cfRule>
  </conditionalFormatting>
  <conditionalFormatting sqref="W47:X47">
    <cfRule type="containsText" dxfId="0" priority="652" operator="between" text=" ">
      <formula>NOT(ISERROR(SEARCH(" ",W47)))</formula>
    </cfRule>
  </conditionalFormatting>
  <conditionalFormatting sqref="O48:Q48">
    <cfRule type="containsText" dxfId="0" priority="131" operator="between" text=" ">
      <formula>NOT(ISERROR(SEARCH(" ",O48)))</formula>
    </cfRule>
  </conditionalFormatting>
  <conditionalFormatting sqref="S48:T48">
    <cfRule type="containsText" dxfId="0" priority="656" operator="between" text=" ">
      <formula>NOT(ISERROR(SEARCH(" ",S48)))</formula>
    </cfRule>
  </conditionalFormatting>
  <conditionalFormatting sqref="W48:X48">
    <cfRule type="containsText" dxfId="0" priority="651" operator="between" text=" ">
      <formula>NOT(ISERROR(SEARCH(" ",W48)))</formula>
    </cfRule>
  </conditionalFormatting>
  <conditionalFormatting sqref="O49:Q49">
    <cfRule type="containsText" dxfId="0" priority="130" operator="between" text=" ">
      <formula>NOT(ISERROR(SEARCH(" ",O49)))</formula>
    </cfRule>
  </conditionalFormatting>
  <conditionalFormatting sqref="S49:T49">
    <cfRule type="containsText" dxfId="0" priority="655" operator="between" text=" ">
      <formula>NOT(ISERROR(SEARCH(" ",S49)))</formula>
    </cfRule>
  </conditionalFormatting>
  <conditionalFormatting sqref="W49:X49">
    <cfRule type="containsText" dxfId="0" priority="650" operator="between" text=" ">
      <formula>NOT(ISERROR(SEARCH(" ",W49)))</formula>
    </cfRule>
  </conditionalFormatting>
  <conditionalFormatting sqref="O50:Q50">
    <cfRule type="containsText" dxfId="0" priority="129" operator="between" text=" ">
      <formula>NOT(ISERROR(SEARCH(" ",O50)))</formula>
    </cfRule>
  </conditionalFormatting>
  <conditionalFormatting sqref="S50:T50">
    <cfRule type="containsText" dxfId="0" priority="654" operator="between" text=" ">
      <formula>NOT(ISERROR(SEARCH(" ",S50)))</formula>
    </cfRule>
  </conditionalFormatting>
  <conditionalFormatting sqref="W50:X50">
    <cfRule type="containsText" dxfId="0" priority="649" operator="between" text=" ">
      <formula>NOT(ISERROR(SEARCH(" ",W50)))</formula>
    </cfRule>
  </conditionalFormatting>
  <conditionalFormatting sqref="N51">
    <cfRule type="cellIs" dxfId="1" priority="117" operator="equal">
      <formula>"狂暴"</formula>
    </cfRule>
    <cfRule type="cellIs" dxfId="2" priority="118" operator="equal">
      <formula>"锁定"</formula>
    </cfRule>
    <cfRule type="cellIs" dxfId="3" priority="119" operator="equal">
      <formula>"钻石"</formula>
    </cfRule>
    <cfRule type="cellIs" dxfId="4" priority="120" operator="equal">
      <formula>"金币"</formula>
    </cfRule>
    <cfRule type="containsText" dxfId="0" priority="121" operator="between" text=" ">
      <formula>NOT(ISERROR(SEARCH(" ",N51)))</formula>
    </cfRule>
  </conditionalFormatting>
  <conditionalFormatting sqref="O51:Q51">
    <cfRule type="containsText" dxfId="0" priority="123" operator="between" text=" ">
      <formula>NOT(ISERROR(SEARCH(" ",O51)))</formula>
    </cfRule>
  </conditionalFormatting>
  <conditionalFormatting sqref="S51:T51">
    <cfRule type="containsText" dxfId="0" priority="287" operator="between" text=" ">
      <formula>NOT(ISERROR(SEARCH(" ",S51)))</formula>
    </cfRule>
  </conditionalFormatting>
  <conditionalFormatting sqref="W51:X51">
    <cfRule type="containsText" dxfId="0" priority="285" operator="between" text=" ">
      <formula>NOT(ISERROR(SEARCH(" ",W51)))</formula>
    </cfRule>
  </conditionalFormatting>
  <conditionalFormatting sqref="N52">
    <cfRule type="cellIs" dxfId="1" priority="124" operator="equal">
      <formula>"狂暴"</formula>
    </cfRule>
    <cfRule type="cellIs" dxfId="2" priority="125" operator="equal">
      <formula>"锁定"</formula>
    </cfRule>
    <cfRule type="cellIs" dxfId="3" priority="126" operator="equal">
      <formula>"钻石"</formula>
    </cfRule>
    <cfRule type="cellIs" dxfId="4" priority="127" operator="equal">
      <formula>"金币"</formula>
    </cfRule>
    <cfRule type="containsText" dxfId="0" priority="128" operator="between" text=" ">
      <formula>NOT(ISERROR(SEARCH(" ",N52)))</formula>
    </cfRule>
  </conditionalFormatting>
  <conditionalFormatting sqref="O52:Q52">
    <cfRule type="containsText" dxfId="0" priority="122" operator="between" text=" ">
      <formula>NOT(ISERROR(SEARCH(" ",O52)))</formula>
    </cfRule>
  </conditionalFormatting>
  <conditionalFormatting sqref="S52:T52">
    <cfRule type="containsText" dxfId="0" priority="286" operator="between" text=" ">
      <formula>NOT(ISERROR(SEARCH(" ",S52)))</formula>
    </cfRule>
  </conditionalFormatting>
  <conditionalFormatting sqref="W52:X52">
    <cfRule type="containsText" dxfId="0" priority="284" operator="between" text=" ">
      <formula>NOT(ISERROR(SEARCH(" ",W52)))</formula>
    </cfRule>
  </conditionalFormatting>
  <conditionalFormatting sqref="O53:P53">
    <cfRule type="containsText" dxfId="0" priority="115" operator="between" text=" ">
      <formula>NOT(ISERROR(SEARCH(" ",O53)))</formula>
    </cfRule>
  </conditionalFormatting>
  <conditionalFormatting sqref="Q53">
    <cfRule type="containsText" dxfId="0" priority="105" operator="between" text=" ">
      <formula>NOT(ISERROR(SEARCH(" ",Q53)))</formula>
    </cfRule>
  </conditionalFormatting>
  <conditionalFormatting sqref="R53">
    <cfRule type="cellIs" dxfId="1" priority="516" operator="equal">
      <formula>"狂暴"</formula>
    </cfRule>
    <cfRule type="cellIs" dxfId="2" priority="517" operator="equal">
      <formula>"锁定"</formula>
    </cfRule>
    <cfRule type="cellIs" dxfId="3" priority="518" operator="equal">
      <formula>"钻石"</formula>
    </cfRule>
    <cfRule type="cellIs" dxfId="4" priority="519" operator="equal">
      <formula>"金币"</formula>
    </cfRule>
    <cfRule type="containsText" dxfId="0" priority="520" operator="between" text=" ">
      <formula>NOT(ISERROR(SEARCH(" ",R53)))</formula>
    </cfRule>
  </conditionalFormatting>
  <conditionalFormatting sqref="S53:T53">
    <cfRule type="containsText" dxfId="0" priority="635" operator="between" text=" ">
      <formula>NOT(ISERROR(SEARCH(" ",S53)))</formula>
    </cfRule>
  </conditionalFormatting>
  <conditionalFormatting sqref="V53">
    <cfRule type="cellIs" dxfId="1" priority="506" operator="equal">
      <formula>"狂暴"</formula>
    </cfRule>
    <cfRule type="cellIs" dxfId="2" priority="507" operator="equal">
      <formula>"锁定"</formula>
    </cfRule>
    <cfRule type="cellIs" dxfId="3" priority="508" operator="equal">
      <formula>"钻石"</formula>
    </cfRule>
    <cfRule type="cellIs" dxfId="4" priority="509" operator="equal">
      <formula>"金币"</formula>
    </cfRule>
    <cfRule type="containsText" dxfId="0" priority="510" operator="between" text=" ">
      <formula>NOT(ISERROR(SEARCH(" ",V53)))</formula>
    </cfRule>
  </conditionalFormatting>
  <conditionalFormatting sqref="W53:X53">
    <cfRule type="containsText" dxfId="0" priority="624" operator="between" text=" ">
      <formula>NOT(ISERROR(SEARCH(" ",W53)))</formula>
    </cfRule>
  </conditionalFormatting>
  <conditionalFormatting sqref="O54:P54">
    <cfRule type="containsText" dxfId="0" priority="110" operator="between" text=" ">
      <formula>NOT(ISERROR(SEARCH(" ",O54)))</formula>
    </cfRule>
  </conditionalFormatting>
  <conditionalFormatting sqref="Q54">
    <cfRule type="containsText" dxfId="0" priority="104" operator="between" text=" ">
      <formula>NOT(ISERROR(SEARCH(" ",Q54)))</formula>
    </cfRule>
  </conditionalFormatting>
  <conditionalFormatting sqref="S54:T54">
    <cfRule type="containsText" dxfId="0" priority="630" operator="between" text=" ">
      <formula>NOT(ISERROR(SEARCH(" ",S54)))</formula>
    </cfRule>
  </conditionalFormatting>
  <conditionalFormatting sqref="W54:X54">
    <cfRule type="containsText" dxfId="0" priority="619" operator="between" text=" ">
      <formula>NOT(ISERROR(SEARCH(" ",W54)))</formula>
    </cfRule>
  </conditionalFormatting>
  <conditionalFormatting sqref="O55:P55">
    <cfRule type="containsText" dxfId="0" priority="109" operator="between" text=" ">
      <formula>NOT(ISERROR(SEARCH(" ",O55)))</formula>
    </cfRule>
  </conditionalFormatting>
  <conditionalFormatting sqref="Q55">
    <cfRule type="containsText" dxfId="0" priority="101" operator="between" text=" ">
      <formula>NOT(ISERROR(SEARCH(" ",Q55)))</formula>
    </cfRule>
  </conditionalFormatting>
  <conditionalFormatting sqref="S55:T55">
    <cfRule type="containsText" dxfId="0" priority="629" operator="between" text=" ">
      <formula>NOT(ISERROR(SEARCH(" ",S55)))</formula>
    </cfRule>
  </conditionalFormatting>
  <conditionalFormatting sqref="W55:X55">
    <cfRule type="containsText" dxfId="0" priority="618" operator="between" text=" ">
      <formula>NOT(ISERROR(SEARCH(" ",W55)))</formula>
    </cfRule>
  </conditionalFormatting>
  <conditionalFormatting sqref="O56:P56">
    <cfRule type="containsText" dxfId="0" priority="108" operator="between" text=" ">
      <formula>NOT(ISERROR(SEARCH(" ",O56)))</formula>
    </cfRule>
  </conditionalFormatting>
  <conditionalFormatting sqref="Q56">
    <cfRule type="containsText" dxfId="0" priority="100" operator="between" text=" ">
      <formula>NOT(ISERROR(SEARCH(" ",Q56)))</formula>
    </cfRule>
  </conditionalFormatting>
  <conditionalFormatting sqref="S56:T56">
    <cfRule type="containsText" dxfId="0" priority="628" operator="between" text=" ">
      <formula>NOT(ISERROR(SEARCH(" ",S56)))</formula>
    </cfRule>
  </conditionalFormatting>
  <conditionalFormatting sqref="W56:X56">
    <cfRule type="containsText" dxfId="0" priority="617" operator="between" text=" ">
      <formula>NOT(ISERROR(SEARCH(" ",W56)))</formula>
    </cfRule>
  </conditionalFormatting>
  <conditionalFormatting sqref="O57:P57">
    <cfRule type="containsText" dxfId="0" priority="107" operator="between" text=" ">
      <formula>NOT(ISERROR(SEARCH(" ",O57)))</formula>
    </cfRule>
  </conditionalFormatting>
  <conditionalFormatting sqref="Q57">
    <cfRule type="containsText" dxfId="0" priority="103" operator="between" text=" ">
      <formula>NOT(ISERROR(SEARCH(" ",Q57)))</formula>
    </cfRule>
  </conditionalFormatting>
  <conditionalFormatting sqref="S57:T57">
    <cfRule type="containsText" dxfId="0" priority="627" operator="between" text=" ">
      <formula>NOT(ISERROR(SEARCH(" ",S57)))</formula>
    </cfRule>
  </conditionalFormatting>
  <conditionalFormatting sqref="W57:X57">
    <cfRule type="containsText" dxfId="0" priority="616" operator="between" text=" ">
      <formula>NOT(ISERROR(SEARCH(" ",W57)))</formula>
    </cfRule>
  </conditionalFormatting>
  <conditionalFormatting sqref="O58:P58">
    <cfRule type="containsText" dxfId="0" priority="106" operator="between" text=" ">
      <formula>NOT(ISERROR(SEARCH(" ",O58)))</formula>
    </cfRule>
  </conditionalFormatting>
  <conditionalFormatting sqref="Q58">
    <cfRule type="containsText" dxfId="0" priority="102" operator="between" text=" ">
      <formula>NOT(ISERROR(SEARCH(" ",Q58)))</formula>
    </cfRule>
  </conditionalFormatting>
  <conditionalFormatting sqref="S58:T58">
    <cfRule type="containsText" dxfId="0" priority="626" operator="between" text=" ">
      <formula>NOT(ISERROR(SEARCH(" ",S58)))</formula>
    </cfRule>
  </conditionalFormatting>
  <conditionalFormatting sqref="W58:X58">
    <cfRule type="containsText" dxfId="0" priority="615" operator="between" text=" ">
      <formula>NOT(ISERROR(SEARCH(" ",W58)))</formula>
    </cfRule>
  </conditionalFormatting>
  <conditionalFormatting sqref="O59:P59">
    <cfRule type="containsText" dxfId="0" priority="94" operator="between" text=" ">
      <formula>NOT(ISERROR(SEARCH(" ",O59)))</formula>
    </cfRule>
  </conditionalFormatting>
  <conditionalFormatting sqref="Q59">
    <cfRule type="containsText" dxfId="0" priority="92" operator="between" text=" ">
      <formula>NOT(ISERROR(SEARCH(" ",Q59)))</formula>
    </cfRule>
  </conditionalFormatting>
  <conditionalFormatting sqref="S59:T59">
    <cfRule type="containsText" dxfId="0" priority="263" operator="between" text=" ">
      <formula>NOT(ISERROR(SEARCH(" ",S59)))</formula>
    </cfRule>
  </conditionalFormatting>
  <conditionalFormatting sqref="W59:X59">
    <cfRule type="containsText" dxfId="0" priority="261" operator="between" text=" ">
      <formula>NOT(ISERROR(SEARCH(" ",W59)))</formula>
    </cfRule>
  </conditionalFormatting>
  <conditionalFormatting sqref="O60:P60">
    <cfRule type="containsText" dxfId="0" priority="93" operator="between" text=" ">
      <formula>NOT(ISERROR(SEARCH(" ",O60)))</formula>
    </cfRule>
  </conditionalFormatting>
  <conditionalFormatting sqref="Q60">
    <cfRule type="containsText" dxfId="0" priority="91" operator="between" text=" ">
      <formula>NOT(ISERROR(SEARCH(" ",Q60)))</formula>
    </cfRule>
  </conditionalFormatting>
  <conditionalFormatting sqref="S60:T60">
    <cfRule type="containsText" dxfId="0" priority="262" operator="between" text=" ">
      <formula>NOT(ISERROR(SEARCH(" ",S60)))</formula>
    </cfRule>
  </conditionalFormatting>
  <conditionalFormatting sqref="W60:X60">
    <cfRule type="containsText" dxfId="0" priority="260" operator="between" text=" ">
      <formula>NOT(ISERROR(SEARCH(" ",W60)))</formula>
    </cfRule>
  </conditionalFormatting>
  <conditionalFormatting sqref="Q61">
    <cfRule type="containsText" dxfId="0" priority="417" operator="between" text=" ">
      <formula>NOT(ISERROR(SEARCH(" ",Q61)))</formula>
    </cfRule>
  </conditionalFormatting>
  <conditionalFormatting sqref="V61">
    <cfRule type="cellIs" dxfId="1" priority="491" operator="equal">
      <formula>"狂暴"</formula>
    </cfRule>
    <cfRule type="cellIs" dxfId="2" priority="492" operator="equal">
      <formula>"锁定"</formula>
    </cfRule>
    <cfRule type="cellIs" dxfId="3" priority="493" operator="equal">
      <formula>"钻石"</formula>
    </cfRule>
    <cfRule type="cellIs" dxfId="4" priority="494" operator="equal">
      <formula>"金币"</formula>
    </cfRule>
    <cfRule type="containsText" dxfId="0" priority="495" operator="between" text=" ">
      <formula>NOT(ISERROR(SEARCH(" ",V61)))</formula>
    </cfRule>
  </conditionalFormatting>
  <conditionalFormatting sqref="Q62">
    <cfRule type="containsText" dxfId="0" priority="416" operator="between" text=" ">
      <formula>NOT(ISERROR(SEARCH(" ",Q62)))</formula>
    </cfRule>
  </conditionalFormatting>
  <conditionalFormatting sqref="W62:X62">
    <cfRule type="containsText" dxfId="0" priority="587" operator="between" text=" ">
      <formula>NOT(ISERROR(SEARCH(" ",W62)))</formula>
    </cfRule>
  </conditionalFormatting>
  <conditionalFormatting sqref="Q63">
    <cfRule type="containsText" dxfId="0" priority="415" operator="between" text=" ">
      <formula>NOT(ISERROR(SEARCH(" ",Q63)))</formula>
    </cfRule>
  </conditionalFormatting>
  <conditionalFormatting sqref="W63:X63">
    <cfRule type="containsText" dxfId="0" priority="586" operator="between" text=" ">
      <formula>NOT(ISERROR(SEARCH(" ",W63)))</formula>
    </cfRule>
  </conditionalFormatting>
  <conditionalFormatting sqref="Q64">
    <cfRule type="containsText" dxfId="0" priority="414" operator="between" text=" ">
      <formula>NOT(ISERROR(SEARCH(" ",Q64)))</formula>
    </cfRule>
  </conditionalFormatting>
  <conditionalFormatting sqref="W64:X64">
    <cfRule type="containsText" dxfId="0" priority="585" operator="between" text=" ">
      <formula>NOT(ISERROR(SEARCH(" ",W64)))</formula>
    </cfRule>
  </conditionalFormatting>
  <conditionalFormatting sqref="Q65">
    <cfRule type="containsText" dxfId="0" priority="413" operator="between" text=" ">
      <formula>NOT(ISERROR(SEARCH(" ",Q65)))</formula>
    </cfRule>
  </conditionalFormatting>
  <conditionalFormatting sqref="W65:X65">
    <cfRule type="containsText" dxfId="0" priority="584" operator="between" text=" ">
      <formula>NOT(ISERROR(SEARCH(" ",W65)))</formula>
    </cfRule>
  </conditionalFormatting>
  <conditionalFormatting sqref="Q66">
    <cfRule type="containsText" dxfId="0" priority="412" operator="between" text=" ">
      <formula>NOT(ISERROR(SEARCH(" ",Q66)))</formula>
    </cfRule>
  </conditionalFormatting>
  <conditionalFormatting sqref="W66:X66">
    <cfRule type="containsText" dxfId="0" priority="583" operator="between" text=" ">
      <formula>NOT(ISERROR(SEARCH(" ",W66)))</formula>
    </cfRule>
  </conditionalFormatting>
  <conditionalFormatting sqref="Q67">
    <cfRule type="containsText" dxfId="0" priority="225" operator="between" text=" ">
      <formula>NOT(ISERROR(SEARCH(" ",Q67)))</formula>
    </cfRule>
  </conditionalFormatting>
  <conditionalFormatting sqref="W67:X67">
    <cfRule type="containsText" dxfId="0" priority="239" operator="between" text=" ">
      <formula>NOT(ISERROR(SEARCH(" ",W67)))</formula>
    </cfRule>
  </conditionalFormatting>
  <conditionalFormatting sqref="Q68">
    <cfRule type="containsText" dxfId="0" priority="224" operator="between" text=" ">
      <formula>NOT(ISERROR(SEARCH(" ",Q68)))</formula>
    </cfRule>
  </conditionalFormatting>
  <conditionalFormatting sqref="W68:X68">
    <cfRule type="containsText" dxfId="0" priority="238" operator="between" text=" ">
      <formula>NOT(ISERROR(SEARCH(" ",W68)))</formula>
    </cfRule>
  </conditionalFormatting>
  <conditionalFormatting sqref="N69">
    <cfRule type="cellIs" dxfId="1" priority="85" operator="equal">
      <formula>"狂暴"</formula>
    </cfRule>
    <cfRule type="cellIs" dxfId="2" priority="86" operator="equal">
      <formula>"锁定"</formula>
    </cfRule>
    <cfRule type="cellIs" dxfId="3" priority="87" operator="equal">
      <formula>"钻石"</formula>
    </cfRule>
    <cfRule type="cellIs" dxfId="4" priority="88" operator="equal">
      <formula>"金币"</formula>
    </cfRule>
    <cfRule type="containsText" dxfId="0" priority="90" operator="between" text=" ">
      <formula>NOT(ISERROR(SEARCH(" ",N69)))</formula>
    </cfRule>
  </conditionalFormatting>
  <conditionalFormatting sqref="O69:Q69">
    <cfRule type="containsText" dxfId="0" priority="89" operator="between" text=" ">
      <formula>NOT(ISERROR(SEARCH(" ",O69)))</formula>
    </cfRule>
  </conditionalFormatting>
  <conditionalFormatting sqref="V69">
    <cfRule type="cellIs" dxfId="1" priority="603" operator="equal">
      <formula>"狂暴"</formula>
    </cfRule>
    <cfRule type="cellIs" dxfId="2" priority="604" operator="equal">
      <formula>"锁定"</formula>
    </cfRule>
    <cfRule type="cellIs" dxfId="3" priority="605" operator="equal">
      <formula>"钻石"</formula>
    </cfRule>
    <cfRule type="cellIs" dxfId="4" priority="606" operator="equal">
      <formula>"金币"</formula>
    </cfRule>
    <cfRule type="containsText" dxfId="0" priority="608" operator="between" text=" ">
      <formula>NOT(ISERROR(SEARCH(" ",V69)))</formula>
    </cfRule>
  </conditionalFormatting>
  <conditionalFormatting sqref="O70:Q70">
    <cfRule type="containsText" dxfId="0" priority="79" operator="between" text=" ">
      <formula>NOT(ISERROR(SEARCH(" ",O70)))</formula>
    </cfRule>
  </conditionalFormatting>
  <conditionalFormatting sqref="S70:T70">
    <cfRule type="containsText" dxfId="0" priority="572" operator="between" text=" ">
      <formula>NOT(ISERROR(SEARCH(" ",S70)))</formula>
    </cfRule>
  </conditionalFormatting>
  <conditionalFormatting sqref="W70:X70">
    <cfRule type="containsText" dxfId="0" priority="567" operator="between" text=" ">
      <formula>NOT(ISERROR(SEARCH(" ",W70)))</formula>
    </cfRule>
  </conditionalFormatting>
  <conditionalFormatting sqref="O71:Q71">
    <cfRule type="containsText" dxfId="0" priority="78" operator="between" text=" ">
      <formula>NOT(ISERROR(SEARCH(" ",O71)))</formula>
    </cfRule>
  </conditionalFormatting>
  <conditionalFormatting sqref="S71:T71">
    <cfRule type="containsText" dxfId="0" priority="571" operator="between" text=" ">
      <formula>NOT(ISERROR(SEARCH(" ",S71)))</formula>
    </cfRule>
  </conditionalFormatting>
  <conditionalFormatting sqref="W71:X71">
    <cfRule type="containsText" dxfId="0" priority="566" operator="between" text=" ">
      <formula>NOT(ISERROR(SEARCH(" ",W71)))</formula>
    </cfRule>
  </conditionalFormatting>
  <conditionalFormatting sqref="O72:Q72">
    <cfRule type="containsText" dxfId="0" priority="77" operator="between" text=" ">
      <formula>NOT(ISERROR(SEARCH(" ",O72)))</formula>
    </cfRule>
  </conditionalFormatting>
  <conditionalFormatting sqref="S72:T72">
    <cfRule type="containsText" dxfId="0" priority="570" operator="between" text=" ">
      <formula>NOT(ISERROR(SEARCH(" ",S72)))</formula>
    </cfRule>
  </conditionalFormatting>
  <conditionalFormatting sqref="W72:X72">
    <cfRule type="containsText" dxfId="0" priority="565" operator="between" text=" ">
      <formula>NOT(ISERROR(SEARCH(" ",W72)))</formula>
    </cfRule>
  </conditionalFormatting>
  <conditionalFormatting sqref="O73:Q73">
    <cfRule type="containsText" dxfId="0" priority="76" operator="between" text=" ">
      <formula>NOT(ISERROR(SEARCH(" ",O73)))</formula>
    </cfRule>
  </conditionalFormatting>
  <conditionalFormatting sqref="S73:T73">
    <cfRule type="containsText" dxfId="0" priority="569" operator="between" text=" ">
      <formula>NOT(ISERROR(SEARCH(" ",S73)))</formula>
    </cfRule>
  </conditionalFormatting>
  <conditionalFormatting sqref="W73:X73">
    <cfRule type="containsText" dxfId="0" priority="564" operator="between" text=" ">
      <formula>NOT(ISERROR(SEARCH(" ",W73)))</formula>
    </cfRule>
  </conditionalFormatting>
  <conditionalFormatting sqref="O74:Q74">
    <cfRule type="containsText" dxfId="0" priority="75" operator="between" text=" ">
      <formula>NOT(ISERROR(SEARCH(" ",O74)))</formula>
    </cfRule>
  </conditionalFormatting>
  <conditionalFormatting sqref="S74:T74">
    <cfRule type="containsText" dxfId="0" priority="568" operator="between" text=" ">
      <formula>NOT(ISERROR(SEARCH(" ",S74)))</formula>
    </cfRule>
  </conditionalFormatting>
  <conditionalFormatting sqref="W74:X74">
    <cfRule type="containsText" dxfId="0" priority="563" operator="between" text=" ">
      <formula>NOT(ISERROR(SEARCH(" ",W74)))</formula>
    </cfRule>
  </conditionalFormatting>
  <conditionalFormatting sqref="N75">
    <cfRule type="cellIs" dxfId="1" priority="63" operator="equal">
      <formula>"狂暴"</formula>
    </cfRule>
    <cfRule type="cellIs" dxfId="2" priority="64" operator="equal">
      <formula>"锁定"</formula>
    </cfRule>
    <cfRule type="cellIs" dxfId="3" priority="65" operator="equal">
      <formula>"钻石"</formula>
    </cfRule>
    <cfRule type="cellIs" dxfId="4" priority="66" operator="equal">
      <formula>"金币"</formula>
    </cfRule>
    <cfRule type="containsText" dxfId="0" priority="67" operator="between" text=" ">
      <formula>NOT(ISERROR(SEARCH(" ",N75)))</formula>
    </cfRule>
  </conditionalFormatting>
  <conditionalFormatting sqref="O75:Q75">
    <cfRule type="containsText" dxfId="0" priority="69" operator="between" text=" ">
      <formula>NOT(ISERROR(SEARCH(" ",O75)))</formula>
    </cfRule>
  </conditionalFormatting>
  <conditionalFormatting sqref="S75:T75">
    <cfRule type="containsText" dxfId="0" priority="218" operator="between" text=" ">
      <formula>NOT(ISERROR(SEARCH(" ",S75)))</formula>
    </cfRule>
  </conditionalFormatting>
  <conditionalFormatting sqref="W75:X75">
    <cfRule type="containsText" dxfId="0" priority="216" operator="between" text=" ">
      <formula>NOT(ISERROR(SEARCH(" ",W75)))</formula>
    </cfRule>
  </conditionalFormatting>
  <conditionalFormatting sqref="N76">
    <cfRule type="cellIs" dxfId="1" priority="70" operator="equal">
      <formula>"狂暴"</formula>
    </cfRule>
    <cfRule type="cellIs" dxfId="2" priority="71" operator="equal">
      <formula>"锁定"</formula>
    </cfRule>
    <cfRule type="cellIs" dxfId="3" priority="72" operator="equal">
      <formula>"钻石"</formula>
    </cfRule>
    <cfRule type="cellIs" dxfId="4" priority="73" operator="equal">
      <formula>"金币"</formula>
    </cfRule>
    <cfRule type="containsText" dxfId="0" priority="74" operator="between" text=" ">
      <formula>NOT(ISERROR(SEARCH(" ",N76)))</formula>
    </cfRule>
  </conditionalFormatting>
  <conditionalFormatting sqref="O76:Q76">
    <cfRule type="containsText" dxfId="0" priority="68" operator="between" text=" ">
      <formula>NOT(ISERROR(SEARCH(" ",O76)))</formula>
    </cfRule>
  </conditionalFormatting>
  <conditionalFormatting sqref="S76:T76">
    <cfRule type="containsText" dxfId="0" priority="217" operator="between" text=" ">
      <formula>NOT(ISERROR(SEARCH(" ",S76)))</formula>
    </cfRule>
  </conditionalFormatting>
  <conditionalFormatting sqref="W76:X76">
    <cfRule type="containsText" dxfId="0" priority="215" operator="between" text=" ">
      <formula>NOT(ISERROR(SEARCH(" ",W76)))</formula>
    </cfRule>
  </conditionalFormatting>
  <conditionalFormatting sqref="O77:P77">
    <cfRule type="containsText" dxfId="0" priority="61" operator="between" text=" ">
      <formula>NOT(ISERROR(SEARCH(" ",O77)))</formula>
    </cfRule>
  </conditionalFormatting>
  <conditionalFormatting sqref="Q77">
    <cfRule type="containsText" dxfId="0" priority="51" operator="between" text=" ">
      <formula>NOT(ISERROR(SEARCH(" ",Q77)))</formula>
    </cfRule>
  </conditionalFormatting>
  <conditionalFormatting sqref="S77:T77">
    <cfRule type="containsText" dxfId="0" priority="549" operator="between" text=" ">
      <formula>NOT(ISERROR(SEARCH(" ",S77)))</formula>
    </cfRule>
  </conditionalFormatting>
  <conditionalFormatting sqref="V77">
    <cfRule type="cellIs" dxfId="1" priority="481" operator="equal">
      <formula>"狂暴"</formula>
    </cfRule>
    <cfRule type="cellIs" dxfId="2" priority="482" operator="equal">
      <formula>"锁定"</formula>
    </cfRule>
    <cfRule type="cellIs" dxfId="3" priority="483" operator="equal">
      <formula>"钻石"</formula>
    </cfRule>
    <cfRule type="cellIs" dxfId="4" priority="484" operator="equal">
      <formula>"金币"</formula>
    </cfRule>
    <cfRule type="containsText" dxfId="0" priority="485" operator="between" text=" ">
      <formula>NOT(ISERROR(SEARCH(" ",V77)))</formula>
    </cfRule>
  </conditionalFormatting>
  <conditionalFormatting sqref="W77:X77">
    <cfRule type="containsText" dxfId="0" priority="538" operator="between" text=" ">
      <formula>NOT(ISERROR(SEARCH(" ",W77)))</formula>
    </cfRule>
  </conditionalFormatting>
  <conditionalFormatting sqref="O78:P78">
    <cfRule type="containsText" dxfId="0" priority="56" operator="between" text=" ">
      <formula>NOT(ISERROR(SEARCH(" ",O78)))</formula>
    </cfRule>
  </conditionalFormatting>
  <conditionalFormatting sqref="Q78">
    <cfRule type="containsText" dxfId="0" priority="50" operator="between" text=" ">
      <formula>NOT(ISERROR(SEARCH(" ",Q78)))</formula>
    </cfRule>
  </conditionalFormatting>
  <conditionalFormatting sqref="S78:T78">
    <cfRule type="containsText" dxfId="0" priority="544" operator="between" text=" ">
      <formula>NOT(ISERROR(SEARCH(" ",S78)))</formula>
    </cfRule>
  </conditionalFormatting>
  <conditionalFormatting sqref="W78:X78">
    <cfRule type="containsText" dxfId="0" priority="533" operator="between" text=" ">
      <formula>NOT(ISERROR(SEARCH(" ",W78)))</formula>
    </cfRule>
  </conditionalFormatting>
  <conditionalFormatting sqref="O79:P79">
    <cfRule type="containsText" dxfId="0" priority="55" operator="between" text=" ">
      <formula>NOT(ISERROR(SEARCH(" ",O79)))</formula>
    </cfRule>
  </conditionalFormatting>
  <conditionalFormatting sqref="Q79">
    <cfRule type="containsText" dxfId="0" priority="47" operator="between" text=" ">
      <formula>NOT(ISERROR(SEARCH(" ",Q79)))</formula>
    </cfRule>
  </conditionalFormatting>
  <conditionalFormatting sqref="S79:T79">
    <cfRule type="containsText" dxfId="0" priority="543" operator="between" text=" ">
      <formula>NOT(ISERROR(SEARCH(" ",S79)))</formula>
    </cfRule>
  </conditionalFormatting>
  <conditionalFormatting sqref="W79:X79">
    <cfRule type="containsText" dxfId="0" priority="532" operator="between" text=" ">
      <formula>NOT(ISERROR(SEARCH(" ",W79)))</formula>
    </cfRule>
  </conditionalFormatting>
  <conditionalFormatting sqref="O80:P80">
    <cfRule type="containsText" dxfId="0" priority="54" operator="between" text=" ">
      <formula>NOT(ISERROR(SEARCH(" ",O80)))</formula>
    </cfRule>
  </conditionalFormatting>
  <conditionalFormatting sqref="Q80">
    <cfRule type="containsText" dxfId="0" priority="46" operator="between" text=" ">
      <formula>NOT(ISERROR(SEARCH(" ",Q80)))</formula>
    </cfRule>
  </conditionalFormatting>
  <conditionalFormatting sqref="S80:T80">
    <cfRule type="containsText" dxfId="0" priority="542" operator="between" text=" ">
      <formula>NOT(ISERROR(SEARCH(" ",S80)))</formula>
    </cfRule>
  </conditionalFormatting>
  <conditionalFormatting sqref="W80:X80">
    <cfRule type="containsText" dxfId="0" priority="531" operator="between" text=" ">
      <formula>NOT(ISERROR(SEARCH(" ",W80)))</formula>
    </cfRule>
  </conditionalFormatting>
  <conditionalFormatting sqref="O81:P81">
    <cfRule type="containsText" dxfId="0" priority="53" operator="between" text=" ">
      <formula>NOT(ISERROR(SEARCH(" ",O81)))</formula>
    </cfRule>
  </conditionalFormatting>
  <conditionalFormatting sqref="Q81">
    <cfRule type="containsText" dxfId="0" priority="49" operator="between" text=" ">
      <formula>NOT(ISERROR(SEARCH(" ",Q81)))</formula>
    </cfRule>
  </conditionalFormatting>
  <conditionalFormatting sqref="S81:T81">
    <cfRule type="containsText" dxfId="0" priority="541" operator="between" text=" ">
      <formula>NOT(ISERROR(SEARCH(" ",S81)))</formula>
    </cfRule>
  </conditionalFormatting>
  <conditionalFormatting sqref="W81:X81">
    <cfRule type="containsText" dxfId="0" priority="530" operator="between" text=" ">
      <formula>NOT(ISERROR(SEARCH(" ",W81)))</formula>
    </cfRule>
  </conditionalFormatting>
  <conditionalFormatting sqref="O82:P82">
    <cfRule type="containsText" dxfId="0" priority="52" operator="between" text=" ">
      <formula>NOT(ISERROR(SEARCH(" ",O82)))</formula>
    </cfRule>
  </conditionalFormatting>
  <conditionalFormatting sqref="Q82">
    <cfRule type="containsText" dxfId="0" priority="48" operator="between" text=" ">
      <formula>NOT(ISERROR(SEARCH(" ",Q82)))</formula>
    </cfRule>
  </conditionalFormatting>
  <conditionalFormatting sqref="S82:T82">
    <cfRule type="containsText" dxfId="0" priority="540" operator="between" text=" ">
      <formula>NOT(ISERROR(SEARCH(" ",S82)))</formula>
    </cfRule>
  </conditionalFormatting>
  <conditionalFormatting sqref="W82:X82">
    <cfRule type="containsText" dxfId="0" priority="529" operator="between" text=" ">
      <formula>NOT(ISERROR(SEARCH(" ",W82)))</formula>
    </cfRule>
  </conditionalFormatting>
  <conditionalFormatting sqref="O83:P83">
    <cfRule type="containsText" dxfId="0" priority="40" operator="between" text=" ">
      <formula>NOT(ISERROR(SEARCH(" ",O83)))</formula>
    </cfRule>
  </conditionalFormatting>
  <conditionalFormatting sqref="Q83">
    <cfRule type="containsText" dxfId="0" priority="38" operator="between" text=" ">
      <formula>NOT(ISERROR(SEARCH(" ",Q83)))</formula>
    </cfRule>
  </conditionalFormatting>
  <conditionalFormatting sqref="S83:T83">
    <cfRule type="containsText" dxfId="0" priority="194" operator="between" text=" ">
      <formula>NOT(ISERROR(SEARCH(" ",S83)))</formula>
    </cfRule>
  </conditionalFormatting>
  <conditionalFormatting sqref="W83:X83">
    <cfRule type="containsText" dxfId="0" priority="192" operator="between" text=" ">
      <formula>NOT(ISERROR(SEARCH(" ",W83)))</formula>
    </cfRule>
  </conditionalFormatting>
  <conditionalFormatting sqref="O84:P84">
    <cfRule type="containsText" dxfId="0" priority="39" operator="between" text=" ">
      <formula>NOT(ISERROR(SEARCH(" ",O84)))</formula>
    </cfRule>
  </conditionalFormatting>
  <conditionalFormatting sqref="Q84">
    <cfRule type="containsText" dxfId="0" priority="37" operator="between" text=" ">
      <formula>NOT(ISERROR(SEARCH(" ",Q84)))</formula>
    </cfRule>
  </conditionalFormatting>
  <conditionalFormatting sqref="S84:T84">
    <cfRule type="containsText" dxfId="0" priority="193" operator="between" text=" ">
      <formula>NOT(ISERROR(SEARCH(" ",S84)))</formula>
    </cfRule>
  </conditionalFormatting>
  <conditionalFormatting sqref="W84:X84">
    <cfRule type="containsText" dxfId="0" priority="191" operator="between" text=" ">
      <formula>NOT(ISERROR(SEARCH(" ",W84)))</formula>
    </cfRule>
  </conditionalFormatting>
  <conditionalFormatting sqref="N29:N34">
    <cfRule type="cellIs" dxfId="1" priority="165" operator="equal">
      <formula>"狂暴"</formula>
    </cfRule>
    <cfRule type="cellIs" dxfId="2" priority="166" operator="equal">
      <formula>"锁定"</formula>
    </cfRule>
    <cfRule type="cellIs" dxfId="3" priority="167" operator="equal">
      <formula>"钻石"</formula>
    </cfRule>
    <cfRule type="cellIs" dxfId="4" priority="168" operator="equal">
      <formula>"金币"</formula>
    </cfRule>
    <cfRule type="containsText" dxfId="0" priority="170" operator="between" text=" ">
      <formula>NOT(ISERROR(SEARCH(" ",N29)))</formula>
    </cfRule>
  </conditionalFormatting>
  <conditionalFormatting sqref="N35:N36">
    <cfRule type="cellIs" dxfId="1" priority="149" operator="equal">
      <formula>"狂暴"</formula>
    </cfRule>
    <cfRule type="cellIs" dxfId="2" priority="150" operator="equal">
      <formula>"锁定"</formula>
    </cfRule>
    <cfRule type="cellIs" dxfId="3" priority="151" operator="equal">
      <formula>"钻石"</formula>
    </cfRule>
    <cfRule type="cellIs" dxfId="4" priority="152" operator="equal">
      <formula>"金币"</formula>
    </cfRule>
    <cfRule type="containsText" dxfId="0" priority="153" operator="between" text=" ">
      <formula>NOT(ISERROR(SEARCH(" ",N35)))</formula>
    </cfRule>
  </conditionalFormatting>
  <conditionalFormatting sqref="N46:N50">
    <cfRule type="cellIs" dxfId="1" priority="134" operator="equal">
      <formula>"狂暴"</formula>
    </cfRule>
    <cfRule type="cellIs" dxfId="2" priority="135" operator="equal">
      <formula>"锁定"</formula>
    </cfRule>
    <cfRule type="cellIs" dxfId="3" priority="136" operator="equal">
      <formula>"钻石"</formula>
    </cfRule>
    <cfRule type="cellIs" dxfId="4" priority="137" operator="equal">
      <formula>"金币"</formula>
    </cfRule>
    <cfRule type="containsText" dxfId="0" priority="138" operator="between" text=" ">
      <formula>NOT(ISERROR(SEARCH(" ",N46)))</formula>
    </cfRule>
  </conditionalFormatting>
  <conditionalFormatting sqref="N53:N58">
    <cfRule type="cellIs" dxfId="1" priority="111" operator="equal">
      <formula>"狂暴"</formula>
    </cfRule>
    <cfRule type="cellIs" dxfId="2" priority="112" operator="equal">
      <formula>"锁定"</formula>
    </cfRule>
    <cfRule type="cellIs" dxfId="3" priority="113" operator="equal">
      <formula>"钻石"</formula>
    </cfRule>
    <cfRule type="cellIs" dxfId="4" priority="114" operator="equal">
      <formula>"金币"</formula>
    </cfRule>
    <cfRule type="containsText" dxfId="0" priority="116" operator="between" text=" ">
      <formula>NOT(ISERROR(SEARCH(" ",N53)))</formula>
    </cfRule>
  </conditionalFormatting>
  <conditionalFormatting sqref="N59:N60">
    <cfRule type="cellIs" dxfId="1" priority="95" operator="equal">
      <formula>"狂暴"</formula>
    </cfRule>
    <cfRule type="cellIs" dxfId="2" priority="96" operator="equal">
      <formula>"锁定"</formula>
    </cfRule>
    <cfRule type="cellIs" dxfId="3" priority="97" operator="equal">
      <formula>"钻石"</formula>
    </cfRule>
    <cfRule type="cellIs" dxfId="4" priority="98" operator="equal">
      <formula>"金币"</formula>
    </cfRule>
    <cfRule type="containsText" dxfId="0" priority="99" operator="between" text=" ">
      <formula>NOT(ISERROR(SEARCH(" ",N59)))</formula>
    </cfRule>
  </conditionalFormatting>
  <conditionalFormatting sqref="N62:N66">
    <cfRule type="cellIs" dxfId="1" priority="593" operator="equal">
      <formula>"狂暴"</formula>
    </cfRule>
    <cfRule type="cellIs" dxfId="2" priority="594" operator="equal">
      <formula>"锁定"</formula>
    </cfRule>
    <cfRule type="cellIs" dxfId="3" priority="595" operator="equal">
      <formula>"钻石"</formula>
    </cfRule>
    <cfRule type="cellIs" dxfId="4" priority="596" operator="equal">
      <formula>"金币"</formula>
    </cfRule>
    <cfRule type="containsText" dxfId="0" priority="597" operator="between" text=" ">
      <formula>NOT(ISERROR(SEARCH(" ",N62)))</formula>
    </cfRule>
  </conditionalFormatting>
  <conditionalFormatting sqref="N67:N68">
    <cfRule type="cellIs" dxfId="1" priority="242" operator="equal">
      <formula>"狂暴"</formula>
    </cfRule>
    <cfRule type="cellIs" dxfId="2" priority="243" operator="equal">
      <formula>"锁定"</formula>
    </cfRule>
    <cfRule type="cellIs" dxfId="3" priority="244" operator="equal">
      <formula>"钻石"</formula>
    </cfRule>
    <cfRule type="cellIs" dxfId="4" priority="245" operator="equal">
      <formula>"金币"</formula>
    </cfRule>
    <cfRule type="containsText" dxfId="0" priority="246" operator="between" text=" ">
      <formula>NOT(ISERROR(SEARCH(" ",N67)))</formula>
    </cfRule>
  </conditionalFormatting>
  <conditionalFormatting sqref="N70:N74">
    <cfRule type="cellIs" dxfId="1" priority="80" operator="equal">
      <formula>"狂暴"</formula>
    </cfRule>
    <cfRule type="cellIs" dxfId="2" priority="81" operator="equal">
      <formula>"锁定"</formula>
    </cfRule>
    <cfRule type="cellIs" dxfId="3" priority="82" operator="equal">
      <formula>"钻石"</formula>
    </cfRule>
    <cfRule type="cellIs" dxfId="4" priority="83" operator="equal">
      <formula>"金币"</formula>
    </cfRule>
    <cfRule type="containsText" dxfId="0" priority="84" operator="between" text=" ">
      <formula>NOT(ISERROR(SEARCH(" ",N70)))</formula>
    </cfRule>
  </conditionalFormatting>
  <conditionalFormatting sqref="N77:N82">
    <cfRule type="cellIs" dxfId="1" priority="57" operator="equal">
      <formula>"狂暴"</formula>
    </cfRule>
    <cfRule type="cellIs" dxfId="2" priority="58" operator="equal">
      <formula>"锁定"</formula>
    </cfRule>
    <cfRule type="cellIs" dxfId="3" priority="59" operator="equal">
      <formula>"钻石"</formula>
    </cfRule>
    <cfRule type="cellIs" dxfId="4" priority="60" operator="equal">
      <formula>"金币"</formula>
    </cfRule>
    <cfRule type="containsText" dxfId="0" priority="62" operator="between" text=" ">
      <formula>NOT(ISERROR(SEARCH(" ",N77)))</formula>
    </cfRule>
  </conditionalFormatting>
  <conditionalFormatting sqref="N83:N84">
    <cfRule type="cellIs" dxfId="1" priority="41" operator="equal">
      <formula>"狂暴"</formula>
    </cfRule>
    <cfRule type="cellIs" dxfId="2" priority="42" operator="equal">
      <formula>"锁定"</formula>
    </cfRule>
    <cfRule type="cellIs" dxfId="3" priority="43" operator="equal">
      <formula>"钻石"</formula>
    </cfRule>
    <cfRule type="cellIs" dxfId="4" priority="44" operator="equal">
      <formula>"金币"</formula>
    </cfRule>
    <cfRule type="containsText" dxfId="0" priority="45" operator="between" text=" ">
      <formula>NOT(ISERROR(SEARCH(" ",N83)))</formula>
    </cfRule>
  </conditionalFormatting>
  <conditionalFormatting sqref="R29:R34">
    <cfRule type="cellIs" dxfId="1" priority="717" operator="equal">
      <formula>"狂暴"</formula>
    </cfRule>
    <cfRule type="cellIs" dxfId="2" priority="718" operator="equal">
      <formula>"锁定"</formula>
    </cfRule>
    <cfRule type="cellIs" dxfId="3" priority="719" operator="equal">
      <formula>"钻石"</formula>
    </cfRule>
    <cfRule type="cellIs" dxfId="4" priority="720" operator="equal">
      <formula>"金币"</formula>
    </cfRule>
    <cfRule type="containsText" dxfId="0" priority="722" operator="between" text=" ">
      <formula>NOT(ISERROR(SEARCH(" ",R29)))</formula>
    </cfRule>
  </conditionalFormatting>
  <conditionalFormatting sqref="R35:R36">
    <cfRule type="cellIs" dxfId="1" priority="323" operator="equal">
      <formula>"狂暴"</formula>
    </cfRule>
    <cfRule type="cellIs" dxfId="2" priority="324" operator="equal">
      <formula>"锁定"</formula>
    </cfRule>
    <cfRule type="cellIs" dxfId="3" priority="325" operator="equal">
      <formula>"钻石"</formula>
    </cfRule>
    <cfRule type="cellIs" dxfId="4" priority="326" operator="equal">
      <formula>"金币"</formula>
    </cfRule>
    <cfRule type="containsText" dxfId="0" priority="328" operator="between" text=" ">
      <formula>NOT(ISERROR(SEARCH(" ",R35)))</formula>
    </cfRule>
  </conditionalFormatting>
  <conditionalFormatting sqref="R46:R50">
    <cfRule type="cellIs" dxfId="1" priority="659" operator="equal">
      <formula>"狂暴"</formula>
    </cfRule>
    <cfRule type="cellIs" dxfId="2" priority="660" operator="equal">
      <formula>"锁定"</formula>
    </cfRule>
    <cfRule type="cellIs" dxfId="3" priority="661" operator="equal">
      <formula>"钻石"</formula>
    </cfRule>
    <cfRule type="cellIs" dxfId="4" priority="662" operator="equal">
      <formula>"金币"</formula>
    </cfRule>
    <cfRule type="containsText" dxfId="0" priority="663" operator="between" text=" ">
      <formula>NOT(ISERROR(SEARCH(" ",R46)))</formula>
    </cfRule>
  </conditionalFormatting>
  <conditionalFormatting sqref="R51:R52">
    <cfRule type="cellIs" dxfId="1" priority="288" operator="equal">
      <formula>"狂暴"</formula>
    </cfRule>
    <cfRule type="cellIs" dxfId="2" priority="289" operator="equal">
      <formula>"锁定"</formula>
    </cfRule>
    <cfRule type="cellIs" dxfId="3" priority="290" operator="equal">
      <formula>"钻石"</formula>
    </cfRule>
    <cfRule type="cellIs" dxfId="4" priority="291" operator="equal">
      <formula>"金币"</formula>
    </cfRule>
    <cfRule type="containsText" dxfId="0" priority="292" operator="between" text=" ">
      <formula>NOT(ISERROR(SEARCH(" ",R51)))</formula>
    </cfRule>
  </conditionalFormatting>
  <conditionalFormatting sqref="R54:R58">
    <cfRule type="cellIs" dxfId="1" priority="511" operator="equal">
      <formula>"狂暴"</formula>
    </cfRule>
    <cfRule type="cellIs" dxfId="2" priority="512" operator="equal">
      <formula>"锁定"</formula>
    </cfRule>
    <cfRule type="cellIs" dxfId="3" priority="513" operator="equal">
      <formula>"钻石"</formula>
    </cfRule>
    <cfRule type="cellIs" dxfId="4" priority="514" operator="equal">
      <formula>"金币"</formula>
    </cfRule>
    <cfRule type="containsText" dxfId="0" priority="515" operator="between" text=" ">
      <formula>NOT(ISERROR(SEARCH(" ",R54)))</formula>
    </cfRule>
  </conditionalFormatting>
  <conditionalFormatting sqref="R59:R60">
    <cfRule type="cellIs" dxfId="1" priority="254" operator="equal">
      <formula>"狂暴"</formula>
    </cfRule>
    <cfRule type="cellIs" dxfId="2" priority="255" operator="equal">
      <formula>"锁定"</formula>
    </cfRule>
    <cfRule type="cellIs" dxfId="3" priority="256" operator="equal">
      <formula>"钻石"</formula>
    </cfRule>
    <cfRule type="cellIs" dxfId="4" priority="257" operator="equal">
      <formula>"金币"</formula>
    </cfRule>
    <cfRule type="containsText" dxfId="0" priority="258" operator="between" text=" ">
      <formula>NOT(ISERROR(SEARCH(" ",R59)))</formula>
    </cfRule>
  </conditionalFormatting>
  <conditionalFormatting sqref="R61:R66">
    <cfRule type="cellIs" dxfId="1" priority="496" operator="equal">
      <formula>"狂暴"</formula>
    </cfRule>
    <cfRule type="cellIs" dxfId="2" priority="497" operator="equal">
      <formula>"锁定"</formula>
    </cfRule>
    <cfRule type="cellIs" dxfId="3" priority="498" operator="equal">
      <formula>"钻石"</formula>
    </cfRule>
    <cfRule type="cellIs" dxfId="4" priority="499" operator="equal">
      <formula>"金币"</formula>
    </cfRule>
    <cfRule type="containsText" dxfId="0" priority="500" operator="between" text=" ">
      <formula>NOT(ISERROR(SEARCH(" ",R61)))</formula>
    </cfRule>
  </conditionalFormatting>
  <conditionalFormatting sqref="R67:R68">
    <cfRule type="cellIs" dxfId="1" priority="231" operator="equal">
      <formula>"狂暴"</formula>
    </cfRule>
    <cfRule type="cellIs" dxfId="2" priority="232" operator="equal">
      <formula>"锁定"</formula>
    </cfRule>
    <cfRule type="cellIs" dxfId="3" priority="233" operator="equal">
      <formula>"钻石"</formula>
    </cfRule>
    <cfRule type="cellIs" dxfId="4" priority="234" operator="equal">
      <formula>"金币"</formula>
    </cfRule>
    <cfRule type="containsText" dxfId="0" priority="235" operator="between" text=" ">
      <formula>NOT(ISERROR(SEARCH(" ",R67)))</formula>
    </cfRule>
  </conditionalFormatting>
  <conditionalFormatting sqref="R70:R74">
    <cfRule type="cellIs" dxfId="1" priority="573" operator="equal">
      <formula>"狂暴"</formula>
    </cfRule>
    <cfRule type="cellIs" dxfId="2" priority="574" operator="equal">
      <formula>"锁定"</formula>
    </cfRule>
    <cfRule type="cellIs" dxfId="3" priority="575" operator="equal">
      <formula>"钻石"</formula>
    </cfRule>
    <cfRule type="cellIs" dxfId="4" priority="576" operator="equal">
      <formula>"金币"</formula>
    </cfRule>
    <cfRule type="containsText" dxfId="0" priority="577" operator="between" text=" ">
      <formula>NOT(ISERROR(SEARCH(" ",R70)))</formula>
    </cfRule>
  </conditionalFormatting>
  <conditionalFormatting sqref="R75:R76">
    <cfRule type="cellIs" dxfId="1" priority="219" operator="equal">
      <formula>"狂暴"</formula>
    </cfRule>
    <cfRule type="cellIs" dxfId="2" priority="220" operator="equal">
      <formula>"锁定"</formula>
    </cfRule>
    <cfRule type="cellIs" dxfId="3" priority="221" operator="equal">
      <formula>"钻石"</formula>
    </cfRule>
    <cfRule type="cellIs" dxfId="4" priority="222" operator="equal">
      <formula>"金币"</formula>
    </cfRule>
    <cfRule type="containsText" dxfId="0" priority="223" operator="between" text=" ">
      <formula>NOT(ISERROR(SEARCH(" ",R75)))</formula>
    </cfRule>
  </conditionalFormatting>
  <conditionalFormatting sqref="R77:R82">
    <cfRule type="cellIs" dxfId="1" priority="545" operator="equal">
      <formula>"狂暴"</formula>
    </cfRule>
    <cfRule type="cellIs" dxfId="2" priority="546" operator="equal">
      <formula>"锁定"</formula>
    </cfRule>
    <cfRule type="cellIs" dxfId="3" priority="547" operator="equal">
      <formula>"钻石"</formula>
    </cfRule>
    <cfRule type="cellIs" dxfId="4" priority="548" operator="equal">
      <formula>"金币"</formula>
    </cfRule>
    <cfRule type="containsText" dxfId="0" priority="550" operator="between" text=" ">
      <formula>NOT(ISERROR(SEARCH(" ",R77)))</formula>
    </cfRule>
  </conditionalFormatting>
  <conditionalFormatting sqref="R83:R84">
    <cfRule type="cellIs" dxfId="1" priority="195" operator="equal">
      <formula>"狂暴"</formula>
    </cfRule>
    <cfRule type="cellIs" dxfId="2" priority="196" operator="equal">
      <formula>"锁定"</formula>
    </cfRule>
    <cfRule type="cellIs" dxfId="3" priority="197" operator="equal">
      <formula>"钻石"</formula>
    </cfRule>
    <cfRule type="cellIs" dxfId="4" priority="198" operator="equal">
      <formula>"金币"</formula>
    </cfRule>
    <cfRule type="containsText" dxfId="0" priority="200" operator="between" text=" ">
      <formula>NOT(ISERROR(SEARCH(" ",R83)))</formula>
    </cfRule>
  </conditionalFormatting>
  <conditionalFormatting sqref="U11:U12">
    <cfRule type="containsText" dxfId="0" priority="377" operator="between" text=" ">
      <formula>NOT(ISERROR(SEARCH(" ",U11)))</formula>
    </cfRule>
  </conditionalFormatting>
  <conditionalFormatting sqref="U13:U18">
    <cfRule type="containsText" dxfId="0" priority="36" operator="between" text=" ">
      <formula>NOT(ISERROR(SEARCH(" ",U13)))</formula>
    </cfRule>
  </conditionalFormatting>
  <conditionalFormatting sqref="U19:U20">
    <cfRule type="containsText" dxfId="0" priority="35" operator="between" text=" ">
      <formula>NOT(ISERROR(SEARCH(" ",U19)))</formula>
    </cfRule>
  </conditionalFormatting>
  <conditionalFormatting sqref="U21:U26">
    <cfRule type="containsText" dxfId="0" priority="32" operator="between" text=" ">
      <formula>NOT(ISERROR(SEARCH(" ",U21)))</formula>
    </cfRule>
  </conditionalFormatting>
  <conditionalFormatting sqref="U27:U28">
    <cfRule type="containsText" dxfId="0" priority="31" operator="between" text=" ">
      <formula>NOT(ISERROR(SEARCH(" ",U27)))</formula>
    </cfRule>
  </conditionalFormatting>
  <conditionalFormatting sqref="U29:U34">
    <cfRule type="containsText" dxfId="0" priority="28" operator="between" text=" ">
      <formula>NOT(ISERROR(SEARCH(" ",U29)))</formula>
    </cfRule>
  </conditionalFormatting>
  <conditionalFormatting sqref="U35:U36">
    <cfRule type="containsText" dxfId="0" priority="27" operator="between" text=" ">
      <formula>NOT(ISERROR(SEARCH(" ",U35)))</formula>
    </cfRule>
  </conditionalFormatting>
  <conditionalFormatting sqref="U37:U42">
    <cfRule type="containsText" dxfId="0" priority="24" operator="between" text=" ">
      <formula>NOT(ISERROR(SEARCH(" ",U37)))</formula>
    </cfRule>
  </conditionalFormatting>
  <conditionalFormatting sqref="U43:U44">
    <cfRule type="containsText" dxfId="0" priority="23" operator="between" text=" ">
      <formula>NOT(ISERROR(SEARCH(" ",U43)))</formula>
    </cfRule>
  </conditionalFormatting>
  <conditionalFormatting sqref="U45:U50">
    <cfRule type="containsText" dxfId="0" priority="20" operator="between" text=" ">
      <formula>NOT(ISERROR(SEARCH(" ",U45)))</formula>
    </cfRule>
  </conditionalFormatting>
  <conditionalFormatting sqref="U51:U52">
    <cfRule type="containsText" dxfId="0" priority="19" operator="between" text=" ">
      <formula>NOT(ISERROR(SEARCH(" ",U51)))</formula>
    </cfRule>
  </conditionalFormatting>
  <conditionalFormatting sqref="U53:U58">
    <cfRule type="containsText" dxfId="0" priority="16" operator="between" text=" ">
      <formula>NOT(ISERROR(SEARCH(" ",U53)))</formula>
    </cfRule>
  </conditionalFormatting>
  <conditionalFormatting sqref="U59:U60">
    <cfRule type="containsText" dxfId="0" priority="15" operator="between" text=" ">
      <formula>NOT(ISERROR(SEARCH(" ",U59)))</formula>
    </cfRule>
  </conditionalFormatting>
  <conditionalFormatting sqref="U61:U66">
    <cfRule type="containsText" dxfId="0" priority="12" operator="between" text=" ">
      <formula>NOT(ISERROR(SEARCH(" ",U61)))</formula>
    </cfRule>
  </conditionalFormatting>
  <conditionalFormatting sqref="U67:U68">
    <cfRule type="containsText" dxfId="0" priority="11" operator="between" text=" ">
      <formula>NOT(ISERROR(SEARCH(" ",U67)))</formula>
    </cfRule>
  </conditionalFormatting>
  <conditionalFormatting sqref="U69:U74">
    <cfRule type="containsText" dxfId="0" priority="8" operator="between" text=" ">
      <formula>NOT(ISERROR(SEARCH(" ",U69)))</formula>
    </cfRule>
  </conditionalFormatting>
  <conditionalFormatting sqref="U75:U76">
    <cfRule type="containsText" dxfId="0" priority="7" operator="between" text=" ">
      <formula>NOT(ISERROR(SEARCH(" ",U75)))</formula>
    </cfRule>
  </conditionalFormatting>
  <conditionalFormatting sqref="U77:U82">
    <cfRule type="containsText" dxfId="0" priority="4" operator="between" text=" ">
      <formula>NOT(ISERROR(SEARCH(" ",U77)))</formula>
    </cfRule>
  </conditionalFormatting>
  <conditionalFormatting sqref="U83:U84">
    <cfRule type="containsText" dxfId="0" priority="3" operator="between" text=" ">
      <formula>NOT(ISERROR(SEARCH(" ",U83)))</formula>
    </cfRule>
  </conditionalFormatting>
  <conditionalFormatting sqref="V6:V10">
    <cfRule type="cellIs" dxfId="1" priority="970" operator="equal">
      <formula>"狂暴"</formula>
    </cfRule>
    <cfRule type="cellIs" dxfId="2" priority="971" operator="equal">
      <formula>"锁定"</formula>
    </cfRule>
    <cfRule type="cellIs" dxfId="3" priority="972" operator="equal">
      <formula>"钻石"</formula>
    </cfRule>
    <cfRule type="cellIs" dxfId="4" priority="973" operator="equal">
      <formula>"金币"</formula>
    </cfRule>
    <cfRule type="containsText" dxfId="0" priority="974" operator="between" text=" ">
      <formula>NOT(ISERROR(SEARCH(" ",V6)))</formula>
    </cfRule>
  </conditionalFormatting>
  <conditionalFormatting sqref="V11:V12">
    <cfRule type="cellIs" dxfId="1" priority="364" operator="equal">
      <formula>"狂暴"</formula>
    </cfRule>
    <cfRule type="cellIs" dxfId="2" priority="365" operator="equal">
      <formula>"锁定"</formula>
    </cfRule>
    <cfRule type="cellIs" dxfId="3" priority="366" operator="equal">
      <formula>"钻石"</formula>
    </cfRule>
    <cfRule type="cellIs" dxfId="4" priority="367" operator="equal">
      <formula>"金币"</formula>
    </cfRule>
    <cfRule type="containsText" dxfId="0" priority="368" operator="between" text=" ">
      <formula>NOT(ISERROR(SEARCH(" ",V11)))</formula>
    </cfRule>
  </conditionalFormatting>
  <conditionalFormatting sqref="V14:V18">
    <cfRule type="cellIs" dxfId="1" priority="948" operator="equal">
      <formula>"狂暴"</formula>
    </cfRule>
    <cfRule type="cellIs" dxfId="2" priority="949" operator="equal">
      <formula>"锁定"</formula>
    </cfRule>
    <cfRule type="cellIs" dxfId="3" priority="950" operator="equal">
      <formula>"钻石"</formula>
    </cfRule>
    <cfRule type="cellIs" dxfId="4" priority="951" operator="equal">
      <formula>"金币"</formula>
    </cfRule>
    <cfRule type="containsText" dxfId="0" priority="952" operator="between" text=" ">
      <formula>NOT(ISERROR(SEARCH(" ",V14)))</formula>
    </cfRule>
  </conditionalFormatting>
  <conditionalFormatting sqref="V19:V20">
    <cfRule type="cellIs" dxfId="1" priority="347" operator="equal">
      <formula>"狂暴"</formula>
    </cfRule>
    <cfRule type="cellIs" dxfId="2" priority="348" operator="equal">
      <formula>"锁定"</formula>
    </cfRule>
    <cfRule type="cellIs" dxfId="3" priority="349" operator="equal">
      <formula>"钻石"</formula>
    </cfRule>
    <cfRule type="cellIs" dxfId="4" priority="350" operator="equal">
      <formula>"金币"</formula>
    </cfRule>
    <cfRule type="containsText" dxfId="0" priority="351" operator="between" text=" ">
      <formula>NOT(ISERROR(SEARCH(" ",V19)))</formula>
    </cfRule>
  </conditionalFormatting>
  <conditionalFormatting sqref="V22:V26">
    <cfRule type="cellIs" dxfId="1" priority="926" operator="equal">
      <formula>"狂暴"</formula>
    </cfRule>
    <cfRule type="cellIs" dxfId="2" priority="927" operator="equal">
      <formula>"锁定"</formula>
    </cfRule>
    <cfRule type="cellIs" dxfId="3" priority="928" operator="equal">
      <formula>"钻石"</formula>
    </cfRule>
    <cfRule type="cellIs" dxfId="4" priority="929" operator="equal">
      <formula>"金币"</formula>
    </cfRule>
    <cfRule type="containsText" dxfId="0" priority="930" operator="between" text=" ">
      <formula>NOT(ISERROR(SEARCH(" ",V22)))</formula>
    </cfRule>
  </conditionalFormatting>
  <conditionalFormatting sqref="V27:V28">
    <cfRule type="cellIs" dxfId="1" priority="331" operator="equal">
      <formula>"狂暴"</formula>
    </cfRule>
    <cfRule type="cellIs" dxfId="2" priority="332" operator="equal">
      <formula>"锁定"</formula>
    </cfRule>
    <cfRule type="cellIs" dxfId="3" priority="333" operator="equal">
      <formula>"钻石"</formula>
    </cfRule>
    <cfRule type="cellIs" dxfId="4" priority="334" operator="equal">
      <formula>"金币"</formula>
    </cfRule>
    <cfRule type="containsText" dxfId="0" priority="335" operator="between" text=" ">
      <formula>NOT(ISERROR(SEARCH(" ",V27)))</formula>
    </cfRule>
  </conditionalFormatting>
  <conditionalFormatting sqref="V30:V34">
    <cfRule type="cellIs" dxfId="1" priority="684" operator="equal">
      <formula>"狂暴"</formula>
    </cfRule>
    <cfRule type="cellIs" dxfId="2" priority="685" operator="equal">
      <formula>"锁定"</formula>
    </cfRule>
    <cfRule type="cellIs" dxfId="3" priority="686" operator="equal">
      <formula>"钻石"</formula>
    </cfRule>
    <cfRule type="cellIs" dxfId="4" priority="687" operator="equal">
      <formula>"金币"</formula>
    </cfRule>
    <cfRule type="containsText" dxfId="0" priority="688" operator="between" text=" ">
      <formula>NOT(ISERROR(SEARCH(" ",V30)))</formula>
    </cfRule>
  </conditionalFormatting>
  <conditionalFormatting sqref="V35:V36">
    <cfRule type="cellIs" dxfId="1" priority="314" operator="equal">
      <formula>"狂暴"</formula>
    </cfRule>
    <cfRule type="cellIs" dxfId="2" priority="315" operator="equal">
      <formula>"锁定"</formula>
    </cfRule>
    <cfRule type="cellIs" dxfId="3" priority="316" operator="equal">
      <formula>"钻石"</formula>
    </cfRule>
    <cfRule type="cellIs" dxfId="4" priority="317" operator="equal">
      <formula>"金币"</formula>
    </cfRule>
    <cfRule type="containsText" dxfId="0" priority="318" operator="between" text=" ">
      <formula>NOT(ISERROR(SEARCH(" ",V35)))</formula>
    </cfRule>
  </conditionalFormatting>
  <conditionalFormatting sqref="V38:V42">
    <cfRule type="cellIs" dxfId="1" priority="664" operator="equal">
      <formula>"狂暴"</formula>
    </cfRule>
    <cfRule type="cellIs" dxfId="2" priority="665" operator="equal">
      <formula>"锁定"</formula>
    </cfRule>
    <cfRule type="cellIs" dxfId="3" priority="666" operator="equal">
      <formula>"钻石"</formula>
    </cfRule>
    <cfRule type="cellIs" dxfId="4" priority="667" operator="equal">
      <formula>"金币"</formula>
    </cfRule>
    <cfRule type="containsText" dxfId="0" priority="668" operator="between" text=" ">
      <formula>NOT(ISERROR(SEARCH(" ",V38)))</formula>
    </cfRule>
  </conditionalFormatting>
  <conditionalFormatting sqref="V43:V44">
    <cfRule type="cellIs" dxfId="1" priority="297" operator="equal">
      <formula>"狂暴"</formula>
    </cfRule>
    <cfRule type="cellIs" dxfId="2" priority="298" operator="equal">
      <formula>"锁定"</formula>
    </cfRule>
    <cfRule type="cellIs" dxfId="3" priority="299" operator="equal">
      <formula>"钻石"</formula>
    </cfRule>
    <cfRule type="cellIs" dxfId="4" priority="300" operator="equal">
      <formula>"金币"</formula>
    </cfRule>
    <cfRule type="containsText" dxfId="0" priority="301" operator="between" text=" ">
      <formula>NOT(ISERROR(SEARCH(" ",V43)))</formula>
    </cfRule>
  </conditionalFormatting>
  <conditionalFormatting sqref="V46:V50">
    <cfRule type="cellIs" dxfId="1" priority="644" operator="equal">
      <formula>"狂暴"</formula>
    </cfRule>
    <cfRule type="cellIs" dxfId="2" priority="645" operator="equal">
      <formula>"锁定"</formula>
    </cfRule>
    <cfRule type="cellIs" dxfId="3" priority="646" operator="equal">
      <formula>"钻石"</formula>
    </cfRule>
    <cfRule type="cellIs" dxfId="4" priority="647" operator="equal">
      <formula>"金币"</formula>
    </cfRule>
    <cfRule type="containsText" dxfId="0" priority="648" operator="between" text=" ">
      <formula>NOT(ISERROR(SEARCH(" ",V46)))</formula>
    </cfRule>
  </conditionalFormatting>
  <conditionalFormatting sqref="V51:V52">
    <cfRule type="cellIs" dxfId="1" priority="279" operator="equal">
      <formula>"狂暴"</formula>
    </cfRule>
    <cfRule type="cellIs" dxfId="2" priority="280" operator="equal">
      <formula>"锁定"</formula>
    </cfRule>
    <cfRule type="cellIs" dxfId="3" priority="281" operator="equal">
      <formula>"钻石"</formula>
    </cfRule>
    <cfRule type="cellIs" dxfId="4" priority="282" operator="equal">
      <formula>"金币"</formula>
    </cfRule>
    <cfRule type="containsText" dxfId="0" priority="283" operator="between" text=" ">
      <formula>NOT(ISERROR(SEARCH(" ",V51)))</formula>
    </cfRule>
  </conditionalFormatting>
  <conditionalFormatting sqref="V54:V58">
    <cfRule type="cellIs" dxfId="1" priority="501" operator="equal">
      <formula>"狂暴"</formula>
    </cfRule>
    <cfRule type="cellIs" dxfId="2" priority="502" operator="equal">
      <formula>"锁定"</formula>
    </cfRule>
    <cfRule type="cellIs" dxfId="3" priority="503" operator="equal">
      <formula>"钻石"</formula>
    </cfRule>
    <cfRule type="cellIs" dxfId="4" priority="504" operator="equal">
      <formula>"金币"</formula>
    </cfRule>
    <cfRule type="containsText" dxfId="0" priority="505" operator="between" text=" ">
      <formula>NOT(ISERROR(SEARCH(" ",V54)))</formula>
    </cfRule>
  </conditionalFormatting>
  <conditionalFormatting sqref="V59:V60">
    <cfRule type="cellIs" dxfId="1" priority="249" operator="equal">
      <formula>"狂暴"</formula>
    </cfRule>
    <cfRule type="cellIs" dxfId="2" priority="250" operator="equal">
      <formula>"锁定"</formula>
    </cfRule>
    <cfRule type="cellIs" dxfId="3" priority="251" operator="equal">
      <formula>"钻石"</formula>
    </cfRule>
    <cfRule type="cellIs" dxfId="4" priority="252" operator="equal">
      <formula>"金币"</formula>
    </cfRule>
    <cfRule type="containsText" dxfId="0" priority="253" operator="between" text=" ">
      <formula>NOT(ISERROR(SEARCH(" ",V59)))</formula>
    </cfRule>
  </conditionalFormatting>
  <conditionalFormatting sqref="V62:V66">
    <cfRule type="cellIs" dxfId="1" priority="486" operator="equal">
      <formula>"狂暴"</formula>
    </cfRule>
    <cfRule type="cellIs" dxfId="2" priority="487" operator="equal">
      <formula>"锁定"</formula>
    </cfRule>
    <cfRule type="cellIs" dxfId="3" priority="488" operator="equal">
      <formula>"钻石"</formula>
    </cfRule>
    <cfRule type="cellIs" dxfId="4" priority="489" operator="equal">
      <formula>"金币"</formula>
    </cfRule>
    <cfRule type="containsText" dxfId="0" priority="490" operator="between" text=" ">
      <formula>NOT(ISERROR(SEARCH(" ",V62)))</formula>
    </cfRule>
  </conditionalFormatting>
  <conditionalFormatting sqref="V67:V68">
    <cfRule type="cellIs" dxfId="1" priority="226" operator="equal">
      <formula>"狂暴"</formula>
    </cfRule>
    <cfRule type="cellIs" dxfId="2" priority="227" operator="equal">
      <formula>"锁定"</formula>
    </cfRule>
    <cfRule type="cellIs" dxfId="3" priority="228" operator="equal">
      <formula>"钻石"</formula>
    </cfRule>
    <cfRule type="cellIs" dxfId="4" priority="229" operator="equal">
      <formula>"金币"</formula>
    </cfRule>
    <cfRule type="containsText" dxfId="0" priority="230" operator="between" text=" ">
      <formula>NOT(ISERROR(SEARCH(" ",V67)))</formula>
    </cfRule>
  </conditionalFormatting>
  <conditionalFormatting sqref="V70:V74">
    <cfRule type="cellIs" dxfId="1" priority="558" operator="equal">
      <formula>"狂暴"</formula>
    </cfRule>
    <cfRule type="cellIs" dxfId="2" priority="559" operator="equal">
      <formula>"锁定"</formula>
    </cfRule>
    <cfRule type="cellIs" dxfId="3" priority="560" operator="equal">
      <formula>"钻石"</formula>
    </cfRule>
    <cfRule type="cellIs" dxfId="4" priority="561" operator="equal">
      <formula>"金币"</formula>
    </cfRule>
    <cfRule type="containsText" dxfId="0" priority="562" operator="between" text=" ">
      <formula>NOT(ISERROR(SEARCH(" ",V70)))</formula>
    </cfRule>
  </conditionalFormatting>
  <conditionalFormatting sqref="V75:V76">
    <cfRule type="cellIs" dxfId="1" priority="210" operator="equal">
      <formula>"狂暴"</formula>
    </cfRule>
    <cfRule type="cellIs" dxfId="2" priority="211" operator="equal">
      <formula>"锁定"</formula>
    </cfRule>
    <cfRule type="cellIs" dxfId="3" priority="212" operator="equal">
      <formula>"钻石"</formula>
    </cfRule>
    <cfRule type="cellIs" dxfId="4" priority="213" operator="equal">
      <formula>"金币"</formula>
    </cfRule>
    <cfRule type="containsText" dxfId="0" priority="214" operator="between" text=" ">
      <formula>NOT(ISERROR(SEARCH(" ",V75)))</formula>
    </cfRule>
  </conditionalFormatting>
  <conditionalFormatting sqref="V78:V82">
    <cfRule type="cellIs" dxfId="1" priority="476" operator="equal">
      <formula>"狂暴"</formula>
    </cfRule>
    <cfRule type="cellIs" dxfId="2" priority="477" operator="equal">
      <formula>"锁定"</formula>
    </cfRule>
    <cfRule type="cellIs" dxfId="3" priority="478" operator="equal">
      <formula>"钻石"</formula>
    </cfRule>
    <cfRule type="cellIs" dxfId="4" priority="479" operator="equal">
      <formula>"金币"</formula>
    </cfRule>
    <cfRule type="containsText" dxfId="0" priority="480" operator="between" text=" ">
      <formula>NOT(ISERROR(SEARCH(" ",V78)))</formula>
    </cfRule>
  </conditionalFormatting>
  <conditionalFormatting sqref="V83:V84">
    <cfRule type="cellIs" dxfId="1" priority="185" operator="equal">
      <formula>"狂暴"</formula>
    </cfRule>
    <cfRule type="cellIs" dxfId="2" priority="186" operator="equal">
      <formula>"锁定"</formula>
    </cfRule>
    <cfRule type="cellIs" dxfId="3" priority="187" operator="equal">
      <formula>"钻石"</formula>
    </cfRule>
    <cfRule type="cellIs" dxfId="4" priority="188" operator="equal">
      <formula>"金币"</formula>
    </cfRule>
    <cfRule type="containsText" dxfId="0" priority="189" operator="between" text=" ">
      <formula>NOT(ISERROR(SEARCH(" ",V83)))</formula>
    </cfRule>
  </conditionalFormatting>
  <conditionalFormatting sqref="Y5:Y10">
    <cfRule type="containsText" dxfId="0" priority="727" operator="between" text=" ">
      <formula>NOT(ISERROR(SEARCH(" ",Y5)))</formula>
    </cfRule>
  </conditionalFormatting>
  <conditionalFormatting sqref="Y11:Y12">
    <cfRule type="containsText" dxfId="0" priority="363" operator="between" text=" ">
      <formula>NOT(ISERROR(SEARCH(" ",Y11)))</formula>
    </cfRule>
  </conditionalFormatting>
  <conditionalFormatting sqref="Y13:Y18">
    <cfRule type="containsText" dxfId="0" priority="34" operator="between" text=" ">
      <formula>NOT(ISERROR(SEARCH(" ",Y13)))</formula>
    </cfRule>
  </conditionalFormatting>
  <conditionalFormatting sqref="Y19:Y20">
    <cfRule type="containsText" dxfId="0" priority="33" operator="between" text=" ">
      <formula>NOT(ISERROR(SEARCH(" ",Y19)))</formula>
    </cfRule>
  </conditionalFormatting>
  <conditionalFormatting sqref="Y21:Y26">
    <cfRule type="containsText" dxfId="0" priority="30" operator="between" text=" ">
      <formula>NOT(ISERROR(SEARCH(" ",Y21)))</formula>
    </cfRule>
  </conditionalFormatting>
  <conditionalFormatting sqref="Y27:Y28">
    <cfRule type="containsText" dxfId="0" priority="29" operator="between" text=" ">
      <formula>NOT(ISERROR(SEARCH(" ",Y27)))</formula>
    </cfRule>
  </conditionalFormatting>
  <conditionalFormatting sqref="Y29:Y34">
    <cfRule type="containsText" dxfId="0" priority="26" operator="between" text=" ">
      <formula>NOT(ISERROR(SEARCH(" ",Y29)))</formula>
    </cfRule>
  </conditionalFormatting>
  <conditionalFormatting sqref="Y35:Y36">
    <cfRule type="containsText" dxfId="0" priority="25" operator="between" text=" ">
      <formula>NOT(ISERROR(SEARCH(" ",Y35)))</formula>
    </cfRule>
  </conditionalFormatting>
  <conditionalFormatting sqref="Y37:Y42">
    <cfRule type="containsText" dxfId="0" priority="22" operator="between" text=" ">
      <formula>NOT(ISERROR(SEARCH(" ",Y37)))</formula>
    </cfRule>
  </conditionalFormatting>
  <conditionalFormatting sqref="Y43:Y44">
    <cfRule type="containsText" dxfId="0" priority="21" operator="between" text=" ">
      <formula>NOT(ISERROR(SEARCH(" ",Y43)))</formula>
    </cfRule>
  </conditionalFormatting>
  <conditionalFormatting sqref="Y45:Y50">
    <cfRule type="containsText" dxfId="0" priority="18" operator="between" text=" ">
      <formula>NOT(ISERROR(SEARCH(" ",Y45)))</formula>
    </cfRule>
  </conditionalFormatting>
  <conditionalFormatting sqref="Y51:Y52">
    <cfRule type="containsText" dxfId="0" priority="17" operator="between" text=" ">
      <formula>NOT(ISERROR(SEARCH(" ",Y51)))</formula>
    </cfRule>
  </conditionalFormatting>
  <conditionalFormatting sqref="Y53:Y58">
    <cfRule type="containsText" dxfId="0" priority="14" operator="between" text=" ">
      <formula>NOT(ISERROR(SEARCH(" ",Y53)))</formula>
    </cfRule>
  </conditionalFormatting>
  <conditionalFormatting sqref="Y59:Y60">
    <cfRule type="containsText" dxfId="0" priority="13" operator="between" text=" ">
      <formula>NOT(ISERROR(SEARCH(" ",Y59)))</formula>
    </cfRule>
  </conditionalFormatting>
  <conditionalFormatting sqref="Y61:Y66">
    <cfRule type="containsText" dxfId="0" priority="10" operator="between" text=" ">
      <formula>NOT(ISERROR(SEARCH(" ",Y61)))</formula>
    </cfRule>
  </conditionalFormatting>
  <conditionalFormatting sqref="Y67:Y68">
    <cfRule type="containsText" dxfId="0" priority="9" operator="between" text=" ">
      <formula>NOT(ISERROR(SEARCH(" ",Y67)))</formula>
    </cfRule>
  </conditionalFormatting>
  <conditionalFormatting sqref="Y69:Y74">
    <cfRule type="containsText" dxfId="0" priority="6" operator="between" text=" ">
      <formula>NOT(ISERROR(SEARCH(" ",Y69)))</formula>
    </cfRule>
  </conditionalFormatting>
  <conditionalFormatting sqref="Y75:Y76">
    <cfRule type="containsText" dxfId="0" priority="5" operator="between" text=" ">
      <formula>NOT(ISERROR(SEARCH(" ",Y75)))</formula>
    </cfRule>
  </conditionalFormatting>
  <conditionalFormatting sqref="Y77:Y82">
    <cfRule type="containsText" dxfId="0" priority="2" operator="between" text=" ">
      <formula>NOT(ISERROR(SEARCH(" ",Y77)))</formula>
    </cfRule>
  </conditionalFormatting>
  <conditionalFormatting sqref="Y83:Y84">
    <cfRule type="containsText" dxfId="0" priority="1" operator="between" text=" ">
      <formula>NOT(ISERROR(SEARCH(" ",Y83)))</formula>
    </cfRule>
  </conditionalFormatting>
  <conditionalFormatting sqref="A1:K4">
    <cfRule type="containsText" dxfId="0" priority="1073" operator="between" text=" ">
      <formula>NOT(ISERROR(SEARCH(" ",A1)))</formula>
    </cfRule>
  </conditionalFormatting>
  <conditionalFormatting sqref="N5:N10 R5:R10">
    <cfRule type="cellIs" dxfId="1" priority="1066" operator="equal">
      <formula>"狂暴"</formula>
    </cfRule>
    <cfRule type="cellIs" dxfId="2" priority="1067" operator="equal">
      <formula>"锁定"</formula>
    </cfRule>
    <cfRule type="cellIs" dxfId="3" priority="1068" operator="equal">
      <formula>"钻石"</formula>
    </cfRule>
    <cfRule type="cellIs" dxfId="4" priority="1069" operator="equal">
      <formula>"金币"</formula>
    </cfRule>
    <cfRule type="containsText" dxfId="0" priority="1071" operator="between" text=" ">
      <formula>NOT(ISERROR(SEARCH(" ",N5)))</formula>
    </cfRule>
  </conditionalFormatting>
  <conditionalFormatting sqref="O5:P5 U6:U10 S5:U5">
    <cfRule type="containsText" dxfId="0" priority="1070" operator="between" text=" ">
      <formula>NOT(ISERROR(SEARCH(" ",O5)))</formula>
    </cfRule>
  </conditionalFormatting>
  <conditionalFormatting sqref="O6:P6 S6:T6">
    <cfRule type="containsText" dxfId="0" priority="1064" operator="between" text=" ">
      <formula>NOT(ISERROR(SEARCH(" ",O6)))</formula>
    </cfRule>
  </conditionalFormatting>
  <conditionalFormatting sqref="O7:P7 S7:T7">
    <cfRule type="containsText" dxfId="0" priority="1058" operator="between" text=" ">
      <formula>NOT(ISERROR(SEARCH(" ",O7)))</formula>
    </cfRule>
  </conditionalFormatting>
  <conditionalFormatting sqref="O8:P8 S8:T8">
    <cfRule type="containsText" dxfId="0" priority="1052" operator="between" text=" ">
      <formula>NOT(ISERROR(SEARCH(" ",O8)))</formula>
    </cfRule>
  </conditionalFormatting>
  <conditionalFormatting sqref="O9:P9 S9:T9">
    <cfRule type="containsText" dxfId="0" priority="1046" operator="between" text=" ">
      <formula>NOT(ISERROR(SEARCH(" ",O9)))</formula>
    </cfRule>
  </conditionalFormatting>
  <conditionalFormatting sqref="O10:P10 S10:T10">
    <cfRule type="containsText" dxfId="0" priority="1040" operator="between" text=" ">
      <formula>NOT(ISERROR(SEARCH(" ",O10)))</formula>
    </cfRule>
  </conditionalFormatting>
  <conditionalFormatting sqref="N11:N12 R11:R12">
    <cfRule type="cellIs" dxfId="1" priority="373" operator="equal">
      <formula>"狂暴"</formula>
    </cfRule>
    <cfRule type="cellIs" dxfId="2" priority="374" operator="equal">
      <formula>"锁定"</formula>
    </cfRule>
    <cfRule type="cellIs" dxfId="3" priority="375" operator="equal">
      <formula>"钻石"</formula>
    </cfRule>
    <cfRule type="cellIs" dxfId="4" priority="376" operator="equal">
      <formula>"金币"</formula>
    </cfRule>
    <cfRule type="containsText" dxfId="0" priority="378" operator="between" text=" ">
      <formula>NOT(ISERROR(SEARCH(" ",N11)))</formula>
    </cfRule>
  </conditionalFormatting>
  <conditionalFormatting sqref="O11:P11 S11:T11">
    <cfRule type="containsText" dxfId="0" priority="372" operator="between" text=" ">
      <formula>NOT(ISERROR(SEARCH(" ",O11)))</formula>
    </cfRule>
  </conditionalFormatting>
  <conditionalFormatting sqref="O12:P12 S12:T12">
    <cfRule type="containsText" dxfId="0" priority="371" operator="between" text=" ">
      <formula>NOT(ISERROR(SEARCH(" ",O12)))</formula>
    </cfRule>
  </conditionalFormatting>
  <conditionalFormatting sqref="R13 R21 N21 N13">
    <cfRule type="cellIs" dxfId="1" priority="991" operator="equal">
      <formula>"狂暴"</formula>
    </cfRule>
    <cfRule type="cellIs" dxfId="2" priority="992" operator="equal">
      <formula>"锁定"</formula>
    </cfRule>
    <cfRule type="cellIs" dxfId="3" priority="993" operator="equal">
      <formula>"钻石"</formula>
    </cfRule>
    <cfRule type="cellIs" dxfId="4" priority="994" operator="equal">
      <formula>"金币"</formula>
    </cfRule>
    <cfRule type="containsText" dxfId="0" priority="996" operator="between" text=" ">
      <formula>NOT(ISERROR(SEARCH(" ",N13)))</formula>
    </cfRule>
  </conditionalFormatting>
  <conditionalFormatting sqref="O13:Q13 S21:T21 S13:T13 O21:Q21">
    <cfRule type="containsText" dxfId="0" priority="995" operator="between" text=" ">
      <formula>NOT(ISERROR(SEARCH(" ",O13)))</formula>
    </cfRule>
  </conditionalFormatting>
  <conditionalFormatting sqref="V13 V21">
    <cfRule type="cellIs" dxfId="1" priority="980" operator="equal">
      <formula>"狂暴"</formula>
    </cfRule>
    <cfRule type="cellIs" dxfId="2" priority="981" operator="equal">
      <formula>"锁定"</formula>
    </cfRule>
    <cfRule type="cellIs" dxfId="3" priority="982" operator="equal">
      <formula>"钻石"</formula>
    </cfRule>
    <cfRule type="cellIs" dxfId="4" priority="983" operator="equal">
      <formula>"金币"</formula>
    </cfRule>
    <cfRule type="containsText" dxfId="0" priority="985" operator="between" text=" ">
      <formula>NOT(ISERROR(SEARCH(" ",V13)))</formula>
    </cfRule>
  </conditionalFormatting>
  <conditionalFormatting sqref="W13:X13 W21:X21">
    <cfRule type="containsText" dxfId="0" priority="984" operator="between" text=" ">
      <formula>NOT(ISERROR(SEARCH(" ",W13)))</formula>
    </cfRule>
  </conditionalFormatting>
  <conditionalFormatting sqref="N14:N18 R14:R18">
    <cfRule type="cellIs" dxfId="1" priority="964" operator="equal">
      <formula>"狂暴"</formula>
    </cfRule>
    <cfRule type="cellIs" dxfId="2" priority="965" operator="equal">
      <formula>"锁定"</formula>
    </cfRule>
    <cfRule type="cellIs" dxfId="3" priority="966" operator="equal">
      <formula>"钻石"</formula>
    </cfRule>
    <cfRule type="cellIs" dxfId="4" priority="967" operator="equal">
      <formula>"金币"</formula>
    </cfRule>
    <cfRule type="containsText" dxfId="0" priority="969" operator="between" text=" ">
      <formula>NOT(ISERROR(SEARCH(" ",N14)))</formula>
    </cfRule>
  </conditionalFormatting>
  <conditionalFormatting sqref="O14:Q14 S14:T14">
    <cfRule type="containsText" dxfId="0" priority="963" operator="between" text=" ">
      <formula>NOT(ISERROR(SEARCH(" ",O14)))</formula>
    </cfRule>
  </conditionalFormatting>
  <conditionalFormatting sqref="O15:Q15 S15:T15">
    <cfRule type="containsText" dxfId="0" priority="962" operator="between" text=" ">
      <formula>NOT(ISERROR(SEARCH(" ",O15)))</formula>
    </cfRule>
  </conditionalFormatting>
  <conditionalFormatting sqref="O16:Q16 S16:T16">
    <cfRule type="containsText" dxfId="0" priority="961" operator="between" text=" ">
      <formula>NOT(ISERROR(SEARCH(" ",O16)))</formula>
    </cfRule>
  </conditionalFormatting>
  <conditionalFormatting sqref="O17:Q17 S17:T17">
    <cfRule type="containsText" dxfId="0" priority="960" operator="between" text=" ">
      <formula>NOT(ISERROR(SEARCH(" ",O17)))</formula>
    </cfRule>
  </conditionalFormatting>
  <conditionalFormatting sqref="O18:Q18 S18:T18">
    <cfRule type="containsText" dxfId="0" priority="959" operator="between" text=" ">
      <formula>NOT(ISERROR(SEARCH(" ",O18)))</formula>
    </cfRule>
  </conditionalFormatting>
  <conditionalFormatting sqref="N19:N20 R19:R20">
    <cfRule type="cellIs" dxfId="1" priority="356" operator="equal">
      <formula>"狂暴"</formula>
    </cfRule>
    <cfRule type="cellIs" dxfId="2" priority="357" operator="equal">
      <formula>"锁定"</formula>
    </cfRule>
    <cfRule type="cellIs" dxfId="3" priority="358" operator="equal">
      <formula>"钻石"</formula>
    </cfRule>
    <cfRule type="cellIs" dxfId="4" priority="359" operator="equal">
      <formula>"金币"</formula>
    </cfRule>
    <cfRule type="containsText" dxfId="0" priority="360" operator="between" text=" ">
      <formula>NOT(ISERROR(SEARCH(" ",N19)))</formula>
    </cfRule>
  </conditionalFormatting>
  <conditionalFormatting sqref="O19:Q19 S19:T19">
    <cfRule type="containsText" dxfId="0" priority="355" operator="between" text=" ">
      <formula>NOT(ISERROR(SEARCH(" ",O19)))</formula>
    </cfRule>
  </conditionalFormatting>
  <conditionalFormatting sqref="O20:Q20 S20:T20">
    <cfRule type="containsText" dxfId="0" priority="354" operator="between" text=" ">
      <formula>NOT(ISERROR(SEARCH(" ",O20)))</formula>
    </cfRule>
  </conditionalFormatting>
  <conditionalFormatting sqref="N22:N26 R22:R26">
    <cfRule type="cellIs" dxfId="1" priority="942" operator="equal">
      <formula>"狂暴"</formula>
    </cfRule>
    <cfRule type="cellIs" dxfId="2" priority="943" operator="equal">
      <formula>"锁定"</formula>
    </cfRule>
    <cfRule type="cellIs" dxfId="3" priority="944" operator="equal">
      <formula>"钻石"</formula>
    </cfRule>
    <cfRule type="cellIs" dxfId="4" priority="945" operator="equal">
      <formula>"金币"</formula>
    </cfRule>
    <cfRule type="containsText" dxfId="0" priority="947" operator="between" text=" ">
      <formula>NOT(ISERROR(SEARCH(" ",N22)))</formula>
    </cfRule>
  </conditionalFormatting>
  <conditionalFormatting sqref="O22:Q22 S22:T22">
    <cfRule type="containsText" dxfId="0" priority="941" operator="between" text=" ">
      <formula>NOT(ISERROR(SEARCH(" ",O22)))</formula>
    </cfRule>
  </conditionalFormatting>
  <conditionalFormatting sqref="O23:Q23 S23:T23">
    <cfRule type="containsText" dxfId="0" priority="940" operator="between" text=" ">
      <formula>NOT(ISERROR(SEARCH(" ",O23)))</formula>
    </cfRule>
  </conditionalFormatting>
  <conditionalFormatting sqref="O24:Q24 S24:T24">
    <cfRule type="containsText" dxfId="0" priority="939" operator="between" text=" ">
      <formula>NOT(ISERROR(SEARCH(" ",O24)))</formula>
    </cfRule>
  </conditionalFormatting>
  <conditionalFormatting sqref="O25:Q25 S25:T25">
    <cfRule type="containsText" dxfId="0" priority="938" operator="between" text=" ">
      <formula>NOT(ISERROR(SEARCH(" ",O25)))</formula>
    </cfRule>
  </conditionalFormatting>
  <conditionalFormatting sqref="O26:Q26 S26:T26">
    <cfRule type="containsText" dxfId="0" priority="937" operator="between" text=" ">
      <formula>NOT(ISERROR(SEARCH(" ",O26)))</formula>
    </cfRule>
  </conditionalFormatting>
  <conditionalFormatting sqref="N28 R27:R28">
    <cfRule type="cellIs" dxfId="1" priority="340" operator="equal">
      <formula>"狂暴"</formula>
    </cfRule>
    <cfRule type="cellIs" dxfId="2" priority="341" operator="equal">
      <formula>"锁定"</formula>
    </cfRule>
    <cfRule type="cellIs" dxfId="3" priority="342" operator="equal">
      <formula>"钻石"</formula>
    </cfRule>
    <cfRule type="cellIs" dxfId="4" priority="343" operator="equal">
      <formula>"金币"</formula>
    </cfRule>
    <cfRule type="containsText" dxfId="0" priority="344" operator="between" text=" ">
      <formula>NOT(ISERROR(SEARCH(" ",N27)))</formula>
    </cfRule>
  </conditionalFormatting>
  <conditionalFormatting sqref="O27:Q27 S27:T27">
    <cfRule type="containsText" dxfId="0" priority="339" operator="between" text=" ">
      <formula>NOT(ISERROR(SEARCH(" ",O27)))</formula>
    </cfRule>
  </conditionalFormatting>
  <conditionalFormatting sqref="O28:Q28 S28:T28">
    <cfRule type="containsText" dxfId="0" priority="338" operator="between" text=" ">
      <formula>NOT(ISERROR(SEARCH(" ",O28)))</formula>
    </cfRule>
  </conditionalFormatting>
  <conditionalFormatting sqref="AG36 AG40 AG38">
    <cfRule type="containsText" dxfId="0" priority="734" operator="between" text=" ">
      <formula>NOT(ISERROR(SEARCH(" ",AG36)))</formula>
    </cfRule>
  </conditionalFormatting>
  <conditionalFormatting sqref="R37 R45 N37">
    <cfRule type="cellIs" dxfId="1" priority="695" operator="equal">
      <formula>"狂暴"</formula>
    </cfRule>
    <cfRule type="cellIs" dxfId="2" priority="696" operator="equal">
      <formula>"锁定"</formula>
    </cfRule>
    <cfRule type="cellIs" dxfId="3" priority="697" operator="equal">
      <formula>"钻石"</formula>
    </cfRule>
    <cfRule type="cellIs" dxfId="4" priority="698" operator="equal">
      <formula>"金币"</formula>
    </cfRule>
    <cfRule type="containsText" dxfId="0" priority="700" operator="between" text=" ">
      <formula>NOT(ISERROR(SEARCH(" ",N37)))</formula>
    </cfRule>
  </conditionalFormatting>
  <conditionalFormatting sqref="O37:P37 S45:T45 S37:T37">
    <cfRule type="containsText" dxfId="0" priority="699" operator="between" text=" ">
      <formula>NOT(ISERROR(SEARCH(" ",O37)))</formula>
    </cfRule>
  </conditionalFormatting>
  <conditionalFormatting sqref="V37 V45">
    <cfRule type="cellIs" dxfId="1" priority="689" operator="equal">
      <formula>"狂暴"</formula>
    </cfRule>
    <cfRule type="cellIs" dxfId="2" priority="690" operator="equal">
      <formula>"锁定"</formula>
    </cfRule>
    <cfRule type="cellIs" dxfId="3" priority="691" operator="equal">
      <formula>"钻石"</formula>
    </cfRule>
    <cfRule type="cellIs" dxfId="4" priority="692" operator="equal">
      <formula>"金币"</formula>
    </cfRule>
    <cfRule type="containsText" dxfId="0" priority="694" operator="between" text=" ">
      <formula>NOT(ISERROR(SEARCH(" ",V37)))</formula>
    </cfRule>
  </conditionalFormatting>
  <conditionalFormatting sqref="W37:X37 W45:X45">
    <cfRule type="containsText" dxfId="0" priority="693" operator="between" text=" ">
      <formula>NOT(ISERROR(SEARCH(" ",W37)))</formula>
    </cfRule>
  </conditionalFormatting>
  <conditionalFormatting sqref="AG37 AG39">
    <cfRule type="containsText" dxfId="0" priority="732" operator="between" text=" ">
      <formula>NOT(ISERROR(SEARCH(" ",AG37)))</formula>
    </cfRule>
  </conditionalFormatting>
  <conditionalFormatting sqref="N38:N42 R38:R42">
    <cfRule type="cellIs" dxfId="1" priority="679" operator="equal">
      <formula>"狂暴"</formula>
    </cfRule>
    <cfRule type="cellIs" dxfId="2" priority="680" operator="equal">
      <formula>"锁定"</formula>
    </cfRule>
    <cfRule type="cellIs" dxfId="3" priority="681" operator="equal">
      <formula>"钻石"</formula>
    </cfRule>
    <cfRule type="cellIs" dxfId="4" priority="682" operator="equal">
      <formula>"金币"</formula>
    </cfRule>
    <cfRule type="containsText" dxfId="0" priority="683" operator="between" text=" ">
      <formula>NOT(ISERROR(SEARCH(" ",N38)))</formula>
    </cfRule>
  </conditionalFormatting>
  <conditionalFormatting sqref="O38:P38 S38:T38">
    <cfRule type="containsText" dxfId="0" priority="678" operator="between" text=" ">
      <formula>NOT(ISERROR(SEARCH(" ",O38)))</formula>
    </cfRule>
  </conditionalFormatting>
  <conditionalFormatting sqref="O39:P39 S39:T39">
    <cfRule type="containsText" dxfId="0" priority="677" operator="between" text=" ">
      <formula>NOT(ISERROR(SEARCH(" ",O39)))</formula>
    </cfRule>
  </conditionalFormatting>
  <conditionalFormatting sqref="O40:P40 S40:T40">
    <cfRule type="containsText" dxfId="0" priority="676" operator="between" text=" ">
      <formula>NOT(ISERROR(SEARCH(" ",O40)))</formula>
    </cfRule>
  </conditionalFormatting>
  <conditionalFormatting sqref="O41:P41 S41:T41">
    <cfRule type="containsText" dxfId="0" priority="675" operator="between" text=" ">
      <formula>NOT(ISERROR(SEARCH(" ",O41)))</formula>
    </cfRule>
  </conditionalFormatting>
  <conditionalFormatting sqref="O42:P42 S42:T42">
    <cfRule type="containsText" dxfId="0" priority="674" operator="between" text=" ">
      <formula>NOT(ISERROR(SEARCH(" ",O42)))</formula>
    </cfRule>
  </conditionalFormatting>
  <conditionalFormatting sqref="N43:N44 R43:R44">
    <cfRule type="cellIs" dxfId="1" priority="306" operator="equal">
      <formula>"狂暴"</formula>
    </cfRule>
    <cfRule type="cellIs" dxfId="2" priority="307" operator="equal">
      <formula>"锁定"</formula>
    </cfRule>
    <cfRule type="cellIs" dxfId="3" priority="308" operator="equal">
      <formula>"钻石"</formula>
    </cfRule>
    <cfRule type="cellIs" dxfId="4" priority="309" operator="equal">
      <formula>"金币"</formula>
    </cfRule>
    <cfRule type="containsText" dxfId="0" priority="310" operator="between" text=" ">
      <formula>NOT(ISERROR(SEARCH(" ",N43)))</formula>
    </cfRule>
  </conditionalFormatting>
  <conditionalFormatting sqref="O43:P43 S43:T43">
    <cfRule type="containsText" dxfId="0" priority="305" operator="between" text=" ">
      <formula>NOT(ISERROR(SEARCH(" ",O43)))</formula>
    </cfRule>
  </conditionalFormatting>
  <conditionalFormatting sqref="O44:P44 S44:T44">
    <cfRule type="containsText" dxfId="0" priority="304" operator="between" text=" ">
      <formula>NOT(ISERROR(SEARCH(" ",O44)))</formula>
    </cfRule>
  </conditionalFormatting>
  <conditionalFormatting sqref="N61 R69">
    <cfRule type="cellIs" dxfId="1" priority="609" operator="equal">
      <formula>"狂暴"</formula>
    </cfRule>
    <cfRule type="cellIs" dxfId="2" priority="610" operator="equal">
      <formula>"锁定"</formula>
    </cfRule>
    <cfRule type="cellIs" dxfId="3" priority="611" operator="equal">
      <formula>"钻石"</formula>
    </cfRule>
    <cfRule type="cellIs" dxfId="4" priority="612" operator="equal">
      <formula>"金币"</formula>
    </cfRule>
    <cfRule type="containsText" dxfId="0" priority="614" operator="between" text=" ">
      <formula>NOT(ISERROR(SEARCH(" ",N61)))</formula>
    </cfRule>
  </conditionalFormatting>
  <conditionalFormatting sqref="O61:P61 S69:T69 S61:T61">
    <cfRule type="containsText" dxfId="0" priority="613" operator="between" text=" ">
      <formula>NOT(ISERROR(SEARCH(" ",O61)))</formula>
    </cfRule>
  </conditionalFormatting>
  <conditionalFormatting sqref="W61:X61 W69:X69">
    <cfRule type="containsText" dxfId="0" priority="607" operator="between" text=" ">
      <formula>NOT(ISERROR(SEARCH(" ",W61)))</formula>
    </cfRule>
  </conditionalFormatting>
  <conditionalFormatting sqref="O62:P62 S62:T62">
    <cfRule type="containsText" dxfId="0" priority="592" operator="between" text=" ">
      <formula>NOT(ISERROR(SEARCH(" ",O62)))</formula>
    </cfRule>
  </conditionalFormatting>
  <conditionalFormatting sqref="O63:P63 S63:T63">
    <cfRule type="containsText" dxfId="0" priority="591" operator="between" text=" ">
      <formula>NOT(ISERROR(SEARCH(" ",O63)))</formula>
    </cfRule>
  </conditionalFormatting>
  <conditionalFormatting sqref="O64:P64 S64:T64">
    <cfRule type="containsText" dxfId="0" priority="590" operator="between" text=" ">
      <formula>NOT(ISERROR(SEARCH(" ",O64)))</formula>
    </cfRule>
  </conditionalFormatting>
  <conditionalFormatting sqref="O65:P65 S65:T65">
    <cfRule type="containsText" dxfId="0" priority="589" operator="between" text=" ">
      <formula>NOT(ISERROR(SEARCH(" ",O65)))</formula>
    </cfRule>
  </conditionalFormatting>
  <conditionalFormatting sqref="O66:P66 S66:T66">
    <cfRule type="containsText" dxfId="0" priority="588" operator="between" text=" ">
      <formula>NOT(ISERROR(SEARCH(" ",O66)))</formula>
    </cfRule>
  </conditionalFormatting>
  <conditionalFormatting sqref="O67:P67 S67:T67">
    <cfRule type="containsText" dxfId="0" priority="241" operator="between" text=" ">
      <formula>NOT(ISERROR(SEARCH(" ",O67)))</formula>
    </cfRule>
  </conditionalFormatting>
  <conditionalFormatting sqref="O68:P68 S68:T68">
    <cfRule type="containsText" dxfId="0" priority="240" operator="between" text=" ">
      <formula>NOT(ISERROR(SEARCH(" ",O68)))</formula>
    </cfRule>
  </conditionalFormatting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DR53"/>
  <sheetViews>
    <sheetView zoomScale="90" zoomScaleNormal="90" workbookViewId="0">
      <pane xSplit="1" ySplit="2" topLeftCell="DB3" activePane="bottomRight" state="frozen"/>
      <selection/>
      <selection pane="topRight"/>
      <selection pane="bottomLeft"/>
      <selection pane="bottomRight" activeCell="DN3" sqref="DN3:DN27"/>
    </sheetView>
  </sheetViews>
  <sheetFormatPr defaultColWidth="9" defaultRowHeight="15.6"/>
  <cols>
    <col min="1" max="1" width="59.5555555555556" style="2" customWidth="1"/>
    <col min="2" max="2" width="8.55555555555556" style="3" customWidth="1"/>
    <col min="3" max="3" width="9" style="4"/>
    <col min="4" max="4" width="10.6666666666667" style="4" customWidth="1"/>
    <col min="5" max="5" width="10.2222222222222" style="4" customWidth="1"/>
    <col min="6" max="6" width="12.1111111111111" style="4" customWidth="1"/>
    <col min="7" max="7" width="9" style="4"/>
    <col min="8" max="8" width="9" style="5"/>
    <col min="9" max="9" width="9" style="2"/>
    <col min="10" max="10" width="8.55555555555556" style="3" customWidth="1"/>
    <col min="11" max="11" width="9" style="4"/>
    <col min="12" max="12" width="10.6666666666667" style="4" customWidth="1"/>
    <col min="13" max="13" width="10.2222222222222" style="4" customWidth="1"/>
    <col min="14" max="14" width="12.1111111111111" style="4" customWidth="1"/>
    <col min="15" max="15" width="9" style="4"/>
    <col min="16" max="16" width="9" style="5"/>
    <col min="17" max="17" width="9" style="2" customWidth="1"/>
    <col min="18" max="18" width="8.55555555555556" style="3" customWidth="1"/>
    <col min="19" max="19" width="9" style="4"/>
    <col min="20" max="20" width="10.6666666666667" style="4" customWidth="1"/>
    <col min="21" max="21" width="9.66666666666667" style="4" customWidth="1"/>
    <col min="22" max="22" width="12.1111111111111" style="4" customWidth="1"/>
    <col min="23" max="23" width="9" style="4"/>
    <col min="24" max="24" width="9" style="5"/>
    <col min="25" max="25" width="9" style="2"/>
    <col min="26" max="26" width="8.55555555555556" style="3" customWidth="1"/>
    <col min="27" max="27" width="9" style="4"/>
    <col min="28" max="28" width="10.6666666666667" style="4" customWidth="1"/>
    <col min="29" max="29" width="10.2222222222222" style="4" customWidth="1"/>
    <col min="30" max="30" width="12.1111111111111" style="4" customWidth="1"/>
    <col min="31" max="31" width="9" style="4"/>
    <col min="32" max="32" width="9" style="5"/>
    <col min="33" max="33" width="9" style="2"/>
    <col min="34" max="34" width="8.55555555555556" style="3" customWidth="1"/>
    <col min="35" max="35" width="9" style="4"/>
    <col min="36" max="36" width="10.6666666666667" style="4" customWidth="1"/>
    <col min="37" max="37" width="10.2222222222222" style="4" customWidth="1"/>
    <col min="38" max="38" width="12.1111111111111" style="4" customWidth="1"/>
    <col min="39" max="39" width="9" style="4"/>
    <col min="40" max="40" width="9" style="5"/>
    <col min="41" max="41" width="9" style="2"/>
    <col min="42" max="42" width="8.55555555555556" style="3" customWidth="1"/>
    <col min="43" max="43" width="9" style="4"/>
    <col min="44" max="44" width="10.6666666666667" style="4" customWidth="1"/>
    <col min="45" max="45" width="10.2222222222222" style="4" customWidth="1"/>
    <col min="46" max="46" width="12.1111111111111" style="4" customWidth="1"/>
    <col min="47" max="47" width="9" style="4"/>
    <col min="48" max="48" width="9" style="5"/>
    <col min="49" max="49" width="9" style="2"/>
    <col min="50" max="50" width="8.55555555555556" style="3" customWidth="1"/>
    <col min="51" max="51" width="9" style="4"/>
    <col min="52" max="52" width="10.6666666666667" style="4" customWidth="1"/>
    <col min="53" max="53" width="10.2222222222222" style="4" customWidth="1"/>
    <col min="54" max="54" width="12.1111111111111" style="4" customWidth="1"/>
    <col min="55" max="55" width="9" style="4"/>
    <col min="56" max="56" width="9" style="5"/>
    <col min="57" max="57" width="9" style="2"/>
    <col min="58" max="58" width="2.66666666666667" style="6" customWidth="1"/>
    <col min="59" max="59" width="9" style="2"/>
    <col min="60" max="60" width="8.55555555555556" style="3" customWidth="1"/>
    <col min="61" max="61" width="9" style="4"/>
    <col min="62" max="62" width="10.6666666666667" style="4" customWidth="1"/>
    <col min="63" max="63" width="10.2222222222222" style="4" customWidth="1"/>
    <col min="64" max="64" width="12.1111111111111" style="4" customWidth="1"/>
    <col min="65" max="65" width="9" style="4"/>
    <col min="66" max="66" width="9" style="5"/>
    <col min="67" max="67" width="9" style="2"/>
    <col min="68" max="68" width="8.55555555555556" style="3" customWidth="1"/>
    <col min="69" max="69" width="9" style="4"/>
    <col min="70" max="70" width="10.6666666666667" style="4" customWidth="1"/>
    <col min="71" max="71" width="10.2222222222222" style="4" customWidth="1"/>
    <col min="72" max="72" width="12.1111111111111" style="4" customWidth="1"/>
    <col min="73" max="73" width="9" style="4"/>
    <col min="74" max="74" width="9" style="5"/>
    <col min="75" max="75" width="9" style="2"/>
    <col min="76" max="76" width="8.55555555555556" style="3" customWidth="1"/>
    <col min="77" max="77" width="9" style="4"/>
    <col min="78" max="78" width="10.6666666666667" style="4" customWidth="1"/>
    <col min="79" max="79" width="10.2222222222222" style="4" customWidth="1"/>
    <col min="80" max="80" width="12.1111111111111" style="4" customWidth="1"/>
    <col min="81" max="81" width="9" style="4"/>
    <col min="82" max="82" width="9" style="5"/>
    <col min="83" max="83" width="9" style="2"/>
    <col min="84" max="84" width="8.55555555555556" style="3" customWidth="1"/>
    <col min="85" max="85" width="9" style="4"/>
    <col min="86" max="86" width="10.6666666666667" style="4" customWidth="1"/>
    <col min="87" max="87" width="10.2222222222222" style="4" customWidth="1"/>
    <col min="88" max="88" width="12.1111111111111" style="4" customWidth="1"/>
    <col min="89" max="89" width="9" style="4"/>
    <col min="90" max="90" width="9" style="5"/>
    <col min="91" max="91" width="9" style="2"/>
    <col min="92" max="92" width="8.55555555555556" style="3" customWidth="1"/>
    <col min="93" max="93" width="9" style="4"/>
    <col min="94" max="94" width="10.6666666666667" style="4" customWidth="1"/>
    <col min="95" max="95" width="10.2222222222222" style="4" customWidth="1"/>
    <col min="96" max="96" width="12.1111111111111" style="4" customWidth="1"/>
    <col min="97" max="97" width="9" style="4"/>
    <col min="98" max="98" width="9" style="5"/>
    <col min="99" max="99" width="9" style="2"/>
    <col min="100" max="100" width="8.55555555555556" style="3" customWidth="1"/>
    <col min="101" max="101" width="9" style="4"/>
    <col min="102" max="102" width="10.6666666666667" style="4" customWidth="1"/>
    <col min="103" max="103" width="10.2222222222222" style="4" customWidth="1"/>
    <col min="104" max="104" width="12.1111111111111" style="4" customWidth="1"/>
    <col min="105" max="105" width="9" style="4"/>
    <col min="106" max="106" width="9" style="5"/>
    <col min="107" max="107" width="9" style="2"/>
    <col min="108" max="108" width="8.55555555555556" style="3" customWidth="1"/>
    <col min="109" max="109" width="9" style="4"/>
    <col min="110" max="110" width="10.6666666666667" style="4" customWidth="1"/>
    <col min="111" max="111" width="10.2222222222222" style="4" customWidth="1"/>
    <col min="112" max="112" width="12.1111111111111" style="4" customWidth="1"/>
    <col min="113" max="113" width="9" style="4"/>
    <col min="114" max="114" width="9" style="5"/>
    <col min="115" max="115" width="9" style="2"/>
    <col min="116" max="116" width="8.55555555555556" style="3" customWidth="1"/>
    <col min="117" max="117" width="9" style="4"/>
    <col min="118" max="118" width="10.6666666666667" style="4" customWidth="1"/>
    <col min="119" max="119" width="10.2222222222222" style="4" customWidth="1"/>
    <col min="120" max="120" width="12.1111111111111" style="4" customWidth="1"/>
    <col min="121" max="121" width="9" style="4"/>
    <col min="122" max="122" width="9" style="5"/>
    <col min="123" max="16384" width="9" style="2"/>
  </cols>
  <sheetData>
    <row r="1" ht="31.2" spans="1:122">
      <c r="A1" s="2" t="s">
        <v>400</v>
      </c>
      <c r="B1" s="7"/>
      <c r="C1" s="8" t="s">
        <v>401</v>
      </c>
      <c r="D1" s="9" t="s">
        <v>402</v>
      </c>
      <c r="E1" s="10">
        <f>'商城广告宝箱|AdvertShop'!J6</f>
        <v>3.4</v>
      </c>
      <c r="F1" s="11" t="str">
        <f>LOOKUP(1,0/(G3:G500&lt;&gt;""),G3:G500)</f>
        <v>[[10,5],[20,10],[40,15],[60,20],[90,25],[120,30],[160,35],[200,40],[250,45],[300,50],[360,55],[420,60],[490,65],[560,70],[640,75],[720,80],[810,85],[900,90],[1000,95],[1100,100]]</v>
      </c>
      <c r="G1" s="12"/>
      <c r="H1" s="13" t="s">
        <v>274</v>
      </c>
      <c r="J1" s="7"/>
      <c r="K1" s="8" t="s">
        <v>403</v>
      </c>
      <c r="L1" s="9" t="s">
        <v>402</v>
      </c>
      <c r="M1" s="10">
        <f>'商城广告宝箱|AdvertShop'!J8</f>
        <v>3.4</v>
      </c>
      <c r="N1" s="11" t="str">
        <f>LOOKUP(1,0/(O3:O500&lt;&gt;""),O3:O500)</f>
        <v>[[10,5],[20,10],[40,15],[60,20],[90,25],[120,30],[160,35],[200,40],[250,45],[300,50],[360,55],[420,60],[490,65],[560,70],[640,75],[720,80],[810,85],[900,90],[1000,95],[1100,100]]</v>
      </c>
      <c r="O1" s="12"/>
      <c r="P1" s="13" t="s">
        <v>274</v>
      </c>
      <c r="R1" s="7"/>
      <c r="S1" s="8" t="s">
        <v>404</v>
      </c>
      <c r="T1" s="9" t="s">
        <v>402</v>
      </c>
      <c r="U1" s="10">
        <f>'商城广告宝箱|AdvertShop'!J10</f>
        <v>3.4</v>
      </c>
      <c r="V1" s="11" t="str">
        <f>LOOKUP(1,0/(W3:W500&lt;&gt;""),W3:W500)</f>
        <v>[[10,1],[20,2],[30,3],[50,4],[70,5],[90,6],[120,7],[150,8],[180,9],[220,10],[260,11],[300,12],[350,13],[400,14],[450,15],[510,16],[570,17],[630,18],[700,19],[770,20],[840,21],[920,22],[1000,23],[1080,24]]</v>
      </c>
      <c r="W1" s="12"/>
      <c r="X1" s="13" t="s">
        <v>274</v>
      </c>
      <c r="Z1" s="7"/>
      <c r="AA1" s="8" t="s">
        <v>405</v>
      </c>
      <c r="AB1" s="9" t="s">
        <v>402</v>
      </c>
      <c r="AC1" s="10">
        <f>'商城广告宝箱|AdvertShop'!J12</f>
        <v>3.4</v>
      </c>
      <c r="AD1" s="11" t="str">
        <f>LOOKUP(1,0/(AE3:AE500&lt;&gt;""),AE3:AE500)</f>
        <v>[[5,2],[10,4],[20,6],[30,8],[45,10],[60,12],[80,14],[100,16],[125,18],[150,20],[180,22],[210,24],[245,26],[280,28],[320,30],[360,32],[410,34],[460,36],[520,38],[580,40],[650,42],[720,44],[800,46],[880,48],[970,50]]</v>
      </c>
      <c r="AE1" s="12"/>
      <c r="AF1" s="13" t="s">
        <v>274</v>
      </c>
      <c r="AH1" s="7"/>
      <c r="AI1" s="8" t="s">
        <v>406</v>
      </c>
      <c r="AJ1" s="9" t="s">
        <v>402</v>
      </c>
      <c r="AK1" s="10">
        <f>'商城广告宝箱|AdvertShop'!J14</f>
        <v>3.4</v>
      </c>
      <c r="AL1" s="11" t="str">
        <f>LOOKUP(1,0/(AM3:AM500&lt;&gt;""),AM3:AM500)</f>
        <v>[[5,2],[10,4],[20,6],[30,8],[45,10],[60,12],[80,14],[100,16],[125,18],[150,20],[180,22],[210,24],[245,26],[280,28],[320,30],[360,32],[410,34],[460,36],[520,38],[580,40],[650,42],[720,44],[800,46],[880,48],[970,50]]</v>
      </c>
      <c r="AM1" s="12"/>
      <c r="AN1" s="13" t="s">
        <v>274</v>
      </c>
      <c r="AP1" s="7"/>
      <c r="AQ1" s="8" t="s">
        <v>407</v>
      </c>
      <c r="AR1" s="9" t="s">
        <v>402</v>
      </c>
      <c r="AS1" s="10">
        <f>'商城广告宝箱|AdvertShop'!J16</f>
        <v>3.4</v>
      </c>
      <c r="AT1" s="11" t="str">
        <f>LOOKUP(1,0/(AU3:AU500&lt;&gt;""),AU3:AU500)</f>
        <v>[[5,2],[10,4],[20,6],[30,8],[45,10],[60,12],[80,14],[100,16],[125,18],[150,20],[180,22],[210,24],[245,26],[280,28],[320,30],[360,32],[410,34],[460,36],[520,38],[580,40],[650,42],[720,44],[800,46],[880,48],[970,50]]</v>
      </c>
      <c r="AU1" s="12"/>
      <c r="AV1" s="13" t="s">
        <v>274</v>
      </c>
      <c r="AX1" s="7"/>
      <c r="AY1" s="8" t="s">
        <v>408</v>
      </c>
      <c r="AZ1" s="9" t="s">
        <v>402</v>
      </c>
      <c r="BA1" s="10">
        <f>'商城广告宝箱|AdvertShop'!J18</f>
        <v>3.4</v>
      </c>
      <c r="BB1" s="11" t="str">
        <f>LOOKUP(1,0/(BC3:BC500&lt;&gt;""),BC3:BC500)</f>
        <v>[[5,2],[10,4],[20,6],[30,8],[45,10],[60,12],[80,14],[100,16],[125,18],[150,20],[180,22],[210,24],[245,26],[280,28],[320,30],[360,32],[410,34],[460,36],[520,38],[580,40],[650,42],[720,44],[800,46],[880,48],[970,50]]</v>
      </c>
      <c r="BC1" s="12"/>
      <c r="BD1" s="13" t="s">
        <v>274</v>
      </c>
      <c r="BH1" s="7"/>
      <c r="BI1" s="30" t="s">
        <v>136</v>
      </c>
      <c r="BJ1" s="9" t="s">
        <v>402</v>
      </c>
      <c r="BK1" s="10">
        <f>'商城广告宝箱|AdvertShop'!J20</f>
        <v>1</v>
      </c>
      <c r="BL1" s="11" t="str">
        <f>LOOKUP(1,0/(BM3:BM500&lt;&gt;""),BM3:BM500)</f>
        <v>[[5,2],[10,4],[20,6],[30,8],[45,10],[60,12],[80,14],[100,16],[125,18],[150,20],[180,22],[210,24],[245,26],[280,28],[320,30],[360,32],[410,34],[460,36],[520,38],[580,40],[650,42],[720,44],[800,46],[880,48],[970,50]]</v>
      </c>
      <c r="BM1" s="12"/>
      <c r="BN1" s="13" t="s">
        <v>274</v>
      </c>
      <c r="BP1" s="7"/>
      <c r="BQ1" s="30" t="s">
        <v>409</v>
      </c>
      <c r="BR1" s="9" t="s">
        <v>402</v>
      </c>
      <c r="BS1" s="10">
        <f>'商城广告宝箱|AdvertShop'!J22</f>
        <v>1</v>
      </c>
      <c r="BT1" s="11" t="str">
        <f>LOOKUP(1,0/(BU3:BU500&lt;&gt;""),BU3:BU500)</f>
        <v>[[5,2],[10,4],[20,6],[30,8],[45,10],[60,12],[80,14],[100,16],[125,18],[150,20],[180,22],[210,24],[245,26],[280,28],[320,30],[360,32],[410,34],[460,36],[520,38],[580,40],[650,42],[720,44],[800,46],[880,48],[970,50]]</v>
      </c>
      <c r="BU1" s="12"/>
      <c r="BV1" s="13" t="s">
        <v>274</v>
      </c>
      <c r="BX1" s="7"/>
      <c r="BY1" s="30" t="s">
        <v>132</v>
      </c>
      <c r="BZ1" s="9" t="s">
        <v>402</v>
      </c>
      <c r="CA1" s="10">
        <f>'商城广告宝箱|AdvertShop'!J24</f>
        <v>1</v>
      </c>
      <c r="CB1" s="11" t="str">
        <f>LOOKUP(1,0/(CC3:CC500&lt;&gt;""),CC3:CC500)</f>
        <v>[[5,2],[10,4],[20,6],[30,8],[45,10],[60,12],[80,14],[100,16],[125,18],[150,20],[180,22],[210,24],[245,26],[280,28],[320,30],[360,32],[410,34],[460,36],[520,38],[580,40],[650,42],[720,44],[800,46],[880,48],[970,50]]</v>
      </c>
      <c r="CC1" s="12"/>
      <c r="CD1" s="13" t="s">
        <v>274</v>
      </c>
      <c r="CF1" s="7"/>
      <c r="CG1" s="30" t="s">
        <v>134</v>
      </c>
      <c r="CH1" s="9" t="s">
        <v>402</v>
      </c>
      <c r="CI1" s="10">
        <f>'商城广告宝箱|AdvertShop'!J26</f>
        <v>1</v>
      </c>
      <c r="CJ1" s="11" t="str">
        <f>LOOKUP(1,0/(CK3:CK500&lt;&gt;""),CK3:CK500)</f>
        <v>[[5,2],[10,4],[20,6],[30,8],[45,10],[60,12],[80,14],[100,16],[125,18],[150,20],[180,22],[210,24],[245,26],[280,28],[320,30],[360,32],[410,34],[460,36],[520,38],[580,40],[650,42],[720,44],[800,46],[880,48],[970,50]]</v>
      </c>
      <c r="CK1" s="12"/>
      <c r="CL1" s="13" t="s">
        <v>274</v>
      </c>
      <c r="CN1" s="7"/>
      <c r="CO1" s="30" t="s">
        <v>199</v>
      </c>
      <c r="CP1" s="9" t="s">
        <v>402</v>
      </c>
      <c r="CQ1" s="10">
        <f>'商城广告宝箱|AdvertShop'!J28</f>
        <v>1</v>
      </c>
      <c r="CR1" s="11" t="str">
        <f>LOOKUP(1,0/(CS3:CS500&lt;&gt;""),CS3:CS500)</f>
        <v>[[5,2],[10,4],[20,6],[30,8],[45,10],[60,12],[80,14],[100,16],[125,18],[150,20],[180,22],[210,24],[245,26],[280,28],[320,30],[360,32],[410,34],[460,36],[520,38],[580,40],[650,42],[720,44],[800,46],[880,48],[970,50]]</v>
      </c>
      <c r="CS1" s="12"/>
      <c r="CT1" s="13" t="s">
        <v>274</v>
      </c>
      <c r="CV1" s="7"/>
      <c r="CW1" s="30" t="s">
        <v>202</v>
      </c>
      <c r="CX1" s="9" t="s">
        <v>402</v>
      </c>
      <c r="CY1" s="10">
        <f>'商城广告宝箱|AdvertShop'!J30</f>
        <v>1</v>
      </c>
      <c r="CZ1" s="11" t="str">
        <f>LOOKUP(1,0/(DA3:DA500&lt;&gt;""),DA3:DA500)</f>
        <v>[[5,2],[10,4],[20,6],[30,8],[45,10],[60,12],[80,14],[100,16],[125,18],[150,20],[180,22],[210,24],[245,26],[280,28],[320,30],[360,32],[410,34],[460,36],[520,38],[580,40],[650,42],[720,44],[800,46],[880,48],[970,50]]</v>
      </c>
      <c r="DA1" s="12"/>
      <c r="DB1" s="13" t="s">
        <v>274</v>
      </c>
      <c r="DD1" s="7"/>
      <c r="DE1" s="30" t="s">
        <v>201</v>
      </c>
      <c r="DF1" s="9" t="s">
        <v>402</v>
      </c>
      <c r="DG1" s="10">
        <f>'商城广告宝箱|AdvertShop'!J32</f>
        <v>1</v>
      </c>
      <c r="DH1" s="11" t="str">
        <f>LOOKUP(1,0/(DI3:DI500&lt;&gt;""),DI3:DI500)</f>
        <v>[[5,2],[10,4],[20,6],[30,8],[45,10],[60,12],[80,14],[100,16],[125,18],[150,20],[180,22],[210,24],[245,26],[280,28],[320,30],[360,32],[410,34],[460,36],[520,38],[580,40],[650,42],[720,44],[800,46],[880,48],[970,50]]</v>
      </c>
      <c r="DI1" s="12"/>
      <c r="DJ1" s="13" t="s">
        <v>274</v>
      </c>
      <c r="DL1" s="7"/>
      <c r="DM1" s="30" t="s">
        <v>200</v>
      </c>
      <c r="DN1" s="9" t="s">
        <v>402</v>
      </c>
      <c r="DO1" s="10">
        <f>'商城广告宝箱|AdvertShop'!J34</f>
        <v>1</v>
      </c>
      <c r="DP1" s="11" t="str">
        <f>LOOKUP(1,0/(DQ3:DQ500&lt;&gt;""),DQ3:DQ500)</f>
        <v>[[5,2],[10,4],[20,6],[30,8],[45,10],[60,12],[80,14],[100,16],[125,18],[150,20],[180,22],[210,24],[245,26],[280,28],[320,30],[360,32],[410,34],[460,36],[520,38],[580,40],[650,42],[720,44],[800,46],[880,48],[970,50]]</v>
      </c>
      <c r="DQ1" s="12"/>
      <c r="DR1" s="13" t="s">
        <v>274</v>
      </c>
    </row>
    <row r="2" s="1" customFormat="1" ht="26.4" spans="1:122">
      <c r="A2" s="14" t="s">
        <v>410</v>
      </c>
      <c r="B2" s="15" t="s">
        <v>411</v>
      </c>
      <c r="C2" s="16" t="s">
        <v>412</v>
      </c>
      <c r="D2" s="16" t="s">
        <v>413</v>
      </c>
      <c r="E2" s="16" t="s">
        <v>414</v>
      </c>
      <c r="F2" s="17" t="s">
        <v>415</v>
      </c>
      <c r="G2" s="17"/>
      <c r="H2" s="18"/>
      <c r="J2" s="15" t="s">
        <v>411</v>
      </c>
      <c r="K2" s="16" t="s">
        <v>412</v>
      </c>
      <c r="L2" s="16" t="s">
        <v>413</v>
      </c>
      <c r="M2" s="16" t="s">
        <v>414</v>
      </c>
      <c r="N2" s="17" t="s">
        <v>415</v>
      </c>
      <c r="O2" s="17"/>
      <c r="P2" s="18"/>
      <c r="R2" s="15" t="s">
        <v>411</v>
      </c>
      <c r="S2" s="16" t="s">
        <v>412</v>
      </c>
      <c r="T2" s="16" t="s">
        <v>413</v>
      </c>
      <c r="U2" s="28" t="s">
        <v>416</v>
      </c>
      <c r="V2" s="17" t="s">
        <v>415</v>
      </c>
      <c r="W2" s="17"/>
      <c r="X2" s="18"/>
      <c r="Z2" s="15" t="s">
        <v>411</v>
      </c>
      <c r="AA2" s="16" t="s">
        <v>412</v>
      </c>
      <c r="AB2" s="16" t="s">
        <v>413</v>
      </c>
      <c r="AC2" s="28" t="s">
        <v>417</v>
      </c>
      <c r="AD2" s="17" t="s">
        <v>415</v>
      </c>
      <c r="AE2" s="17"/>
      <c r="AF2" s="18"/>
      <c r="AH2" s="15" t="s">
        <v>411</v>
      </c>
      <c r="AI2" s="16" t="s">
        <v>412</v>
      </c>
      <c r="AJ2" s="16" t="s">
        <v>413</v>
      </c>
      <c r="AK2" s="28" t="s">
        <v>417</v>
      </c>
      <c r="AL2" s="17" t="s">
        <v>415</v>
      </c>
      <c r="AM2" s="17"/>
      <c r="AN2" s="18"/>
      <c r="AP2" s="15" t="s">
        <v>411</v>
      </c>
      <c r="AQ2" s="16" t="s">
        <v>412</v>
      </c>
      <c r="AR2" s="16" t="s">
        <v>413</v>
      </c>
      <c r="AS2" s="28" t="s">
        <v>417</v>
      </c>
      <c r="AT2" s="17" t="s">
        <v>415</v>
      </c>
      <c r="AU2" s="17"/>
      <c r="AV2" s="18"/>
      <c r="AX2" s="15" t="s">
        <v>411</v>
      </c>
      <c r="AY2" s="16" t="s">
        <v>412</v>
      </c>
      <c r="AZ2" s="16" t="s">
        <v>413</v>
      </c>
      <c r="BA2" s="28" t="s">
        <v>417</v>
      </c>
      <c r="BB2" s="17" t="s">
        <v>415</v>
      </c>
      <c r="BC2" s="17"/>
      <c r="BD2" s="18"/>
      <c r="BF2" s="31"/>
      <c r="BH2" s="15" t="s">
        <v>411</v>
      </c>
      <c r="BI2" s="16" t="s">
        <v>412</v>
      </c>
      <c r="BJ2" s="16" t="s">
        <v>413</v>
      </c>
      <c r="BK2" s="28" t="s">
        <v>417</v>
      </c>
      <c r="BL2" s="17" t="s">
        <v>415</v>
      </c>
      <c r="BM2" s="17"/>
      <c r="BN2" s="18"/>
      <c r="BP2" s="15" t="s">
        <v>411</v>
      </c>
      <c r="BQ2" s="16" t="s">
        <v>412</v>
      </c>
      <c r="BR2" s="16" t="s">
        <v>413</v>
      </c>
      <c r="BS2" s="28" t="s">
        <v>417</v>
      </c>
      <c r="BT2" s="17" t="s">
        <v>415</v>
      </c>
      <c r="BU2" s="17"/>
      <c r="BV2" s="18"/>
      <c r="BX2" s="15" t="s">
        <v>411</v>
      </c>
      <c r="BY2" s="16" t="s">
        <v>412</v>
      </c>
      <c r="BZ2" s="16" t="s">
        <v>413</v>
      </c>
      <c r="CA2" s="28" t="s">
        <v>417</v>
      </c>
      <c r="CB2" s="17" t="s">
        <v>415</v>
      </c>
      <c r="CC2" s="17"/>
      <c r="CD2" s="18"/>
      <c r="CF2" s="15" t="s">
        <v>411</v>
      </c>
      <c r="CG2" s="16" t="s">
        <v>412</v>
      </c>
      <c r="CH2" s="16" t="s">
        <v>413</v>
      </c>
      <c r="CI2" s="28" t="s">
        <v>417</v>
      </c>
      <c r="CJ2" s="17" t="s">
        <v>415</v>
      </c>
      <c r="CK2" s="17"/>
      <c r="CL2" s="18"/>
      <c r="CN2" s="15" t="s">
        <v>411</v>
      </c>
      <c r="CO2" s="16" t="s">
        <v>412</v>
      </c>
      <c r="CP2" s="16" t="s">
        <v>413</v>
      </c>
      <c r="CQ2" s="28" t="s">
        <v>417</v>
      </c>
      <c r="CR2" s="17" t="s">
        <v>415</v>
      </c>
      <c r="CS2" s="17"/>
      <c r="CT2" s="18"/>
      <c r="CV2" s="15" t="s">
        <v>411</v>
      </c>
      <c r="CW2" s="16" t="s">
        <v>412</v>
      </c>
      <c r="CX2" s="16" t="s">
        <v>413</v>
      </c>
      <c r="CY2" s="28" t="s">
        <v>417</v>
      </c>
      <c r="CZ2" s="17" t="s">
        <v>415</v>
      </c>
      <c r="DA2" s="17"/>
      <c r="DB2" s="18"/>
      <c r="DD2" s="15" t="s">
        <v>411</v>
      </c>
      <c r="DE2" s="16" t="s">
        <v>412</v>
      </c>
      <c r="DF2" s="16" t="s">
        <v>413</v>
      </c>
      <c r="DG2" s="28" t="s">
        <v>417</v>
      </c>
      <c r="DH2" s="17" t="s">
        <v>415</v>
      </c>
      <c r="DI2" s="17"/>
      <c r="DJ2" s="18"/>
      <c r="DL2" s="15" t="s">
        <v>411</v>
      </c>
      <c r="DM2" s="16" t="s">
        <v>412</v>
      </c>
      <c r="DN2" s="16" t="s">
        <v>413</v>
      </c>
      <c r="DO2" s="28" t="s">
        <v>417</v>
      </c>
      <c r="DP2" s="17" t="s">
        <v>415</v>
      </c>
      <c r="DQ2" s="17"/>
      <c r="DR2" s="18"/>
    </row>
    <row r="3" spans="1:122">
      <c r="A3" s="19" t="s">
        <v>82</v>
      </c>
      <c r="B3" s="20">
        <f>C3/($A$26*E$1)</f>
        <v>0.857843137254902</v>
      </c>
      <c r="C3" s="4">
        <f>D3</f>
        <v>10</v>
      </c>
      <c r="D3" s="21">
        <v>10</v>
      </c>
      <c r="E3" s="4">
        <v>5</v>
      </c>
      <c r="F3" s="4" t="str">
        <f>"["&amp;C3&amp;","&amp;E3&amp;"]"</f>
        <v>[10,5]</v>
      </c>
      <c r="G3" s="22" t="str">
        <f>F3</f>
        <v>[10,5]</v>
      </c>
      <c r="H3" s="5" t="s">
        <v>274</v>
      </c>
      <c r="J3" s="20">
        <f>K3/($A$26*M$1)</f>
        <v>0.857843137254902</v>
      </c>
      <c r="K3" s="4">
        <f>L3</f>
        <v>10</v>
      </c>
      <c r="L3" s="21">
        <v>10</v>
      </c>
      <c r="M3" s="4">
        <v>5</v>
      </c>
      <c r="N3" s="4" t="str">
        <f>"["&amp;K3&amp;","&amp;M3&amp;"]"</f>
        <v>[10,5]</v>
      </c>
      <c r="O3" s="22" t="str">
        <f>N3</f>
        <v>[10,5]</v>
      </c>
      <c r="P3" s="5" t="s">
        <v>274</v>
      </c>
      <c r="Q3" s="29">
        <f>U3/24</f>
        <v>0.0416666666666667</v>
      </c>
      <c r="R3" s="20">
        <f>S3/($A$26*U$1)</f>
        <v>0.857843137254902</v>
      </c>
      <c r="S3" s="4">
        <f>T3</f>
        <v>10</v>
      </c>
      <c r="T3" s="21">
        <v>10</v>
      </c>
      <c r="U3" s="4">
        <v>1</v>
      </c>
      <c r="V3" s="4" t="str">
        <f>"["&amp;S3&amp;","&amp;U3&amp;"]"</f>
        <v>[10,1]</v>
      </c>
      <c r="W3" s="22" t="str">
        <f>V3</f>
        <v>[10,1]</v>
      </c>
      <c r="X3" s="5" t="s">
        <v>274</v>
      </c>
      <c r="Z3" s="20">
        <f>AA3/($A$26*AC$1)</f>
        <v>0.428921568627451</v>
      </c>
      <c r="AA3" s="4">
        <f>AB3</f>
        <v>5</v>
      </c>
      <c r="AB3" s="4">
        <v>5</v>
      </c>
      <c r="AC3" s="4">
        <v>2</v>
      </c>
      <c r="AD3" s="4" t="str">
        <f>"["&amp;AA3&amp;","&amp;AC3&amp;"]"</f>
        <v>[5,2]</v>
      </c>
      <c r="AE3" s="22" t="str">
        <f>AD3</f>
        <v>[5,2]</v>
      </c>
      <c r="AF3" s="5" t="s">
        <v>274</v>
      </c>
      <c r="AH3" s="20">
        <f>AI3/($A$26*AK$1)</f>
        <v>0.428921568627451</v>
      </c>
      <c r="AI3" s="4">
        <f>AJ3</f>
        <v>5</v>
      </c>
      <c r="AJ3" s="4">
        <v>5</v>
      </c>
      <c r="AK3" s="4">
        <v>2</v>
      </c>
      <c r="AL3" s="4" t="str">
        <f>"["&amp;AI3&amp;","&amp;AK3&amp;"]"</f>
        <v>[5,2]</v>
      </c>
      <c r="AM3" s="22" t="str">
        <f>AL3</f>
        <v>[5,2]</v>
      </c>
      <c r="AN3" s="5" t="s">
        <v>274</v>
      </c>
      <c r="AP3" s="20">
        <f>AQ3/($A$26*AS$1)</f>
        <v>0.428921568627451</v>
      </c>
      <c r="AQ3" s="4">
        <f>AR3</f>
        <v>5</v>
      </c>
      <c r="AR3" s="4">
        <v>5</v>
      </c>
      <c r="AS3" s="4">
        <v>2</v>
      </c>
      <c r="AT3" s="4" t="str">
        <f>"["&amp;AQ3&amp;","&amp;AS3&amp;"]"</f>
        <v>[5,2]</v>
      </c>
      <c r="AU3" s="22" t="str">
        <f>AT3</f>
        <v>[5,2]</v>
      </c>
      <c r="AV3" s="5" t="s">
        <v>274</v>
      </c>
      <c r="AX3" s="20">
        <f>AY3/($A$26*BA$1)</f>
        <v>0.428921568627451</v>
      </c>
      <c r="AY3" s="4">
        <f>AZ3</f>
        <v>5</v>
      </c>
      <c r="AZ3" s="4">
        <v>5</v>
      </c>
      <c r="BA3" s="4">
        <v>2</v>
      </c>
      <c r="BB3" s="4" t="str">
        <f>"["&amp;AY3&amp;","&amp;BA3&amp;"]"</f>
        <v>[5,2]</v>
      </c>
      <c r="BC3" s="22" t="str">
        <f>BB3</f>
        <v>[5,2]</v>
      </c>
      <c r="BD3" s="5" t="s">
        <v>274</v>
      </c>
      <c r="BH3" s="20">
        <f t="shared" ref="BH3:BH22" si="0">BI3/($A$35*BK$1)</f>
        <v>0.4375</v>
      </c>
      <c r="BI3" s="4">
        <f>BJ3</f>
        <v>5</v>
      </c>
      <c r="BJ3" s="4">
        <v>5</v>
      </c>
      <c r="BK3" s="4">
        <v>2</v>
      </c>
      <c r="BL3" s="4" t="str">
        <f>"["&amp;BI3&amp;","&amp;BK3&amp;"]"</f>
        <v>[5,2]</v>
      </c>
      <c r="BM3" s="22" t="str">
        <f>BL3</f>
        <v>[5,2]</v>
      </c>
      <c r="BN3" s="5" t="s">
        <v>274</v>
      </c>
      <c r="BP3" s="20">
        <f t="shared" ref="BP3:BP27" si="1">BQ3/($A$35*BS$1)</f>
        <v>0.4375</v>
      </c>
      <c r="BQ3" s="4">
        <f>BR3</f>
        <v>5</v>
      </c>
      <c r="BR3" s="4">
        <v>5</v>
      </c>
      <c r="BS3" s="4">
        <v>2</v>
      </c>
      <c r="BT3" s="4" t="str">
        <f>"["&amp;BQ3&amp;","&amp;BS3&amp;"]"</f>
        <v>[5,2]</v>
      </c>
      <c r="BU3" s="22" t="str">
        <f>BT3</f>
        <v>[5,2]</v>
      </c>
      <c r="BV3" s="5" t="s">
        <v>274</v>
      </c>
      <c r="BX3" s="20">
        <f t="shared" ref="BX3:BX27" si="2">BY3/($A$35*CA$1)</f>
        <v>0.4375</v>
      </c>
      <c r="BY3" s="4">
        <f>BZ3</f>
        <v>5</v>
      </c>
      <c r="BZ3" s="4">
        <v>5</v>
      </c>
      <c r="CA3" s="4">
        <v>2</v>
      </c>
      <c r="CB3" s="4" t="str">
        <f>"["&amp;BY3&amp;","&amp;CA3&amp;"]"</f>
        <v>[5,2]</v>
      </c>
      <c r="CC3" s="22" t="str">
        <f>CB3</f>
        <v>[5,2]</v>
      </c>
      <c r="CD3" s="5" t="s">
        <v>274</v>
      </c>
      <c r="CF3" s="20">
        <f t="shared" ref="CF3:CF27" si="3">CG3/($A$35*CI$1)</f>
        <v>0.4375</v>
      </c>
      <c r="CG3" s="4">
        <f>CH3</f>
        <v>5</v>
      </c>
      <c r="CH3" s="4">
        <v>5</v>
      </c>
      <c r="CI3" s="4">
        <v>2</v>
      </c>
      <c r="CJ3" s="4" t="str">
        <f>"["&amp;CG3&amp;","&amp;CI3&amp;"]"</f>
        <v>[5,2]</v>
      </c>
      <c r="CK3" s="22" t="str">
        <f>CJ3</f>
        <v>[5,2]</v>
      </c>
      <c r="CL3" s="5" t="s">
        <v>274</v>
      </c>
      <c r="CN3" s="20">
        <f t="shared" ref="CN3:CN27" si="4">CO3/($A$35*CQ$1)</f>
        <v>0.4375</v>
      </c>
      <c r="CO3" s="4">
        <f>CP3</f>
        <v>5</v>
      </c>
      <c r="CP3" s="4">
        <v>5</v>
      </c>
      <c r="CQ3" s="4">
        <v>2</v>
      </c>
      <c r="CR3" s="4" t="str">
        <f>"["&amp;CO3&amp;","&amp;CQ3&amp;"]"</f>
        <v>[5,2]</v>
      </c>
      <c r="CS3" s="22" t="str">
        <f>CR3</f>
        <v>[5,2]</v>
      </c>
      <c r="CT3" s="5" t="s">
        <v>274</v>
      </c>
      <c r="CV3" s="20">
        <f t="shared" ref="CV3:CV27" si="5">CW3/($A$35*CY$1)</f>
        <v>0.4375</v>
      </c>
      <c r="CW3" s="4">
        <f>CX3</f>
        <v>5</v>
      </c>
      <c r="CX3" s="4">
        <v>5</v>
      </c>
      <c r="CY3" s="4">
        <v>2</v>
      </c>
      <c r="CZ3" s="4" t="str">
        <f>"["&amp;CW3&amp;","&amp;CY3&amp;"]"</f>
        <v>[5,2]</v>
      </c>
      <c r="DA3" s="22" t="str">
        <f>CZ3</f>
        <v>[5,2]</v>
      </c>
      <c r="DB3" s="5" t="s">
        <v>274</v>
      </c>
      <c r="DD3" s="20">
        <f t="shared" ref="DD3:DD27" si="6">DE3/($A$35*DG$1)</f>
        <v>0.4375</v>
      </c>
      <c r="DE3" s="4">
        <f>DF3</f>
        <v>5</v>
      </c>
      <c r="DF3" s="4">
        <v>5</v>
      </c>
      <c r="DG3" s="4">
        <v>2</v>
      </c>
      <c r="DH3" s="4" t="str">
        <f>"["&amp;DE3&amp;","&amp;DG3&amp;"]"</f>
        <v>[5,2]</v>
      </c>
      <c r="DI3" s="22" t="str">
        <f>DH3</f>
        <v>[5,2]</v>
      </c>
      <c r="DJ3" s="5" t="s">
        <v>274</v>
      </c>
      <c r="DL3" s="20">
        <f t="shared" ref="DL3:DL27" si="7">DM3/($A$35*DO$1)</f>
        <v>0.4375</v>
      </c>
      <c r="DM3" s="4">
        <f>DN3</f>
        <v>5</v>
      </c>
      <c r="DN3" s="4">
        <v>5</v>
      </c>
      <c r="DO3" s="4">
        <v>2</v>
      </c>
      <c r="DP3" s="4" t="str">
        <f>"["&amp;DM3&amp;","&amp;DO3&amp;"]"</f>
        <v>[5,2]</v>
      </c>
      <c r="DQ3" s="22" t="str">
        <f>DP3</f>
        <v>[5,2]</v>
      </c>
      <c r="DR3" s="5" t="s">
        <v>274</v>
      </c>
    </row>
    <row r="4" spans="1:122">
      <c r="A4" s="23" t="s">
        <v>84</v>
      </c>
      <c r="B4" s="20">
        <f t="shared" ref="B4:B22" si="8">C4/($A$26*E$1)</f>
        <v>1.7156862745098</v>
      </c>
      <c r="C4" s="4">
        <f>D4+C3</f>
        <v>20</v>
      </c>
      <c r="D4" s="21">
        <v>10</v>
      </c>
      <c r="E4" s="4">
        <v>10</v>
      </c>
      <c r="F4" s="4" t="str">
        <f t="shared" ref="F4:F22" si="9">"["&amp;C4&amp;","&amp;E4&amp;"]"</f>
        <v>[20,10]</v>
      </c>
      <c r="G4" s="24" t="str">
        <f>IF(C5&gt;0,G3&amp;","&amp;F4,"["&amp;G3&amp;","&amp;F4&amp;"]")</f>
        <v>[10,5],[20,10]</v>
      </c>
      <c r="H4" s="5" t="s">
        <v>274</v>
      </c>
      <c r="J4" s="20">
        <f t="shared" ref="J4:J22" si="10">K4/($A$26*M$1)</f>
        <v>1.7156862745098</v>
      </c>
      <c r="K4" s="4">
        <f>L4+K3</f>
        <v>20</v>
      </c>
      <c r="L4" s="21">
        <v>10</v>
      </c>
      <c r="M4" s="4">
        <v>10</v>
      </c>
      <c r="N4" s="4" t="str">
        <f t="shared" ref="N4:N22" si="11">"["&amp;K4&amp;","&amp;M4&amp;"]"</f>
        <v>[20,10]</v>
      </c>
      <c r="O4" s="24" t="str">
        <f>IF(K5&gt;0,O3&amp;","&amp;N4,"["&amp;O3&amp;","&amp;N4&amp;"]")</f>
        <v>[10,5],[20,10]</v>
      </c>
      <c r="P4" s="5" t="s">
        <v>274</v>
      </c>
      <c r="Q4" s="29">
        <f t="shared" ref="Q4:Q26" si="12">U4/24</f>
        <v>0.0833333333333333</v>
      </c>
      <c r="R4" s="20">
        <f t="shared" ref="R4:R20" si="13">S4/($A$26*U$1)</f>
        <v>1.7156862745098</v>
      </c>
      <c r="S4" s="4">
        <f>T4+S3</f>
        <v>20</v>
      </c>
      <c r="T4" s="21">
        <v>10</v>
      </c>
      <c r="U4" s="4">
        <v>2</v>
      </c>
      <c r="V4" s="4" t="str">
        <f t="shared" ref="V4:V20" si="14">"["&amp;S4&amp;","&amp;U4&amp;"]"</f>
        <v>[20,2]</v>
      </c>
      <c r="W4" s="24" t="str">
        <f>IF(S5&gt;0,W3&amp;","&amp;V4,"["&amp;W3&amp;","&amp;V4&amp;"]")</f>
        <v>[10,1],[20,2]</v>
      </c>
      <c r="X4" s="5" t="s">
        <v>274</v>
      </c>
      <c r="Z4" s="20">
        <f t="shared" ref="Z4:Z22" si="15">AA4/($A$26*AC$1)</f>
        <v>0.857843137254902</v>
      </c>
      <c r="AA4" s="4">
        <f>AB4+AA3</f>
        <v>10</v>
      </c>
      <c r="AB4" s="4">
        <v>5</v>
      </c>
      <c r="AC4" s="4">
        <v>4</v>
      </c>
      <c r="AD4" s="4" t="str">
        <f t="shared" ref="AD4:AD22" si="16">"["&amp;AA4&amp;","&amp;AC4&amp;"]"</f>
        <v>[10,4]</v>
      </c>
      <c r="AE4" s="24" t="str">
        <f>IF(AA5&gt;0,AE3&amp;","&amp;AD4,"["&amp;AE3&amp;","&amp;AD4&amp;"]")</f>
        <v>[5,2],[10,4]</v>
      </c>
      <c r="AF4" s="5" t="s">
        <v>274</v>
      </c>
      <c r="AH4" s="20">
        <f t="shared" ref="AH4:AH27" si="17">AI4/($A$26*AK$1)</f>
        <v>0.857843137254902</v>
      </c>
      <c r="AI4" s="4">
        <f>AJ4+AI3</f>
        <v>10</v>
      </c>
      <c r="AJ4" s="4">
        <v>5</v>
      </c>
      <c r="AK4" s="4">
        <v>4</v>
      </c>
      <c r="AL4" s="4" t="str">
        <f t="shared" ref="AL4:AL27" si="18">"["&amp;AI4&amp;","&amp;AK4&amp;"]"</f>
        <v>[10,4]</v>
      </c>
      <c r="AM4" s="24" t="str">
        <f>IF(AI5&gt;0,AM3&amp;","&amp;AL4,"["&amp;AM3&amp;","&amp;AL4&amp;"]")</f>
        <v>[5,2],[10,4]</v>
      </c>
      <c r="AN4" s="5" t="s">
        <v>274</v>
      </c>
      <c r="AP4" s="20">
        <f t="shared" ref="AP4:AP27" si="19">AQ4/($A$26*AS$1)</f>
        <v>0.857843137254902</v>
      </c>
      <c r="AQ4" s="4">
        <f>AR4+AQ3</f>
        <v>10</v>
      </c>
      <c r="AR4" s="4">
        <v>5</v>
      </c>
      <c r="AS4" s="4">
        <v>4</v>
      </c>
      <c r="AT4" s="4" t="str">
        <f t="shared" ref="AT4:AT27" si="20">"["&amp;AQ4&amp;","&amp;AS4&amp;"]"</f>
        <v>[10,4]</v>
      </c>
      <c r="AU4" s="24" t="str">
        <f>IF(AQ5&gt;0,AU3&amp;","&amp;AT4,"["&amp;AU3&amp;","&amp;AT4&amp;"]")</f>
        <v>[5,2],[10,4]</v>
      </c>
      <c r="AV4" s="5" t="s">
        <v>274</v>
      </c>
      <c r="AX4" s="20">
        <f t="shared" ref="AX4:AX27" si="21">AY4/($A$26*BA$1)</f>
        <v>0.857843137254902</v>
      </c>
      <c r="AY4" s="4">
        <f>AZ4+AY3</f>
        <v>10</v>
      </c>
      <c r="AZ4" s="4">
        <v>5</v>
      </c>
      <c r="BA4" s="4">
        <v>4</v>
      </c>
      <c r="BB4" s="4" t="str">
        <f t="shared" ref="BB4:BB27" si="22">"["&amp;AY4&amp;","&amp;BA4&amp;"]"</f>
        <v>[10,4]</v>
      </c>
      <c r="BC4" s="24" t="str">
        <f>IF(AY5&gt;0,BC3&amp;","&amp;BB4,"["&amp;BC3&amp;","&amp;BB4&amp;"]")</f>
        <v>[5,2],[10,4]</v>
      </c>
      <c r="BD4" s="5" t="s">
        <v>274</v>
      </c>
      <c r="BH4" s="20">
        <f t="shared" si="0"/>
        <v>0.875</v>
      </c>
      <c r="BI4" s="4">
        <f>BJ4+BI3</f>
        <v>10</v>
      </c>
      <c r="BJ4" s="4">
        <v>5</v>
      </c>
      <c r="BK4" s="4">
        <v>4</v>
      </c>
      <c r="BL4" s="4" t="str">
        <f t="shared" ref="BL4:BL22" si="23">"["&amp;BI4&amp;","&amp;BK4&amp;"]"</f>
        <v>[10,4]</v>
      </c>
      <c r="BM4" s="24" t="str">
        <f>IF(BI5&gt;0,BM3&amp;","&amp;BL4,"["&amp;BM3&amp;","&amp;BL4&amp;"]")</f>
        <v>[5,2],[10,4]</v>
      </c>
      <c r="BN4" s="5" t="s">
        <v>274</v>
      </c>
      <c r="BP4" s="20">
        <f t="shared" si="1"/>
        <v>0.875</v>
      </c>
      <c r="BQ4" s="4">
        <f>BR4+BQ3</f>
        <v>10</v>
      </c>
      <c r="BR4" s="4">
        <v>5</v>
      </c>
      <c r="BS4" s="4">
        <v>4</v>
      </c>
      <c r="BT4" s="4" t="str">
        <f t="shared" ref="BT4:BT27" si="24">"["&amp;BQ4&amp;","&amp;BS4&amp;"]"</f>
        <v>[10,4]</v>
      </c>
      <c r="BU4" s="24" t="str">
        <f>IF(BQ5&gt;0,BU3&amp;","&amp;BT4,"["&amp;BU3&amp;","&amp;BT4&amp;"]")</f>
        <v>[5,2],[10,4]</v>
      </c>
      <c r="BV4" s="5" t="s">
        <v>274</v>
      </c>
      <c r="BX4" s="20">
        <f t="shared" si="2"/>
        <v>0.875</v>
      </c>
      <c r="BY4" s="4">
        <f>BZ4+BY3</f>
        <v>10</v>
      </c>
      <c r="BZ4" s="4">
        <v>5</v>
      </c>
      <c r="CA4" s="4">
        <v>4</v>
      </c>
      <c r="CB4" s="4" t="str">
        <f t="shared" ref="CB4:CB27" si="25">"["&amp;BY4&amp;","&amp;CA4&amp;"]"</f>
        <v>[10,4]</v>
      </c>
      <c r="CC4" s="24" t="str">
        <f>IF(BY5&gt;0,CC3&amp;","&amp;CB4,"["&amp;CC3&amp;","&amp;CB4&amp;"]")</f>
        <v>[5,2],[10,4]</v>
      </c>
      <c r="CD4" s="5" t="s">
        <v>274</v>
      </c>
      <c r="CF4" s="20">
        <f t="shared" si="3"/>
        <v>0.875</v>
      </c>
      <c r="CG4" s="4">
        <f>CH4+CG3</f>
        <v>10</v>
      </c>
      <c r="CH4" s="4">
        <v>5</v>
      </c>
      <c r="CI4" s="4">
        <v>4</v>
      </c>
      <c r="CJ4" s="4" t="str">
        <f t="shared" ref="CJ4:CJ27" si="26">"["&amp;CG4&amp;","&amp;CI4&amp;"]"</f>
        <v>[10,4]</v>
      </c>
      <c r="CK4" s="24" t="str">
        <f>IF(CG5&gt;0,CK3&amp;","&amp;CJ4,"["&amp;CK3&amp;","&amp;CJ4&amp;"]")</f>
        <v>[5,2],[10,4]</v>
      </c>
      <c r="CL4" s="5" t="s">
        <v>274</v>
      </c>
      <c r="CN4" s="20">
        <f t="shared" si="4"/>
        <v>0.875</v>
      </c>
      <c r="CO4" s="4">
        <f>CP4+CO3</f>
        <v>10</v>
      </c>
      <c r="CP4" s="4">
        <v>5</v>
      </c>
      <c r="CQ4" s="4">
        <v>4</v>
      </c>
      <c r="CR4" s="4" t="str">
        <f t="shared" ref="CR4:CR27" si="27">"["&amp;CO4&amp;","&amp;CQ4&amp;"]"</f>
        <v>[10,4]</v>
      </c>
      <c r="CS4" s="24" t="str">
        <f>IF(CO5&gt;0,CS3&amp;","&amp;CR4,"["&amp;CS3&amp;","&amp;CR4&amp;"]")</f>
        <v>[5,2],[10,4]</v>
      </c>
      <c r="CT4" s="5" t="s">
        <v>274</v>
      </c>
      <c r="CV4" s="20">
        <f t="shared" si="5"/>
        <v>0.875</v>
      </c>
      <c r="CW4" s="4">
        <f>CX4+CW3</f>
        <v>10</v>
      </c>
      <c r="CX4" s="4">
        <v>5</v>
      </c>
      <c r="CY4" s="4">
        <v>4</v>
      </c>
      <c r="CZ4" s="4" t="str">
        <f t="shared" ref="CZ4:CZ27" si="28">"["&amp;CW4&amp;","&amp;CY4&amp;"]"</f>
        <v>[10,4]</v>
      </c>
      <c r="DA4" s="24" t="str">
        <f>IF(CW5&gt;0,DA3&amp;","&amp;CZ4,"["&amp;DA3&amp;","&amp;CZ4&amp;"]")</f>
        <v>[5,2],[10,4]</v>
      </c>
      <c r="DB4" s="5" t="s">
        <v>274</v>
      </c>
      <c r="DD4" s="20">
        <f t="shared" si="6"/>
        <v>0.875</v>
      </c>
      <c r="DE4" s="4">
        <f>DF4+DE3</f>
        <v>10</v>
      </c>
      <c r="DF4" s="4">
        <v>5</v>
      </c>
      <c r="DG4" s="4">
        <v>4</v>
      </c>
      <c r="DH4" s="4" t="str">
        <f t="shared" ref="DH4:DH27" si="29">"["&amp;DE4&amp;","&amp;DG4&amp;"]"</f>
        <v>[10,4]</v>
      </c>
      <c r="DI4" s="24" t="str">
        <f>IF(DE5&gt;0,DI3&amp;","&amp;DH4,"["&amp;DI3&amp;","&amp;DH4&amp;"]")</f>
        <v>[5,2],[10,4]</v>
      </c>
      <c r="DJ4" s="5" t="s">
        <v>274</v>
      </c>
      <c r="DL4" s="20">
        <f t="shared" si="7"/>
        <v>0.875</v>
      </c>
      <c r="DM4" s="4">
        <f>DN4+DM3</f>
        <v>10</v>
      </c>
      <c r="DN4" s="4">
        <v>5</v>
      </c>
      <c r="DO4" s="4">
        <v>4</v>
      </c>
      <c r="DP4" s="4" t="str">
        <f t="shared" ref="DP4:DP27" si="30">"["&amp;DM4&amp;","&amp;DO4&amp;"]"</f>
        <v>[10,4]</v>
      </c>
      <c r="DQ4" s="24" t="str">
        <f>IF(DM5&gt;0,DQ3&amp;","&amp;DP4,"["&amp;DQ3&amp;","&amp;DP4&amp;"]")</f>
        <v>[5,2],[10,4]</v>
      </c>
      <c r="DR4" s="5" t="s">
        <v>274</v>
      </c>
    </row>
    <row r="5" spans="1:122">
      <c r="A5" s="23" t="s">
        <v>86</v>
      </c>
      <c r="B5" s="20">
        <f t="shared" si="8"/>
        <v>3.43137254901961</v>
      </c>
      <c r="C5" s="4">
        <f t="shared" ref="C5:C22" si="31">D5+C4</f>
        <v>40</v>
      </c>
      <c r="D5" s="21">
        <v>20</v>
      </c>
      <c r="E5" s="4">
        <v>15</v>
      </c>
      <c r="F5" s="4" t="str">
        <f t="shared" si="9"/>
        <v>[40,15]</v>
      </c>
      <c r="G5" s="24" t="str">
        <f t="shared" ref="G5:G22" si="32">IF(C6&gt;0,G4&amp;","&amp;F5,"["&amp;G4&amp;","&amp;F5&amp;"]")</f>
        <v>[10,5],[20,10],[40,15]</v>
      </c>
      <c r="H5" s="5" t="s">
        <v>274</v>
      </c>
      <c r="J5" s="20">
        <f t="shared" si="10"/>
        <v>3.43137254901961</v>
      </c>
      <c r="K5" s="4">
        <f t="shared" ref="K5:K22" si="33">L5+K4</f>
        <v>40</v>
      </c>
      <c r="L5" s="21">
        <v>20</v>
      </c>
      <c r="M5" s="4">
        <v>15</v>
      </c>
      <c r="N5" s="4" t="str">
        <f t="shared" si="11"/>
        <v>[40,15]</v>
      </c>
      <c r="O5" s="24" t="str">
        <f t="shared" ref="O5:O22" si="34">IF(K6&gt;0,O4&amp;","&amp;N5,"["&amp;O4&amp;","&amp;N5&amp;"]")</f>
        <v>[10,5],[20,10],[40,15]</v>
      </c>
      <c r="P5" s="5" t="s">
        <v>274</v>
      </c>
      <c r="Q5" s="29">
        <f t="shared" si="12"/>
        <v>0.125</v>
      </c>
      <c r="R5" s="20">
        <f t="shared" si="13"/>
        <v>2.57352941176471</v>
      </c>
      <c r="S5" s="4">
        <f t="shared" ref="S5:S21" si="35">T5+S4</f>
        <v>30</v>
      </c>
      <c r="T5" s="21">
        <v>10</v>
      </c>
      <c r="U5" s="4">
        <v>3</v>
      </c>
      <c r="V5" s="4" t="str">
        <f t="shared" si="14"/>
        <v>[30,3]</v>
      </c>
      <c r="W5" s="24" t="str">
        <f t="shared" ref="W5:W20" si="36">IF(S6&gt;0,W4&amp;","&amp;V5,"["&amp;W4&amp;","&amp;V5&amp;"]")</f>
        <v>[10,1],[20,2],[30,3]</v>
      </c>
      <c r="X5" s="5" t="s">
        <v>274</v>
      </c>
      <c r="Z5" s="20">
        <f t="shared" si="15"/>
        <v>1.7156862745098</v>
      </c>
      <c r="AA5" s="4">
        <f t="shared" ref="AA5:AA22" si="37">AB5+AA4</f>
        <v>20</v>
      </c>
      <c r="AB5" s="4">
        <f>AB3+5</f>
        <v>10</v>
      </c>
      <c r="AC5" s="4">
        <v>6</v>
      </c>
      <c r="AD5" s="4" t="str">
        <f t="shared" si="16"/>
        <v>[20,6]</v>
      </c>
      <c r="AE5" s="24" t="str">
        <f t="shared" ref="AE5:AE22" si="38">IF(AA6&gt;0,AE4&amp;","&amp;AD5,"["&amp;AE4&amp;","&amp;AD5&amp;"]")</f>
        <v>[5,2],[10,4],[20,6]</v>
      </c>
      <c r="AF5" s="5" t="s">
        <v>274</v>
      </c>
      <c r="AH5" s="20">
        <f t="shared" si="17"/>
        <v>1.7156862745098</v>
      </c>
      <c r="AI5" s="4">
        <f t="shared" ref="AI5:AI27" si="39">AJ5+AI4</f>
        <v>20</v>
      </c>
      <c r="AJ5" s="4">
        <f>AJ3+5</f>
        <v>10</v>
      </c>
      <c r="AK5" s="4">
        <v>6</v>
      </c>
      <c r="AL5" s="4" t="str">
        <f t="shared" si="18"/>
        <v>[20,6]</v>
      </c>
      <c r="AM5" s="24" t="str">
        <f t="shared" ref="AM5:AM27" si="40">IF(AI6&gt;0,AM4&amp;","&amp;AL5,"["&amp;AM4&amp;","&amp;AL5&amp;"]")</f>
        <v>[5,2],[10,4],[20,6]</v>
      </c>
      <c r="AN5" s="5" t="s">
        <v>274</v>
      </c>
      <c r="AP5" s="20">
        <f t="shared" si="19"/>
        <v>1.7156862745098</v>
      </c>
      <c r="AQ5" s="4">
        <f t="shared" ref="AQ5:AQ27" si="41">AR5+AQ4</f>
        <v>20</v>
      </c>
      <c r="AR5" s="4">
        <f>AR3+5</f>
        <v>10</v>
      </c>
      <c r="AS5" s="4">
        <v>6</v>
      </c>
      <c r="AT5" s="4" t="str">
        <f t="shared" si="20"/>
        <v>[20,6]</v>
      </c>
      <c r="AU5" s="24" t="str">
        <f t="shared" ref="AU5:AU27" si="42">IF(AQ6&gt;0,AU4&amp;","&amp;AT5,"["&amp;AU4&amp;","&amp;AT5&amp;"]")</f>
        <v>[5,2],[10,4],[20,6]</v>
      </c>
      <c r="AV5" s="5" t="s">
        <v>274</v>
      </c>
      <c r="AX5" s="20">
        <f t="shared" si="21"/>
        <v>1.7156862745098</v>
      </c>
      <c r="AY5" s="4">
        <f t="shared" ref="AY5:AY27" si="43">AZ5+AY4</f>
        <v>20</v>
      </c>
      <c r="AZ5" s="4">
        <f>AZ3+5</f>
        <v>10</v>
      </c>
      <c r="BA5" s="4">
        <v>6</v>
      </c>
      <c r="BB5" s="4" t="str">
        <f t="shared" si="22"/>
        <v>[20,6]</v>
      </c>
      <c r="BC5" s="24" t="str">
        <f t="shared" ref="BC5:BC27" si="44">IF(AY6&gt;0,BC4&amp;","&amp;BB5,"["&amp;BC4&amp;","&amp;BB5&amp;"]")</f>
        <v>[5,2],[10,4],[20,6]</v>
      </c>
      <c r="BD5" s="5" t="s">
        <v>274</v>
      </c>
      <c r="BH5" s="20">
        <f t="shared" si="0"/>
        <v>1.75</v>
      </c>
      <c r="BI5" s="4">
        <f t="shared" ref="BI5:BI22" si="45">BJ5+BI4</f>
        <v>20</v>
      </c>
      <c r="BJ5" s="4">
        <f>BJ3+5</f>
        <v>10</v>
      </c>
      <c r="BK5" s="4">
        <v>6</v>
      </c>
      <c r="BL5" s="4" t="str">
        <f t="shared" si="23"/>
        <v>[20,6]</v>
      </c>
      <c r="BM5" s="24" t="str">
        <f t="shared" ref="BM5:BM22" si="46">IF(BI6&gt;0,BM4&amp;","&amp;BL5,"["&amp;BM4&amp;","&amp;BL5&amp;"]")</f>
        <v>[5,2],[10,4],[20,6]</v>
      </c>
      <c r="BN5" s="5" t="s">
        <v>274</v>
      </c>
      <c r="BP5" s="20">
        <f t="shared" si="1"/>
        <v>1.75</v>
      </c>
      <c r="BQ5" s="4">
        <f t="shared" ref="BQ5:BQ27" si="47">BR5+BQ4</f>
        <v>20</v>
      </c>
      <c r="BR5" s="4">
        <f>BR3+5</f>
        <v>10</v>
      </c>
      <c r="BS5" s="4">
        <v>6</v>
      </c>
      <c r="BT5" s="4" t="str">
        <f t="shared" si="24"/>
        <v>[20,6]</v>
      </c>
      <c r="BU5" s="24" t="str">
        <f t="shared" ref="BU5:BU27" si="48">IF(BQ6&gt;0,BU4&amp;","&amp;BT5,"["&amp;BU4&amp;","&amp;BT5&amp;"]")</f>
        <v>[5,2],[10,4],[20,6]</v>
      </c>
      <c r="BV5" s="5" t="s">
        <v>274</v>
      </c>
      <c r="BX5" s="20">
        <f t="shared" si="2"/>
        <v>1.75</v>
      </c>
      <c r="BY5" s="4">
        <f t="shared" ref="BY5:BY27" si="49">BZ5+BY4</f>
        <v>20</v>
      </c>
      <c r="BZ5" s="4">
        <f>BZ3+5</f>
        <v>10</v>
      </c>
      <c r="CA5" s="4">
        <v>6</v>
      </c>
      <c r="CB5" s="4" t="str">
        <f t="shared" si="25"/>
        <v>[20,6]</v>
      </c>
      <c r="CC5" s="24" t="str">
        <f t="shared" ref="CC5:CC27" si="50">IF(BY6&gt;0,CC4&amp;","&amp;CB5,"["&amp;CC4&amp;","&amp;CB5&amp;"]")</f>
        <v>[5,2],[10,4],[20,6]</v>
      </c>
      <c r="CD5" s="5" t="s">
        <v>274</v>
      </c>
      <c r="CF5" s="20">
        <f t="shared" si="3"/>
        <v>1.75</v>
      </c>
      <c r="CG5" s="4">
        <f t="shared" ref="CG5:CG27" si="51">CH5+CG4</f>
        <v>20</v>
      </c>
      <c r="CH5" s="4">
        <f>CH3+5</f>
        <v>10</v>
      </c>
      <c r="CI5" s="4">
        <v>6</v>
      </c>
      <c r="CJ5" s="4" t="str">
        <f t="shared" si="26"/>
        <v>[20,6]</v>
      </c>
      <c r="CK5" s="24" t="str">
        <f t="shared" ref="CK5:CK27" si="52">IF(CG6&gt;0,CK4&amp;","&amp;CJ5,"["&amp;CK4&amp;","&amp;CJ5&amp;"]")</f>
        <v>[5,2],[10,4],[20,6]</v>
      </c>
      <c r="CL5" s="5" t="s">
        <v>274</v>
      </c>
      <c r="CN5" s="20">
        <f t="shared" si="4"/>
        <v>1.75</v>
      </c>
      <c r="CO5" s="4">
        <f t="shared" ref="CO5:CO27" si="53">CP5+CO4</f>
        <v>20</v>
      </c>
      <c r="CP5" s="4">
        <f>CP3+5</f>
        <v>10</v>
      </c>
      <c r="CQ5" s="4">
        <v>6</v>
      </c>
      <c r="CR5" s="4" t="str">
        <f t="shared" si="27"/>
        <v>[20,6]</v>
      </c>
      <c r="CS5" s="24" t="str">
        <f t="shared" ref="CS5:CS27" si="54">IF(CO6&gt;0,CS4&amp;","&amp;CR5,"["&amp;CS4&amp;","&amp;CR5&amp;"]")</f>
        <v>[5,2],[10,4],[20,6]</v>
      </c>
      <c r="CT5" s="5" t="s">
        <v>274</v>
      </c>
      <c r="CV5" s="20">
        <f t="shared" si="5"/>
        <v>1.75</v>
      </c>
      <c r="CW5" s="4">
        <f t="shared" ref="CW5:CW27" si="55">CX5+CW4</f>
        <v>20</v>
      </c>
      <c r="CX5" s="4">
        <f>CX3+5</f>
        <v>10</v>
      </c>
      <c r="CY5" s="4">
        <v>6</v>
      </c>
      <c r="CZ5" s="4" t="str">
        <f t="shared" si="28"/>
        <v>[20,6]</v>
      </c>
      <c r="DA5" s="24" t="str">
        <f t="shared" ref="DA5:DA27" si="56">IF(CW6&gt;0,DA4&amp;","&amp;CZ5,"["&amp;DA4&amp;","&amp;CZ5&amp;"]")</f>
        <v>[5,2],[10,4],[20,6]</v>
      </c>
      <c r="DB5" s="5" t="s">
        <v>274</v>
      </c>
      <c r="DD5" s="20">
        <f t="shared" si="6"/>
        <v>1.75</v>
      </c>
      <c r="DE5" s="4">
        <f t="shared" ref="DE5:DE27" si="57">DF5+DE4</f>
        <v>20</v>
      </c>
      <c r="DF5" s="4">
        <f>DF3+5</f>
        <v>10</v>
      </c>
      <c r="DG5" s="4">
        <v>6</v>
      </c>
      <c r="DH5" s="4" t="str">
        <f t="shared" si="29"/>
        <v>[20,6]</v>
      </c>
      <c r="DI5" s="24" t="str">
        <f t="shared" ref="DI5:DI27" si="58">IF(DE6&gt;0,DI4&amp;","&amp;DH5,"["&amp;DI4&amp;","&amp;DH5&amp;"]")</f>
        <v>[5,2],[10,4],[20,6]</v>
      </c>
      <c r="DJ5" s="5" t="s">
        <v>274</v>
      </c>
      <c r="DL5" s="20">
        <f t="shared" si="7"/>
        <v>1.75</v>
      </c>
      <c r="DM5" s="4">
        <f t="shared" ref="DM5:DM27" si="59">DN5+DM4</f>
        <v>20</v>
      </c>
      <c r="DN5" s="4">
        <f>DN3+5</f>
        <v>10</v>
      </c>
      <c r="DO5" s="4">
        <v>6</v>
      </c>
      <c r="DP5" s="4" t="str">
        <f t="shared" si="30"/>
        <v>[20,6]</v>
      </c>
      <c r="DQ5" s="24" t="str">
        <f t="shared" ref="DQ5:DQ27" si="60">IF(DM6&gt;0,DQ4&amp;","&amp;DP5,"["&amp;DQ4&amp;","&amp;DP5&amp;"]")</f>
        <v>[5,2],[10,4],[20,6]</v>
      </c>
      <c r="DR5" s="5" t="s">
        <v>274</v>
      </c>
    </row>
    <row r="6" spans="1:122">
      <c r="A6" s="23" t="s">
        <v>89</v>
      </c>
      <c r="B6" s="20">
        <f t="shared" si="8"/>
        <v>5.14705882352941</v>
      </c>
      <c r="C6" s="4">
        <f t="shared" si="31"/>
        <v>60</v>
      </c>
      <c r="D6" s="21">
        <v>20</v>
      </c>
      <c r="E6" s="4">
        <v>20</v>
      </c>
      <c r="F6" s="4" t="str">
        <f t="shared" si="9"/>
        <v>[60,20]</v>
      </c>
      <c r="G6" s="24" t="str">
        <f t="shared" si="32"/>
        <v>[10,5],[20,10],[40,15],[60,20]</v>
      </c>
      <c r="H6" s="5" t="s">
        <v>274</v>
      </c>
      <c r="J6" s="20">
        <f t="shared" si="10"/>
        <v>5.14705882352941</v>
      </c>
      <c r="K6" s="4">
        <f t="shared" si="33"/>
        <v>60</v>
      </c>
      <c r="L6" s="21">
        <v>20</v>
      </c>
      <c r="M6" s="4">
        <v>20</v>
      </c>
      <c r="N6" s="4" t="str">
        <f t="shared" si="11"/>
        <v>[60,20]</v>
      </c>
      <c r="O6" s="24" t="str">
        <f t="shared" si="34"/>
        <v>[10,5],[20,10],[40,15],[60,20]</v>
      </c>
      <c r="P6" s="5" t="s">
        <v>274</v>
      </c>
      <c r="Q6" s="29">
        <f t="shared" si="12"/>
        <v>0.166666666666667</v>
      </c>
      <c r="R6" s="20">
        <f t="shared" si="13"/>
        <v>4.28921568627451</v>
      </c>
      <c r="S6" s="4">
        <f t="shared" si="35"/>
        <v>50</v>
      </c>
      <c r="T6" s="21">
        <v>20</v>
      </c>
      <c r="U6" s="4">
        <v>4</v>
      </c>
      <c r="V6" s="4" t="str">
        <f t="shared" si="14"/>
        <v>[50,4]</v>
      </c>
      <c r="W6" s="24" t="str">
        <f t="shared" si="36"/>
        <v>[10,1],[20,2],[30,3],[50,4]</v>
      </c>
      <c r="X6" s="5" t="s">
        <v>274</v>
      </c>
      <c r="Z6" s="20">
        <f t="shared" si="15"/>
        <v>2.57352941176471</v>
      </c>
      <c r="AA6" s="4">
        <f t="shared" si="37"/>
        <v>30</v>
      </c>
      <c r="AB6" s="4">
        <f t="shared" ref="AB6:AB18" si="61">AB4+5</f>
        <v>10</v>
      </c>
      <c r="AC6" s="4">
        <v>8</v>
      </c>
      <c r="AD6" s="4" t="str">
        <f t="shared" si="16"/>
        <v>[30,8]</v>
      </c>
      <c r="AE6" s="24" t="str">
        <f t="shared" si="38"/>
        <v>[5,2],[10,4],[20,6],[30,8]</v>
      </c>
      <c r="AF6" s="5" t="s">
        <v>274</v>
      </c>
      <c r="AH6" s="20">
        <f t="shared" si="17"/>
        <v>2.57352941176471</v>
      </c>
      <c r="AI6" s="4">
        <f t="shared" si="39"/>
        <v>30</v>
      </c>
      <c r="AJ6" s="4">
        <f t="shared" ref="AJ6:AJ18" si="62">AJ4+5</f>
        <v>10</v>
      </c>
      <c r="AK6" s="4">
        <v>8</v>
      </c>
      <c r="AL6" s="4" t="str">
        <f t="shared" si="18"/>
        <v>[30,8]</v>
      </c>
      <c r="AM6" s="24" t="str">
        <f t="shared" si="40"/>
        <v>[5,2],[10,4],[20,6],[30,8]</v>
      </c>
      <c r="AN6" s="5" t="s">
        <v>274</v>
      </c>
      <c r="AP6" s="20">
        <f t="shared" si="19"/>
        <v>2.57352941176471</v>
      </c>
      <c r="AQ6" s="4">
        <f t="shared" si="41"/>
        <v>30</v>
      </c>
      <c r="AR6" s="4">
        <f t="shared" ref="AR6:AR18" si="63">AR4+5</f>
        <v>10</v>
      </c>
      <c r="AS6" s="4">
        <v>8</v>
      </c>
      <c r="AT6" s="4" t="str">
        <f t="shared" si="20"/>
        <v>[30,8]</v>
      </c>
      <c r="AU6" s="24" t="str">
        <f t="shared" si="42"/>
        <v>[5,2],[10,4],[20,6],[30,8]</v>
      </c>
      <c r="AV6" s="5" t="s">
        <v>274</v>
      </c>
      <c r="AX6" s="20">
        <f t="shared" si="21"/>
        <v>2.57352941176471</v>
      </c>
      <c r="AY6" s="4">
        <f t="shared" si="43"/>
        <v>30</v>
      </c>
      <c r="AZ6" s="4">
        <f t="shared" ref="AZ6:AZ18" si="64">AZ4+5</f>
        <v>10</v>
      </c>
      <c r="BA6" s="4">
        <v>8</v>
      </c>
      <c r="BB6" s="4" t="str">
        <f t="shared" si="22"/>
        <v>[30,8]</v>
      </c>
      <c r="BC6" s="24" t="str">
        <f t="shared" si="44"/>
        <v>[5,2],[10,4],[20,6],[30,8]</v>
      </c>
      <c r="BD6" s="5" t="s">
        <v>274</v>
      </c>
      <c r="BH6" s="20">
        <f t="shared" si="0"/>
        <v>2.625</v>
      </c>
      <c r="BI6" s="4">
        <f t="shared" si="45"/>
        <v>30</v>
      </c>
      <c r="BJ6" s="4">
        <f t="shared" ref="BJ6:BJ18" si="65">BJ4+5</f>
        <v>10</v>
      </c>
      <c r="BK6" s="4">
        <v>8</v>
      </c>
      <c r="BL6" s="4" t="str">
        <f t="shared" si="23"/>
        <v>[30,8]</v>
      </c>
      <c r="BM6" s="24" t="str">
        <f t="shared" si="46"/>
        <v>[5,2],[10,4],[20,6],[30,8]</v>
      </c>
      <c r="BN6" s="5" t="s">
        <v>274</v>
      </c>
      <c r="BP6" s="20">
        <f t="shared" si="1"/>
        <v>2.625</v>
      </c>
      <c r="BQ6" s="4">
        <f t="shared" si="47"/>
        <v>30</v>
      </c>
      <c r="BR6" s="4">
        <f t="shared" ref="BR6:BR18" si="66">BR4+5</f>
        <v>10</v>
      </c>
      <c r="BS6" s="4">
        <v>8</v>
      </c>
      <c r="BT6" s="4" t="str">
        <f t="shared" si="24"/>
        <v>[30,8]</v>
      </c>
      <c r="BU6" s="24" t="str">
        <f t="shared" si="48"/>
        <v>[5,2],[10,4],[20,6],[30,8]</v>
      </c>
      <c r="BV6" s="5" t="s">
        <v>274</v>
      </c>
      <c r="BX6" s="20">
        <f t="shared" si="2"/>
        <v>2.625</v>
      </c>
      <c r="BY6" s="4">
        <f t="shared" si="49"/>
        <v>30</v>
      </c>
      <c r="BZ6" s="4">
        <f t="shared" ref="BZ6:BZ18" si="67">BZ4+5</f>
        <v>10</v>
      </c>
      <c r="CA6" s="4">
        <v>8</v>
      </c>
      <c r="CB6" s="4" t="str">
        <f t="shared" si="25"/>
        <v>[30,8]</v>
      </c>
      <c r="CC6" s="24" t="str">
        <f t="shared" si="50"/>
        <v>[5,2],[10,4],[20,6],[30,8]</v>
      </c>
      <c r="CD6" s="5" t="s">
        <v>274</v>
      </c>
      <c r="CF6" s="20">
        <f t="shared" si="3"/>
        <v>2.625</v>
      </c>
      <c r="CG6" s="4">
        <f t="shared" si="51"/>
        <v>30</v>
      </c>
      <c r="CH6" s="4">
        <f t="shared" ref="CH6:CH18" si="68">CH4+5</f>
        <v>10</v>
      </c>
      <c r="CI6" s="4">
        <v>8</v>
      </c>
      <c r="CJ6" s="4" t="str">
        <f t="shared" si="26"/>
        <v>[30,8]</v>
      </c>
      <c r="CK6" s="24" t="str">
        <f t="shared" si="52"/>
        <v>[5,2],[10,4],[20,6],[30,8]</v>
      </c>
      <c r="CL6" s="5" t="s">
        <v>274</v>
      </c>
      <c r="CN6" s="20">
        <f t="shared" si="4"/>
        <v>2.625</v>
      </c>
      <c r="CO6" s="4">
        <f t="shared" si="53"/>
        <v>30</v>
      </c>
      <c r="CP6" s="4">
        <f t="shared" ref="CP6:CP18" si="69">CP4+5</f>
        <v>10</v>
      </c>
      <c r="CQ6" s="4">
        <v>8</v>
      </c>
      <c r="CR6" s="4" t="str">
        <f t="shared" si="27"/>
        <v>[30,8]</v>
      </c>
      <c r="CS6" s="24" t="str">
        <f t="shared" si="54"/>
        <v>[5,2],[10,4],[20,6],[30,8]</v>
      </c>
      <c r="CT6" s="5" t="s">
        <v>274</v>
      </c>
      <c r="CV6" s="20">
        <f t="shared" si="5"/>
        <v>2.625</v>
      </c>
      <c r="CW6" s="4">
        <f t="shared" si="55"/>
        <v>30</v>
      </c>
      <c r="CX6" s="4">
        <f t="shared" ref="CX6:CX18" si="70">CX4+5</f>
        <v>10</v>
      </c>
      <c r="CY6" s="4">
        <v>8</v>
      </c>
      <c r="CZ6" s="4" t="str">
        <f t="shared" si="28"/>
        <v>[30,8]</v>
      </c>
      <c r="DA6" s="24" t="str">
        <f t="shared" si="56"/>
        <v>[5,2],[10,4],[20,6],[30,8]</v>
      </c>
      <c r="DB6" s="5" t="s">
        <v>274</v>
      </c>
      <c r="DD6" s="20">
        <f t="shared" si="6"/>
        <v>2.625</v>
      </c>
      <c r="DE6" s="4">
        <f t="shared" si="57"/>
        <v>30</v>
      </c>
      <c r="DF6" s="4">
        <f t="shared" ref="DF6:DF18" si="71">DF4+5</f>
        <v>10</v>
      </c>
      <c r="DG6" s="4">
        <v>8</v>
      </c>
      <c r="DH6" s="4" t="str">
        <f t="shared" si="29"/>
        <v>[30,8]</v>
      </c>
      <c r="DI6" s="24" t="str">
        <f t="shared" si="58"/>
        <v>[5,2],[10,4],[20,6],[30,8]</v>
      </c>
      <c r="DJ6" s="5" t="s">
        <v>274</v>
      </c>
      <c r="DL6" s="20">
        <f t="shared" si="7"/>
        <v>2.625</v>
      </c>
      <c r="DM6" s="4">
        <f t="shared" si="59"/>
        <v>30</v>
      </c>
      <c r="DN6" s="4">
        <f t="shared" ref="DN6:DN18" si="72">DN4+5</f>
        <v>10</v>
      </c>
      <c r="DO6" s="4">
        <v>8</v>
      </c>
      <c r="DP6" s="4" t="str">
        <f t="shared" si="30"/>
        <v>[30,8]</v>
      </c>
      <c r="DQ6" s="24" t="str">
        <f t="shared" si="60"/>
        <v>[5,2],[10,4],[20,6],[30,8]</v>
      </c>
      <c r="DR6" s="5" t="s">
        <v>274</v>
      </c>
    </row>
    <row r="7" spans="1:122">
      <c r="A7" s="23" t="s">
        <v>91</v>
      </c>
      <c r="B7" s="20">
        <f t="shared" si="8"/>
        <v>7.72058823529412</v>
      </c>
      <c r="C7" s="4">
        <f t="shared" si="31"/>
        <v>90</v>
      </c>
      <c r="D7" s="21">
        <v>30</v>
      </c>
      <c r="E7" s="4">
        <v>25</v>
      </c>
      <c r="F7" s="4" t="str">
        <f t="shared" si="9"/>
        <v>[90,25]</v>
      </c>
      <c r="G7" s="24" t="str">
        <f t="shared" si="32"/>
        <v>[10,5],[20,10],[40,15],[60,20],[90,25]</v>
      </c>
      <c r="H7" s="5" t="s">
        <v>274</v>
      </c>
      <c r="J7" s="20">
        <f t="shared" si="10"/>
        <v>7.72058823529412</v>
      </c>
      <c r="K7" s="4">
        <f t="shared" si="33"/>
        <v>90</v>
      </c>
      <c r="L7" s="21">
        <v>30</v>
      </c>
      <c r="M7" s="4">
        <v>25</v>
      </c>
      <c r="N7" s="4" t="str">
        <f t="shared" si="11"/>
        <v>[90,25]</v>
      </c>
      <c r="O7" s="24" t="str">
        <f t="shared" si="34"/>
        <v>[10,5],[20,10],[40,15],[60,20],[90,25]</v>
      </c>
      <c r="P7" s="5" t="s">
        <v>274</v>
      </c>
      <c r="Q7" s="29">
        <f t="shared" si="12"/>
        <v>0.208333333333333</v>
      </c>
      <c r="R7" s="20">
        <f t="shared" si="13"/>
        <v>6.00490196078431</v>
      </c>
      <c r="S7" s="4">
        <f t="shared" si="35"/>
        <v>70</v>
      </c>
      <c r="T7" s="21">
        <v>20</v>
      </c>
      <c r="U7" s="4">
        <v>5</v>
      </c>
      <c r="V7" s="4" t="str">
        <f t="shared" si="14"/>
        <v>[70,5]</v>
      </c>
      <c r="W7" s="24" t="str">
        <f t="shared" si="36"/>
        <v>[10,1],[20,2],[30,3],[50,4],[70,5]</v>
      </c>
      <c r="X7" s="5" t="s">
        <v>274</v>
      </c>
      <c r="Z7" s="20">
        <f t="shared" si="15"/>
        <v>3.86029411764706</v>
      </c>
      <c r="AA7" s="4">
        <f t="shared" si="37"/>
        <v>45</v>
      </c>
      <c r="AB7" s="4">
        <f t="shared" si="61"/>
        <v>15</v>
      </c>
      <c r="AC7" s="4">
        <v>10</v>
      </c>
      <c r="AD7" s="4" t="str">
        <f t="shared" si="16"/>
        <v>[45,10]</v>
      </c>
      <c r="AE7" s="24" t="str">
        <f t="shared" si="38"/>
        <v>[5,2],[10,4],[20,6],[30,8],[45,10]</v>
      </c>
      <c r="AF7" s="5" t="s">
        <v>274</v>
      </c>
      <c r="AH7" s="20">
        <f t="shared" si="17"/>
        <v>3.86029411764706</v>
      </c>
      <c r="AI7" s="4">
        <f t="shared" si="39"/>
        <v>45</v>
      </c>
      <c r="AJ7" s="4">
        <f t="shared" si="62"/>
        <v>15</v>
      </c>
      <c r="AK7" s="4">
        <v>10</v>
      </c>
      <c r="AL7" s="4" t="str">
        <f t="shared" si="18"/>
        <v>[45,10]</v>
      </c>
      <c r="AM7" s="24" t="str">
        <f t="shared" si="40"/>
        <v>[5,2],[10,4],[20,6],[30,8],[45,10]</v>
      </c>
      <c r="AN7" s="5" t="s">
        <v>274</v>
      </c>
      <c r="AP7" s="20">
        <f t="shared" si="19"/>
        <v>3.86029411764706</v>
      </c>
      <c r="AQ7" s="4">
        <f t="shared" si="41"/>
        <v>45</v>
      </c>
      <c r="AR7" s="4">
        <f t="shared" si="63"/>
        <v>15</v>
      </c>
      <c r="AS7" s="4">
        <v>10</v>
      </c>
      <c r="AT7" s="4" t="str">
        <f t="shared" si="20"/>
        <v>[45,10]</v>
      </c>
      <c r="AU7" s="24" t="str">
        <f t="shared" si="42"/>
        <v>[5,2],[10,4],[20,6],[30,8],[45,10]</v>
      </c>
      <c r="AV7" s="5" t="s">
        <v>274</v>
      </c>
      <c r="AX7" s="20">
        <f t="shared" si="21"/>
        <v>3.86029411764706</v>
      </c>
      <c r="AY7" s="4">
        <f t="shared" si="43"/>
        <v>45</v>
      </c>
      <c r="AZ7" s="4">
        <f t="shared" si="64"/>
        <v>15</v>
      </c>
      <c r="BA7" s="4">
        <v>10</v>
      </c>
      <c r="BB7" s="4" t="str">
        <f t="shared" si="22"/>
        <v>[45,10]</v>
      </c>
      <c r="BC7" s="24" t="str">
        <f t="shared" si="44"/>
        <v>[5,2],[10,4],[20,6],[30,8],[45,10]</v>
      </c>
      <c r="BD7" s="5" t="s">
        <v>274</v>
      </c>
      <c r="BH7" s="20">
        <f t="shared" si="0"/>
        <v>3.9375</v>
      </c>
      <c r="BI7" s="4">
        <f t="shared" si="45"/>
        <v>45</v>
      </c>
      <c r="BJ7" s="4">
        <f t="shared" si="65"/>
        <v>15</v>
      </c>
      <c r="BK7" s="4">
        <v>10</v>
      </c>
      <c r="BL7" s="4" t="str">
        <f t="shared" si="23"/>
        <v>[45,10]</v>
      </c>
      <c r="BM7" s="24" t="str">
        <f t="shared" si="46"/>
        <v>[5,2],[10,4],[20,6],[30,8],[45,10]</v>
      </c>
      <c r="BN7" s="5" t="s">
        <v>274</v>
      </c>
      <c r="BP7" s="20">
        <f t="shared" si="1"/>
        <v>3.9375</v>
      </c>
      <c r="BQ7" s="4">
        <f t="shared" si="47"/>
        <v>45</v>
      </c>
      <c r="BR7" s="4">
        <f t="shared" si="66"/>
        <v>15</v>
      </c>
      <c r="BS7" s="4">
        <v>10</v>
      </c>
      <c r="BT7" s="4" t="str">
        <f t="shared" si="24"/>
        <v>[45,10]</v>
      </c>
      <c r="BU7" s="24" t="str">
        <f t="shared" si="48"/>
        <v>[5,2],[10,4],[20,6],[30,8],[45,10]</v>
      </c>
      <c r="BV7" s="5" t="s">
        <v>274</v>
      </c>
      <c r="BX7" s="20">
        <f t="shared" si="2"/>
        <v>3.9375</v>
      </c>
      <c r="BY7" s="4">
        <f t="shared" si="49"/>
        <v>45</v>
      </c>
      <c r="BZ7" s="4">
        <f t="shared" si="67"/>
        <v>15</v>
      </c>
      <c r="CA7" s="4">
        <v>10</v>
      </c>
      <c r="CB7" s="4" t="str">
        <f t="shared" si="25"/>
        <v>[45,10]</v>
      </c>
      <c r="CC7" s="24" t="str">
        <f t="shared" si="50"/>
        <v>[5,2],[10,4],[20,6],[30,8],[45,10]</v>
      </c>
      <c r="CD7" s="5" t="s">
        <v>274</v>
      </c>
      <c r="CF7" s="20">
        <f t="shared" si="3"/>
        <v>3.9375</v>
      </c>
      <c r="CG7" s="4">
        <f t="shared" si="51"/>
        <v>45</v>
      </c>
      <c r="CH7" s="4">
        <f t="shared" si="68"/>
        <v>15</v>
      </c>
      <c r="CI7" s="4">
        <v>10</v>
      </c>
      <c r="CJ7" s="4" t="str">
        <f t="shared" si="26"/>
        <v>[45,10]</v>
      </c>
      <c r="CK7" s="24" t="str">
        <f t="shared" si="52"/>
        <v>[5,2],[10,4],[20,6],[30,8],[45,10]</v>
      </c>
      <c r="CL7" s="5" t="s">
        <v>274</v>
      </c>
      <c r="CN7" s="20">
        <f t="shared" si="4"/>
        <v>3.9375</v>
      </c>
      <c r="CO7" s="4">
        <f t="shared" si="53"/>
        <v>45</v>
      </c>
      <c r="CP7" s="4">
        <f t="shared" si="69"/>
        <v>15</v>
      </c>
      <c r="CQ7" s="4">
        <v>10</v>
      </c>
      <c r="CR7" s="4" t="str">
        <f t="shared" si="27"/>
        <v>[45,10]</v>
      </c>
      <c r="CS7" s="24" t="str">
        <f t="shared" si="54"/>
        <v>[5,2],[10,4],[20,6],[30,8],[45,10]</v>
      </c>
      <c r="CT7" s="5" t="s">
        <v>274</v>
      </c>
      <c r="CV7" s="20">
        <f t="shared" si="5"/>
        <v>3.9375</v>
      </c>
      <c r="CW7" s="4">
        <f t="shared" si="55"/>
        <v>45</v>
      </c>
      <c r="CX7" s="4">
        <f t="shared" si="70"/>
        <v>15</v>
      </c>
      <c r="CY7" s="4">
        <v>10</v>
      </c>
      <c r="CZ7" s="4" t="str">
        <f t="shared" si="28"/>
        <v>[45,10]</v>
      </c>
      <c r="DA7" s="24" t="str">
        <f t="shared" si="56"/>
        <v>[5,2],[10,4],[20,6],[30,8],[45,10]</v>
      </c>
      <c r="DB7" s="5" t="s">
        <v>274</v>
      </c>
      <c r="DD7" s="20">
        <f t="shared" si="6"/>
        <v>3.9375</v>
      </c>
      <c r="DE7" s="4">
        <f t="shared" si="57"/>
        <v>45</v>
      </c>
      <c r="DF7" s="4">
        <f t="shared" si="71"/>
        <v>15</v>
      </c>
      <c r="DG7" s="4">
        <v>10</v>
      </c>
      <c r="DH7" s="4" t="str">
        <f t="shared" si="29"/>
        <v>[45,10]</v>
      </c>
      <c r="DI7" s="24" t="str">
        <f t="shared" si="58"/>
        <v>[5,2],[10,4],[20,6],[30,8],[45,10]</v>
      </c>
      <c r="DJ7" s="5" t="s">
        <v>274</v>
      </c>
      <c r="DL7" s="20">
        <f t="shared" si="7"/>
        <v>3.9375</v>
      </c>
      <c r="DM7" s="4">
        <f t="shared" si="59"/>
        <v>45</v>
      </c>
      <c r="DN7" s="4">
        <f t="shared" si="72"/>
        <v>15</v>
      </c>
      <c r="DO7" s="4">
        <v>10</v>
      </c>
      <c r="DP7" s="4" t="str">
        <f t="shared" si="30"/>
        <v>[45,10]</v>
      </c>
      <c r="DQ7" s="24" t="str">
        <f t="shared" si="60"/>
        <v>[5,2],[10,4],[20,6],[30,8],[45,10]</v>
      </c>
      <c r="DR7" s="5" t="s">
        <v>274</v>
      </c>
    </row>
    <row r="8" spans="1:122">
      <c r="A8" s="23" t="s">
        <v>93</v>
      </c>
      <c r="B8" s="20">
        <f t="shared" si="8"/>
        <v>10.2941176470588</v>
      </c>
      <c r="C8" s="4">
        <f t="shared" si="31"/>
        <v>120</v>
      </c>
      <c r="D8" s="21">
        <v>30</v>
      </c>
      <c r="E8" s="4">
        <v>30</v>
      </c>
      <c r="F8" s="4" t="str">
        <f t="shared" si="9"/>
        <v>[120,30]</v>
      </c>
      <c r="G8" s="24" t="str">
        <f t="shared" si="32"/>
        <v>[10,5],[20,10],[40,15],[60,20],[90,25],[120,30]</v>
      </c>
      <c r="H8" s="5" t="s">
        <v>274</v>
      </c>
      <c r="J8" s="20">
        <f t="shared" si="10"/>
        <v>10.2941176470588</v>
      </c>
      <c r="K8" s="4">
        <f t="shared" si="33"/>
        <v>120</v>
      </c>
      <c r="L8" s="21">
        <v>30</v>
      </c>
      <c r="M8" s="4">
        <v>30</v>
      </c>
      <c r="N8" s="4" t="str">
        <f t="shared" si="11"/>
        <v>[120,30]</v>
      </c>
      <c r="O8" s="24" t="str">
        <f t="shared" si="34"/>
        <v>[10,5],[20,10],[40,15],[60,20],[90,25],[120,30]</v>
      </c>
      <c r="P8" s="5" t="s">
        <v>274</v>
      </c>
      <c r="Q8" s="29">
        <f t="shared" si="12"/>
        <v>0.25</v>
      </c>
      <c r="R8" s="20">
        <f t="shared" si="13"/>
        <v>7.72058823529412</v>
      </c>
      <c r="S8" s="4">
        <f t="shared" si="35"/>
        <v>90</v>
      </c>
      <c r="T8" s="21">
        <v>20</v>
      </c>
      <c r="U8" s="4">
        <v>6</v>
      </c>
      <c r="V8" s="4" t="str">
        <f t="shared" si="14"/>
        <v>[90,6]</v>
      </c>
      <c r="W8" s="24" t="str">
        <f t="shared" si="36"/>
        <v>[10,1],[20,2],[30,3],[50,4],[70,5],[90,6]</v>
      </c>
      <c r="X8" s="5" t="s">
        <v>274</v>
      </c>
      <c r="Z8" s="20">
        <f t="shared" si="15"/>
        <v>5.14705882352941</v>
      </c>
      <c r="AA8" s="4">
        <f t="shared" si="37"/>
        <v>60</v>
      </c>
      <c r="AB8" s="4">
        <f t="shared" si="61"/>
        <v>15</v>
      </c>
      <c r="AC8" s="4">
        <v>12</v>
      </c>
      <c r="AD8" s="4" t="str">
        <f t="shared" si="16"/>
        <v>[60,12]</v>
      </c>
      <c r="AE8" s="24" t="str">
        <f t="shared" si="38"/>
        <v>[5,2],[10,4],[20,6],[30,8],[45,10],[60,12]</v>
      </c>
      <c r="AF8" s="5" t="s">
        <v>274</v>
      </c>
      <c r="AH8" s="20">
        <f t="shared" si="17"/>
        <v>5.14705882352941</v>
      </c>
      <c r="AI8" s="4">
        <f t="shared" si="39"/>
        <v>60</v>
      </c>
      <c r="AJ8" s="4">
        <f t="shared" si="62"/>
        <v>15</v>
      </c>
      <c r="AK8" s="4">
        <v>12</v>
      </c>
      <c r="AL8" s="4" t="str">
        <f t="shared" si="18"/>
        <v>[60,12]</v>
      </c>
      <c r="AM8" s="24" t="str">
        <f t="shared" si="40"/>
        <v>[5,2],[10,4],[20,6],[30,8],[45,10],[60,12]</v>
      </c>
      <c r="AN8" s="5" t="s">
        <v>274</v>
      </c>
      <c r="AP8" s="20">
        <f t="shared" si="19"/>
        <v>5.14705882352941</v>
      </c>
      <c r="AQ8" s="4">
        <f t="shared" si="41"/>
        <v>60</v>
      </c>
      <c r="AR8" s="4">
        <f t="shared" si="63"/>
        <v>15</v>
      </c>
      <c r="AS8" s="4">
        <v>12</v>
      </c>
      <c r="AT8" s="4" t="str">
        <f t="shared" si="20"/>
        <v>[60,12]</v>
      </c>
      <c r="AU8" s="24" t="str">
        <f t="shared" si="42"/>
        <v>[5,2],[10,4],[20,6],[30,8],[45,10],[60,12]</v>
      </c>
      <c r="AV8" s="5" t="s">
        <v>274</v>
      </c>
      <c r="AX8" s="20">
        <f t="shared" si="21"/>
        <v>5.14705882352941</v>
      </c>
      <c r="AY8" s="4">
        <f t="shared" si="43"/>
        <v>60</v>
      </c>
      <c r="AZ8" s="4">
        <f t="shared" si="64"/>
        <v>15</v>
      </c>
      <c r="BA8" s="4">
        <v>12</v>
      </c>
      <c r="BB8" s="4" t="str">
        <f t="shared" si="22"/>
        <v>[60,12]</v>
      </c>
      <c r="BC8" s="24" t="str">
        <f t="shared" si="44"/>
        <v>[5,2],[10,4],[20,6],[30,8],[45,10],[60,12]</v>
      </c>
      <c r="BD8" s="5" t="s">
        <v>274</v>
      </c>
      <c r="BH8" s="20">
        <f t="shared" si="0"/>
        <v>5.25</v>
      </c>
      <c r="BI8" s="4">
        <f t="shared" si="45"/>
        <v>60</v>
      </c>
      <c r="BJ8" s="4">
        <f t="shared" si="65"/>
        <v>15</v>
      </c>
      <c r="BK8" s="4">
        <v>12</v>
      </c>
      <c r="BL8" s="4" t="str">
        <f t="shared" si="23"/>
        <v>[60,12]</v>
      </c>
      <c r="BM8" s="24" t="str">
        <f t="shared" si="46"/>
        <v>[5,2],[10,4],[20,6],[30,8],[45,10],[60,12]</v>
      </c>
      <c r="BN8" s="5" t="s">
        <v>274</v>
      </c>
      <c r="BP8" s="20">
        <f t="shared" si="1"/>
        <v>5.25</v>
      </c>
      <c r="BQ8" s="4">
        <f t="shared" si="47"/>
        <v>60</v>
      </c>
      <c r="BR8" s="4">
        <f t="shared" si="66"/>
        <v>15</v>
      </c>
      <c r="BS8" s="4">
        <v>12</v>
      </c>
      <c r="BT8" s="4" t="str">
        <f t="shared" si="24"/>
        <v>[60,12]</v>
      </c>
      <c r="BU8" s="24" t="str">
        <f t="shared" si="48"/>
        <v>[5,2],[10,4],[20,6],[30,8],[45,10],[60,12]</v>
      </c>
      <c r="BV8" s="5" t="s">
        <v>274</v>
      </c>
      <c r="BX8" s="20">
        <f t="shared" si="2"/>
        <v>5.25</v>
      </c>
      <c r="BY8" s="4">
        <f t="shared" si="49"/>
        <v>60</v>
      </c>
      <c r="BZ8" s="4">
        <f t="shared" si="67"/>
        <v>15</v>
      </c>
      <c r="CA8" s="4">
        <v>12</v>
      </c>
      <c r="CB8" s="4" t="str">
        <f t="shared" si="25"/>
        <v>[60,12]</v>
      </c>
      <c r="CC8" s="24" t="str">
        <f t="shared" si="50"/>
        <v>[5,2],[10,4],[20,6],[30,8],[45,10],[60,12]</v>
      </c>
      <c r="CD8" s="5" t="s">
        <v>274</v>
      </c>
      <c r="CF8" s="20">
        <f t="shared" si="3"/>
        <v>5.25</v>
      </c>
      <c r="CG8" s="4">
        <f t="shared" si="51"/>
        <v>60</v>
      </c>
      <c r="CH8" s="4">
        <f t="shared" si="68"/>
        <v>15</v>
      </c>
      <c r="CI8" s="4">
        <v>12</v>
      </c>
      <c r="CJ8" s="4" t="str">
        <f t="shared" si="26"/>
        <v>[60,12]</v>
      </c>
      <c r="CK8" s="24" t="str">
        <f t="shared" si="52"/>
        <v>[5,2],[10,4],[20,6],[30,8],[45,10],[60,12]</v>
      </c>
      <c r="CL8" s="5" t="s">
        <v>274</v>
      </c>
      <c r="CN8" s="20">
        <f t="shared" si="4"/>
        <v>5.25</v>
      </c>
      <c r="CO8" s="4">
        <f t="shared" si="53"/>
        <v>60</v>
      </c>
      <c r="CP8" s="4">
        <f t="shared" si="69"/>
        <v>15</v>
      </c>
      <c r="CQ8" s="4">
        <v>12</v>
      </c>
      <c r="CR8" s="4" t="str">
        <f t="shared" si="27"/>
        <v>[60,12]</v>
      </c>
      <c r="CS8" s="24" t="str">
        <f t="shared" si="54"/>
        <v>[5,2],[10,4],[20,6],[30,8],[45,10],[60,12]</v>
      </c>
      <c r="CT8" s="5" t="s">
        <v>274</v>
      </c>
      <c r="CV8" s="20">
        <f t="shared" si="5"/>
        <v>5.25</v>
      </c>
      <c r="CW8" s="4">
        <f t="shared" si="55"/>
        <v>60</v>
      </c>
      <c r="CX8" s="4">
        <f t="shared" si="70"/>
        <v>15</v>
      </c>
      <c r="CY8" s="4">
        <v>12</v>
      </c>
      <c r="CZ8" s="4" t="str">
        <f t="shared" si="28"/>
        <v>[60,12]</v>
      </c>
      <c r="DA8" s="24" t="str">
        <f t="shared" si="56"/>
        <v>[5,2],[10,4],[20,6],[30,8],[45,10],[60,12]</v>
      </c>
      <c r="DB8" s="5" t="s">
        <v>274</v>
      </c>
      <c r="DD8" s="20">
        <f t="shared" si="6"/>
        <v>5.25</v>
      </c>
      <c r="DE8" s="4">
        <f t="shared" si="57"/>
        <v>60</v>
      </c>
      <c r="DF8" s="4">
        <f t="shared" si="71"/>
        <v>15</v>
      </c>
      <c r="DG8" s="4">
        <v>12</v>
      </c>
      <c r="DH8" s="4" t="str">
        <f t="shared" si="29"/>
        <v>[60,12]</v>
      </c>
      <c r="DI8" s="24" t="str">
        <f t="shared" si="58"/>
        <v>[5,2],[10,4],[20,6],[30,8],[45,10],[60,12]</v>
      </c>
      <c r="DJ8" s="5" t="s">
        <v>274</v>
      </c>
      <c r="DL8" s="20">
        <f t="shared" si="7"/>
        <v>5.25</v>
      </c>
      <c r="DM8" s="4">
        <f t="shared" si="59"/>
        <v>60</v>
      </c>
      <c r="DN8" s="4">
        <f t="shared" si="72"/>
        <v>15</v>
      </c>
      <c r="DO8" s="4">
        <v>12</v>
      </c>
      <c r="DP8" s="4" t="str">
        <f t="shared" si="30"/>
        <v>[60,12]</v>
      </c>
      <c r="DQ8" s="24" t="str">
        <f t="shared" si="60"/>
        <v>[5,2],[10,4],[20,6],[30,8],[45,10],[60,12]</v>
      </c>
      <c r="DR8" s="5" t="s">
        <v>274</v>
      </c>
    </row>
    <row r="9" spans="1:122">
      <c r="A9" s="23" t="s">
        <v>95</v>
      </c>
      <c r="B9" s="20">
        <f t="shared" si="8"/>
        <v>13.7254901960784</v>
      </c>
      <c r="C9" s="4">
        <f t="shared" si="31"/>
        <v>160</v>
      </c>
      <c r="D9" s="21">
        <v>40</v>
      </c>
      <c r="E9" s="4">
        <v>35</v>
      </c>
      <c r="F9" s="4" t="str">
        <f t="shared" si="9"/>
        <v>[160,35]</v>
      </c>
      <c r="G9" s="24" t="str">
        <f t="shared" si="32"/>
        <v>[10,5],[20,10],[40,15],[60,20],[90,25],[120,30],[160,35]</v>
      </c>
      <c r="H9" s="5" t="s">
        <v>274</v>
      </c>
      <c r="J9" s="20">
        <f t="shared" si="10"/>
        <v>13.7254901960784</v>
      </c>
      <c r="K9" s="4">
        <f t="shared" si="33"/>
        <v>160</v>
      </c>
      <c r="L9" s="21">
        <v>40</v>
      </c>
      <c r="M9" s="4">
        <v>35</v>
      </c>
      <c r="N9" s="4" t="str">
        <f t="shared" si="11"/>
        <v>[160,35]</v>
      </c>
      <c r="O9" s="24" t="str">
        <f t="shared" si="34"/>
        <v>[10,5],[20,10],[40,15],[60,20],[90,25],[120,30],[160,35]</v>
      </c>
      <c r="P9" s="5" t="s">
        <v>274</v>
      </c>
      <c r="Q9" s="29">
        <f t="shared" si="12"/>
        <v>0.291666666666667</v>
      </c>
      <c r="R9" s="20">
        <f t="shared" si="13"/>
        <v>10.2941176470588</v>
      </c>
      <c r="S9" s="4">
        <f t="shared" si="35"/>
        <v>120</v>
      </c>
      <c r="T9" s="21">
        <v>30</v>
      </c>
      <c r="U9" s="4">
        <v>7</v>
      </c>
      <c r="V9" s="4" t="str">
        <f t="shared" si="14"/>
        <v>[120,7]</v>
      </c>
      <c r="W9" s="24" t="str">
        <f t="shared" si="36"/>
        <v>[10,1],[20,2],[30,3],[50,4],[70,5],[90,6],[120,7]</v>
      </c>
      <c r="X9" s="5" t="s">
        <v>274</v>
      </c>
      <c r="Z9" s="20">
        <f t="shared" si="15"/>
        <v>6.86274509803922</v>
      </c>
      <c r="AA9" s="4">
        <f t="shared" si="37"/>
        <v>80</v>
      </c>
      <c r="AB9" s="4">
        <f t="shared" si="61"/>
        <v>20</v>
      </c>
      <c r="AC9" s="4">
        <v>14</v>
      </c>
      <c r="AD9" s="4" t="str">
        <f t="shared" si="16"/>
        <v>[80,14]</v>
      </c>
      <c r="AE9" s="24" t="str">
        <f t="shared" si="38"/>
        <v>[5,2],[10,4],[20,6],[30,8],[45,10],[60,12],[80,14]</v>
      </c>
      <c r="AF9" s="5" t="s">
        <v>274</v>
      </c>
      <c r="AH9" s="20">
        <f t="shared" si="17"/>
        <v>6.86274509803922</v>
      </c>
      <c r="AI9" s="4">
        <f t="shared" si="39"/>
        <v>80</v>
      </c>
      <c r="AJ9" s="4">
        <f t="shared" si="62"/>
        <v>20</v>
      </c>
      <c r="AK9" s="4">
        <v>14</v>
      </c>
      <c r="AL9" s="4" t="str">
        <f t="shared" si="18"/>
        <v>[80,14]</v>
      </c>
      <c r="AM9" s="24" t="str">
        <f t="shared" si="40"/>
        <v>[5,2],[10,4],[20,6],[30,8],[45,10],[60,12],[80,14]</v>
      </c>
      <c r="AN9" s="5" t="s">
        <v>274</v>
      </c>
      <c r="AP9" s="20">
        <f t="shared" si="19"/>
        <v>6.86274509803922</v>
      </c>
      <c r="AQ9" s="4">
        <f t="shared" si="41"/>
        <v>80</v>
      </c>
      <c r="AR9" s="4">
        <f t="shared" si="63"/>
        <v>20</v>
      </c>
      <c r="AS9" s="4">
        <v>14</v>
      </c>
      <c r="AT9" s="4" t="str">
        <f t="shared" si="20"/>
        <v>[80,14]</v>
      </c>
      <c r="AU9" s="24" t="str">
        <f t="shared" si="42"/>
        <v>[5,2],[10,4],[20,6],[30,8],[45,10],[60,12],[80,14]</v>
      </c>
      <c r="AV9" s="5" t="s">
        <v>274</v>
      </c>
      <c r="AX9" s="20">
        <f t="shared" si="21"/>
        <v>6.86274509803922</v>
      </c>
      <c r="AY9" s="4">
        <f t="shared" si="43"/>
        <v>80</v>
      </c>
      <c r="AZ9" s="4">
        <f t="shared" si="64"/>
        <v>20</v>
      </c>
      <c r="BA9" s="4">
        <v>14</v>
      </c>
      <c r="BB9" s="4" t="str">
        <f t="shared" si="22"/>
        <v>[80,14]</v>
      </c>
      <c r="BC9" s="24" t="str">
        <f t="shared" si="44"/>
        <v>[5,2],[10,4],[20,6],[30,8],[45,10],[60,12],[80,14]</v>
      </c>
      <c r="BD9" s="5" t="s">
        <v>274</v>
      </c>
      <c r="BH9" s="20">
        <f t="shared" si="0"/>
        <v>7</v>
      </c>
      <c r="BI9" s="4">
        <f t="shared" si="45"/>
        <v>80</v>
      </c>
      <c r="BJ9" s="4">
        <f t="shared" si="65"/>
        <v>20</v>
      </c>
      <c r="BK9" s="4">
        <v>14</v>
      </c>
      <c r="BL9" s="4" t="str">
        <f t="shared" si="23"/>
        <v>[80,14]</v>
      </c>
      <c r="BM9" s="24" t="str">
        <f t="shared" si="46"/>
        <v>[5,2],[10,4],[20,6],[30,8],[45,10],[60,12],[80,14]</v>
      </c>
      <c r="BN9" s="5" t="s">
        <v>274</v>
      </c>
      <c r="BP9" s="20">
        <f t="shared" si="1"/>
        <v>7</v>
      </c>
      <c r="BQ9" s="4">
        <f t="shared" si="47"/>
        <v>80</v>
      </c>
      <c r="BR9" s="4">
        <f t="shared" si="66"/>
        <v>20</v>
      </c>
      <c r="BS9" s="4">
        <v>14</v>
      </c>
      <c r="BT9" s="4" t="str">
        <f t="shared" si="24"/>
        <v>[80,14]</v>
      </c>
      <c r="BU9" s="24" t="str">
        <f t="shared" si="48"/>
        <v>[5,2],[10,4],[20,6],[30,8],[45,10],[60,12],[80,14]</v>
      </c>
      <c r="BV9" s="5" t="s">
        <v>274</v>
      </c>
      <c r="BX9" s="20">
        <f t="shared" si="2"/>
        <v>7</v>
      </c>
      <c r="BY9" s="4">
        <f t="shared" si="49"/>
        <v>80</v>
      </c>
      <c r="BZ9" s="4">
        <f t="shared" si="67"/>
        <v>20</v>
      </c>
      <c r="CA9" s="4">
        <v>14</v>
      </c>
      <c r="CB9" s="4" t="str">
        <f t="shared" si="25"/>
        <v>[80,14]</v>
      </c>
      <c r="CC9" s="24" t="str">
        <f t="shared" si="50"/>
        <v>[5,2],[10,4],[20,6],[30,8],[45,10],[60,12],[80,14]</v>
      </c>
      <c r="CD9" s="5" t="s">
        <v>274</v>
      </c>
      <c r="CF9" s="20">
        <f t="shared" si="3"/>
        <v>7</v>
      </c>
      <c r="CG9" s="4">
        <f t="shared" si="51"/>
        <v>80</v>
      </c>
      <c r="CH9" s="4">
        <f t="shared" si="68"/>
        <v>20</v>
      </c>
      <c r="CI9" s="4">
        <v>14</v>
      </c>
      <c r="CJ9" s="4" t="str">
        <f t="shared" si="26"/>
        <v>[80,14]</v>
      </c>
      <c r="CK9" s="24" t="str">
        <f t="shared" si="52"/>
        <v>[5,2],[10,4],[20,6],[30,8],[45,10],[60,12],[80,14]</v>
      </c>
      <c r="CL9" s="5" t="s">
        <v>274</v>
      </c>
      <c r="CN9" s="20">
        <f t="shared" si="4"/>
        <v>7</v>
      </c>
      <c r="CO9" s="4">
        <f t="shared" si="53"/>
        <v>80</v>
      </c>
      <c r="CP9" s="4">
        <f t="shared" si="69"/>
        <v>20</v>
      </c>
      <c r="CQ9" s="4">
        <v>14</v>
      </c>
      <c r="CR9" s="4" t="str">
        <f t="shared" si="27"/>
        <v>[80,14]</v>
      </c>
      <c r="CS9" s="24" t="str">
        <f t="shared" si="54"/>
        <v>[5,2],[10,4],[20,6],[30,8],[45,10],[60,12],[80,14]</v>
      </c>
      <c r="CT9" s="5" t="s">
        <v>274</v>
      </c>
      <c r="CV9" s="20">
        <f t="shared" si="5"/>
        <v>7</v>
      </c>
      <c r="CW9" s="4">
        <f t="shared" si="55"/>
        <v>80</v>
      </c>
      <c r="CX9" s="4">
        <f t="shared" si="70"/>
        <v>20</v>
      </c>
      <c r="CY9" s="4">
        <v>14</v>
      </c>
      <c r="CZ9" s="4" t="str">
        <f t="shared" si="28"/>
        <v>[80,14]</v>
      </c>
      <c r="DA9" s="24" t="str">
        <f t="shared" si="56"/>
        <v>[5,2],[10,4],[20,6],[30,8],[45,10],[60,12],[80,14]</v>
      </c>
      <c r="DB9" s="5" t="s">
        <v>274</v>
      </c>
      <c r="DD9" s="20">
        <f t="shared" si="6"/>
        <v>7</v>
      </c>
      <c r="DE9" s="4">
        <f t="shared" si="57"/>
        <v>80</v>
      </c>
      <c r="DF9" s="4">
        <f t="shared" si="71"/>
        <v>20</v>
      </c>
      <c r="DG9" s="4">
        <v>14</v>
      </c>
      <c r="DH9" s="4" t="str">
        <f t="shared" si="29"/>
        <v>[80,14]</v>
      </c>
      <c r="DI9" s="24" t="str">
        <f t="shared" si="58"/>
        <v>[5,2],[10,4],[20,6],[30,8],[45,10],[60,12],[80,14]</v>
      </c>
      <c r="DJ9" s="5" t="s">
        <v>274</v>
      </c>
      <c r="DL9" s="20">
        <f t="shared" si="7"/>
        <v>7</v>
      </c>
      <c r="DM9" s="4">
        <f t="shared" si="59"/>
        <v>80</v>
      </c>
      <c r="DN9" s="4">
        <f t="shared" si="72"/>
        <v>20</v>
      </c>
      <c r="DO9" s="4">
        <v>14</v>
      </c>
      <c r="DP9" s="4" t="str">
        <f t="shared" si="30"/>
        <v>[80,14]</v>
      </c>
      <c r="DQ9" s="24" t="str">
        <f t="shared" si="60"/>
        <v>[5,2],[10,4],[20,6],[30,8],[45,10],[60,12],[80,14]</v>
      </c>
      <c r="DR9" s="5" t="s">
        <v>274</v>
      </c>
    </row>
    <row r="10" ht="16.2" spans="1:122">
      <c r="A10" s="25" t="s">
        <v>418</v>
      </c>
      <c r="B10" s="20">
        <f t="shared" si="8"/>
        <v>17.156862745098</v>
      </c>
      <c r="C10" s="4">
        <f t="shared" si="31"/>
        <v>200</v>
      </c>
      <c r="D10" s="21">
        <v>40</v>
      </c>
      <c r="E10" s="4">
        <v>40</v>
      </c>
      <c r="F10" s="4" t="str">
        <f t="shared" si="9"/>
        <v>[200,40]</v>
      </c>
      <c r="G10" s="24" t="str">
        <f t="shared" si="32"/>
        <v>[10,5],[20,10],[40,15],[60,20],[90,25],[120,30],[160,35],[200,40]</v>
      </c>
      <c r="H10" s="5" t="s">
        <v>274</v>
      </c>
      <c r="J10" s="20">
        <f t="shared" si="10"/>
        <v>17.156862745098</v>
      </c>
      <c r="K10" s="4">
        <f t="shared" si="33"/>
        <v>200</v>
      </c>
      <c r="L10" s="21">
        <v>40</v>
      </c>
      <c r="M10" s="4">
        <v>40</v>
      </c>
      <c r="N10" s="4" t="str">
        <f t="shared" si="11"/>
        <v>[200,40]</v>
      </c>
      <c r="O10" s="24" t="str">
        <f t="shared" si="34"/>
        <v>[10,5],[20,10],[40,15],[60,20],[90,25],[120,30],[160,35],[200,40]</v>
      </c>
      <c r="P10" s="5" t="s">
        <v>274</v>
      </c>
      <c r="Q10" s="29">
        <f t="shared" si="12"/>
        <v>0.333333333333333</v>
      </c>
      <c r="R10" s="20">
        <f t="shared" si="13"/>
        <v>12.8676470588235</v>
      </c>
      <c r="S10" s="4">
        <f t="shared" si="35"/>
        <v>150</v>
      </c>
      <c r="T10" s="21">
        <v>30</v>
      </c>
      <c r="U10" s="4">
        <v>8</v>
      </c>
      <c r="V10" s="4" t="str">
        <f t="shared" si="14"/>
        <v>[150,8]</v>
      </c>
      <c r="W10" s="24" t="str">
        <f t="shared" si="36"/>
        <v>[10,1],[20,2],[30,3],[50,4],[70,5],[90,6],[120,7],[150,8]</v>
      </c>
      <c r="X10" s="5" t="s">
        <v>274</v>
      </c>
      <c r="Z10" s="20">
        <f t="shared" si="15"/>
        <v>8.57843137254902</v>
      </c>
      <c r="AA10" s="4">
        <f t="shared" si="37"/>
        <v>100</v>
      </c>
      <c r="AB10" s="4">
        <f t="shared" si="61"/>
        <v>20</v>
      </c>
      <c r="AC10" s="4">
        <v>16</v>
      </c>
      <c r="AD10" s="4" t="str">
        <f t="shared" si="16"/>
        <v>[100,16]</v>
      </c>
      <c r="AE10" s="24" t="str">
        <f t="shared" si="38"/>
        <v>[5,2],[10,4],[20,6],[30,8],[45,10],[60,12],[80,14],[100,16]</v>
      </c>
      <c r="AF10" s="5" t="s">
        <v>274</v>
      </c>
      <c r="AH10" s="20">
        <f t="shared" si="17"/>
        <v>8.57843137254902</v>
      </c>
      <c r="AI10" s="4">
        <f t="shared" si="39"/>
        <v>100</v>
      </c>
      <c r="AJ10" s="4">
        <f t="shared" si="62"/>
        <v>20</v>
      </c>
      <c r="AK10" s="4">
        <v>16</v>
      </c>
      <c r="AL10" s="4" t="str">
        <f t="shared" si="18"/>
        <v>[100,16]</v>
      </c>
      <c r="AM10" s="24" t="str">
        <f t="shared" si="40"/>
        <v>[5,2],[10,4],[20,6],[30,8],[45,10],[60,12],[80,14],[100,16]</v>
      </c>
      <c r="AN10" s="5" t="s">
        <v>274</v>
      </c>
      <c r="AP10" s="20">
        <f t="shared" si="19"/>
        <v>8.57843137254902</v>
      </c>
      <c r="AQ10" s="4">
        <f t="shared" si="41"/>
        <v>100</v>
      </c>
      <c r="AR10" s="4">
        <f t="shared" si="63"/>
        <v>20</v>
      </c>
      <c r="AS10" s="4">
        <v>16</v>
      </c>
      <c r="AT10" s="4" t="str">
        <f t="shared" si="20"/>
        <v>[100,16]</v>
      </c>
      <c r="AU10" s="24" t="str">
        <f t="shared" si="42"/>
        <v>[5,2],[10,4],[20,6],[30,8],[45,10],[60,12],[80,14],[100,16]</v>
      </c>
      <c r="AV10" s="5" t="s">
        <v>274</v>
      </c>
      <c r="AX10" s="20">
        <f t="shared" si="21"/>
        <v>8.57843137254902</v>
      </c>
      <c r="AY10" s="4">
        <f t="shared" si="43"/>
        <v>100</v>
      </c>
      <c r="AZ10" s="4">
        <f t="shared" si="64"/>
        <v>20</v>
      </c>
      <c r="BA10" s="4">
        <v>16</v>
      </c>
      <c r="BB10" s="4" t="str">
        <f t="shared" si="22"/>
        <v>[100,16]</v>
      </c>
      <c r="BC10" s="24" t="str">
        <f t="shared" si="44"/>
        <v>[5,2],[10,4],[20,6],[30,8],[45,10],[60,12],[80,14],[100,16]</v>
      </c>
      <c r="BD10" s="5" t="s">
        <v>274</v>
      </c>
      <c r="BH10" s="20">
        <f t="shared" si="0"/>
        <v>8.75</v>
      </c>
      <c r="BI10" s="4">
        <f t="shared" si="45"/>
        <v>100</v>
      </c>
      <c r="BJ10" s="4">
        <f t="shared" si="65"/>
        <v>20</v>
      </c>
      <c r="BK10" s="4">
        <v>16</v>
      </c>
      <c r="BL10" s="4" t="str">
        <f t="shared" si="23"/>
        <v>[100,16]</v>
      </c>
      <c r="BM10" s="24" t="str">
        <f t="shared" si="46"/>
        <v>[5,2],[10,4],[20,6],[30,8],[45,10],[60,12],[80,14],[100,16]</v>
      </c>
      <c r="BN10" s="5" t="s">
        <v>274</v>
      </c>
      <c r="BP10" s="20">
        <f t="shared" si="1"/>
        <v>8.75</v>
      </c>
      <c r="BQ10" s="4">
        <f t="shared" si="47"/>
        <v>100</v>
      </c>
      <c r="BR10" s="4">
        <f t="shared" si="66"/>
        <v>20</v>
      </c>
      <c r="BS10" s="4">
        <v>16</v>
      </c>
      <c r="BT10" s="4" t="str">
        <f t="shared" si="24"/>
        <v>[100,16]</v>
      </c>
      <c r="BU10" s="24" t="str">
        <f t="shared" si="48"/>
        <v>[5,2],[10,4],[20,6],[30,8],[45,10],[60,12],[80,14],[100,16]</v>
      </c>
      <c r="BV10" s="5" t="s">
        <v>274</v>
      </c>
      <c r="BX10" s="20">
        <f t="shared" si="2"/>
        <v>8.75</v>
      </c>
      <c r="BY10" s="4">
        <f t="shared" si="49"/>
        <v>100</v>
      </c>
      <c r="BZ10" s="4">
        <f t="shared" si="67"/>
        <v>20</v>
      </c>
      <c r="CA10" s="4">
        <v>16</v>
      </c>
      <c r="CB10" s="4" t="str">
        <f t="shared" si="25"/>
        <v>[100,16]</v>
      </c>
      <c r="CC10" s="24" t="str">
        <f t="shared" si="50"/>
        <v>[5,2],[10,4],[20,6],[30,8],[45,10],[60,12],[80,14],[100,16]</v>
      </c>
      <c r="CD10" s="5" t="s">
        <v>274</v>
      </c>
      <c r="CF10" s="20">
        <f t="shared" si="3"/>
        <v>8.75</v>
      </c>
      <c r="CG10" s="4">
        <f t="shared" si="51"/>
        <v>100</v>
      </c>
      <c r="CH10" s="4">
        <f t="shared" si="68"/>
        <v>20</v>
      </c>
      <c r="CI10" s="4">
        <v>16</v>
      </c>
      <c r="CJ10" s="4" t="str">
        <f t="shared" si="26"/>
        <v>[100,16]</v>
      </c>
      <c r="CK10" s="24" t="str">
        <f t="shared" si="52"/>
        <v>[5,2],[10,4],[20,6],[30,8],[45,10],[60,12],[80,14],[100,16]</v>
      </c>
      <c r="CL10" s="5" t="s">
        <v>274</v>
      </c>
      <c r="CN10" s="20">
        <f t="shared" si="4"/>
        <v>8.75</v>
      </c>
      <c r="CO10" s="4">
        <f t="shared" si="53"/>
        <v>100</v>
      </c>
      <c r="CP10" s="4">
        <f t="shared" si="69"/>
        <v>20</v>
      </c>
      <c r="CQ10" s="4">
        <v>16</v>
      </c>
      <c r="CR10" s="4" t="str">
        <f t="shared" si="27"/>
        <v>[100,16]</v>
      </c>
      <c r="CS10" s="24" t="str">
        <f t="shared" si="54"/>
        <v>[5,2],[10,4],[20,6],[30,8],[45,10],[60,12],[80,14],[100,16]</v>
      </c>
      <c r="CT10" s="5" t="s">
        <v>274</v>
      </c>
      <c r="CV10" s="20">
        <f t="shared" si="5"/>
        <v>8.75</v>
      </c>
      <c r="CW10" s="4">
        <f t="shared" si="55"/>
        <v>100</v>
      </c>
      <c r="CX10" s="4">
        <f t="shared" si="70"/>
        <v>20</v>
      </c>
      <c r="CY10" s="4">
        <v>16</v>
      </c>
      <c r="CZ10" s="4" t="str">
        <f t="shared" si="28"/>
        <v>[100,16]</v>
      </c>
      <c r="DA10" s="24" t="str">
        <f t="shared" si="56"/>
        <v>[5,2],[10,4],[20,6],[30,8],[45,10],[60,12],[80,14],[100,16]</v>
      </c>
      <c r="DB10" s="5" t="s">
        <v>274</v>
      </c>
      <c r="DD10" s="20">
        <f t="shared" si="6"/>
        <v>8.75</v>
      </c>
      <c r="DE10" s="4">
        <f t="shared" si="57"/>
        <v>100</v>
      </c>
      <c r="DF10" s="4">
        <f t="shared" si="71"/>
        <v>20</v>
      </c>
      <c r="DG10" s="4">
        <v>16</v>
      </c>
      <c r="DH10" s="4" t="str">
        <f t="shared" si="29"/>
        <v>[100,16]</v>
      </c>
      <c r="DI10" s="24" t="str">
        <f t="shared" si="58"/>
        <v>[5,2],[10,4],[20,6],[30,8],[45,10],[60,12],[80,14],[100,16]</v>
      </c>
      <c r="DJ10" s="5" t="s">
        <v>274</v>
      </c>
      <c r="DL10" s="20">
        <f t="shared" si="7"/>
        <v>8.75</v>
      </c>
      <c r="DM10" s="4">
        <f t="shared" si="59"/>
        <v>100</v>
      </c>
      <c r="DN10" s="4">
        <f t="shared" si="72"/>
        <v>20</v>
      </c>
      <c r="DO10" s="4">
        <v>16</v>
      </c>
      <c r="DP10" s="4" t="str">
        <f t="shared" si="30"/>
        <v>[100,16]</v>
      </c>
      <c r="DQ10" s="24" t="str">
        <f t="shared" si="60"/>
        <v>[5,2],[10,4],[20,6],[30,8],[45,10],[60,12],[80,14],[100,16]</v>
      </c>
      <c r="DR10" s="5" t="s">
        <v>274</v>
      </c>
    </row>
    <row r="11" spans="1:122">
      <c r="A11" s="23" t="s">
        <v>98</v>
      </c>
      <c r="B11" s="20">
        <f t="shared" si="8"/>
        <v>21.4460784313725</v>
      </c>
      <c r="C11" s="4">
        <f t="shared" si="31"/>
        <v>250</v>
      </c>
      <c r="D11" s="21">
        <v>50</v>
      </c>
      <c r="E11" s="4">
        <v>45</v>
      </c>
      <c r="F11" s="4" t="str">
        <f t="shared" si="9"/>
        <v>[250,45]</v>
      </c>
      <c r="G11" s="24" t="str">
        <f t="shared" si="32"/>
        <v>[10,5],[20,10],[40,15],[60,20],[90,25],[120,30],[160,35],[200,40],[250,45]</v>
      </c>
      <c r="H11" s="5" t="s">
        <v>274</v>
      </c>
      <c r="J11" s="20">
        <f t="shared" si="10"/>
        <v>21.4460784313725</v>
      </c>
      <c r="K11" s="4">
        <f t="shared" si="33"/>
        <v>250</v>
      </c>
      <c r="L11" s="21">
        <v>50</v>
      </c>
      <c r="M11" s="4">
        <v>45</v>
      </c>
      <c r="N11" s="4" t="str">
        <f t="shared" si="11"/>
        <v>[250,45]</v>
      </c>
      <c r="O11" s="24" t="str">
        <f t="shared" si="34"/>
        <v>[10,5],[20,10],[40,15],[60,20],[90,25],[120,30],[160,35],[200,40],[250,45]</v>
      </c>
      <c r="P11" s="5" t="s">
        <v>274</v>
      </c>
      <c r="Q11" s="29">
        <f t="shared" si="12"/>
        <v>0.375</v>
      </c>
      <c r="R11" s="20">
        <f t="shared" si="13"/>
        <v>15.4411764705882</v>
      </c>
      <c r="S11" s="4">
        <f t="shared" si="35"/>
        <v>180</v>
      </c>
      <c r="T11" s="21">
        <v>30</v>
      </c>
      <c r="U11" s="4">
        <v>9</v>
      </c>
      <c r="V11" s="4" t="str">
        <f t="shared" si="14"/>
        <v>[180,9]</v>
      </c>
      <c r="W11" s="24" t="str">
        <f t="shared" si="36"/>
        <v>[10,1],[20,2],[30,3],[50,4],[70,5],[90,6],[120,7],[150,8],[180,9]</v>
      </c>
      <c r="X11" s="5" t="s">
        <v>274</v>
      </c>
      <c r="Z11" s="20">
        <f t="shared" si="15"/>
        <v>10.7230392156863</v>
      </c>
      <c r="AA11" s="4">
        <f t="shared" si="37"/>
        <v>125</v>
      </c>
      <c r="AB11" s="4">
        <f t="shared" si="61"/>
        <v>25</v>
      </c>
      <c r="AC11" s="4">
        <v>18</v>
      </c>
      <c r="AD11" s="4" t="str">
        <f t="shared" si="16"/>
        <v>[125,18]</v>
      </c>
      <c r="AE11" s="24" t="str">
        <f t="shared" si="38"/>
        <v>[5,2],[10,4],[20,6],[30,8],[45,10],[60,12],[80,14],[100,16],[125,18]</v>
      </c>
      <c r="AF11" s="5" t="s">
        <v>274</v>
      </c>
      <c r="AH11" s="20">
        <f t="shared" si="17"/>
        <v>10.7230392156863</v>
      </c>
      <c r="AI11" s="4">
        <f t="shared" si="39"/>
        <v>125</v>
      </c>
      <c r="AJ11" s="4">
        <f t="shared" si="62"/>
        <v>25</v>
      </c>
      <c r="AK11" s="4">
        <v>18</v>
      </c>
      <c r="AL11" s="4" t="str">
        <f t="shared" si="18"/>
        <v>[125,18]</v>
      </c>
      <c r="AM11" s="24" t="str">
        <f t="shared" si="40"/>
        <v>[5,2],[10,4],[20,6],[30,8],[45,10],[60,12],[80,14],[100,16],[125,18]</v>
      </c>
      <c r="AN11" s="5" t="s">
        <v>274</v>
      </c>
      <c r="AP11" s="20">
        <f t="shared" si="19"/>
        <v>10.7230392156863</v>
      </c>
      <c r="AQ11" s="4">
        <f t="shared" si="41"/>
        <v>125</v>
      </c>
      <c r="AR11" s="4">
        <f t="shared" si="63"/>
        <v>25</v>
      </c>
      <c r="AS11" s="4">
        <v>18</v>
      </c>
      <c r="AT11" s="4" t="str">
        <f t="shared" si="20"/>
        <v>[125,18]</v>
      </c>
      <c r="AU11" s="24" t="str">
        <f t="shared" si="42"/>
        <v>[5,2],[10,4],[20,6],[30,8],[45,10],[60,12],[80,14],[100,16],[125,18]</v>
      </c>
      <c r="AV11" s="5" t="s">
        <v>274</v>
      </c>
      <c r="AX11" s="20">
        <f t="shared" si="21"/>
        <v>10.7230392156863</v>
      </c>
      <c r="AY11" s="4">
        <f t="shared" si="43"/>
        <v>125</v>
      </c>
      <c r="AZ11" s="4">
        <f t="shared" si="64"/>
        <v>25</v>
      </c>
      <c r="BA11" s="4">
        <v>18</v>
      </c>
      <c r="BB11" s="4" t="str">
        <f t="shared" si="22"/>
        <v>[125,18]</v>
      </c>
      <c r="BC11" s="24" t="str">
        <f t="shared" si="44"/>
        <v>[5,2],[10,4],[20,6],[30,8],[45,10],[60,12],[80,14],[100,16],[125,18]</v>
      </c>
      <c r="BD11" s="5" t="s">
        <v>274</v>
      </c>
      <c r="BH11" s="20">
        <f t="shared" si="0"/>
        <v>10.9375</v>
      </c>
      <c r="BI11" s="4">
        <f t="shared" si="45"/>
        <v>125</v>
      </c>
      <c r="BJ11" s="4">
        <f t="shared" si="65"/>
        <v>25</v>
      </c>
      <c r="BK11" s="4">
        <v>18</v>
      </c>
      <c r="BL11" s="4" t="str">
        <f t="shared" si="23"/>
        <v>[125,18]</v>
      </c>
      <c r="BM11" s="24" t="str">
        <f t="shared" si="46"/>
        <v>[5,2],[10,4],[20,6],[30,8],[45,10],[60,12],[80,14],[100,16],[125,18]</v>
      </c>
      <c r="BN11" s="5" t="s">
        <v>274</v>
      </c>
      <c r="BP11" s="20">
        <f t="shared" si="1"/>
        <v>10.9375</v>
      </c>
      <c r="BQ11" s="4">
        <f t="shared" si="47"/>
        <v>125</v>
      </c>
      <c r="BR11" s="4">
        <f t="shared" si="66"/>
        <v>25</v>
      </c>
      <c r="BS11" s="4">
        <v>18</v>
      </c>
      <c r="BT11" s="4" t="str">
        <f t="shared" si="24"/>
        <v>[125,18]</v>
      </c>
      <c r="BU11" s="24" t="str">
        <f t="shared" si="48"/>
        <v>[5,2],[10,4],[20,6],[30,8],[45,10],[60,12],[80,14],[100,16],[125,18]</v>
      </c>
      <c r="BV11" s="5" t="s">
        <v>274</v>
      </c>
      <c r="BX11" s="20">
        <f t="shared" si="2"/>
        <v>10.9375</v>
      </c>
      <c r="BY11" s="4">
        <f t="shared" si="49"/>
        <v>125</v>
      </c>
      <c r="BZ11" s="4">
        <f t="shared" si="67"/>
        <v>25</v>
      </c>
      <c r="CA11" s="4">
        <v>18</v>
      </c>
      <c r="CB11" s="4" t="str">
        <f t="shared" si="25"/>
        <v>[125,18]</v>
      </c>
      <c r="CC11" s="24" t="str">
        <f t="shared" si="50"/>
        <v>[5,2],[10,4],[20,6],[30,8],[45,10],[60,12],[80,14],[100,16],[125,18]</v>
      </c>
      <c r="CD11" s="5" t="s">
        <v>274</v>
      </c>
      <c r="CF11" s="20">
        <f t="shared" si="3"/>
        <v>10.9375</v>
      </c>
      <c r="CG11" s="4">
        <f t="shared" si="51"/>
        <v>125</v>
      </c>
      <c r="CH11" s="4">
        <f t="shared" si="68"/>
        <v>25</v>
      </c>
      <c r="CI11" s="4">
        <v>18</v>
      </c>
      <c r="CJ11" s="4" t="str">
        <f t="shared" si="26"/>
        <v>[125,18]</v>
      </c>
      <c r="CK11" s="24" t="str">
        <f t="shared" si="52"/>
        <v>[5,2],[10,4],[20,6],[30,8],[45,10],[60,12],[80,14],[100,16],[125,18]</v>
      </c>
      <c r="CL11" s="5" t="s">
        <v>274</v>
      </c>
      <c r="CN11" s="20">
        <f t="shared" si="4"/>
        <v>10.9375</v>
      </c>
      <c r="CO11" s="4">
        <f t="shared" si="53"/>
        <v>125</v>
      </c>
      <c r="CP11" s="4">
        <f t="shared" si="69"/>
        <v>25</v>
      </c>
      <c r="CQ11" s="4">
        <v>18</v>
      </c>
      <c r="CR11" s="4" t="str">
        <f t="shared" si="27"/>
        <v>[125,18]</v>
      </c>
      <c r="CS11" s="24" t="str">
        <f t="shared" si="54"/>
        <v>[5,2],[10,4],[20,6],[30,8],[45,10],[60,12],[80,14],[100,16],[125,18]</v>
      </c>
      <c r="CT11" s="5" t="s">
        <v>274</v>
      </c>
      <c r="CV11" s="20">
        <f t="shared" si="5"/>
        <v>10.9375</v>
      </c>
      <c r="CW11" s="4">
        <f t="shared" si="55"/>
        <v>125</v>
      </c>
      <c r="CX11" s="4">
        <f t="shared" si="70"/>
        <v>25</v>
      </c>
      <c r="CY11" s="4">
        <v>18</v>
      </c>
      <c r="CZ11" s="4" t="str">
        <f t="shared" si="28"/>
        <v>[125,18]</v>
      </c>
      <c r="DA11" s="24" t="str">
        <f t="shared" si="56"/>
        <v>[5,2],[10,4],[20,6],[30,8],[45,10],[60,12],[80,14],[100,16],[125,18]</v>
      </c>
      <c r="DB11" s="5" t="s">
        <v>274</v>
      </c>
      <c r="DD11" s="20">
        <f t="shared" si="6"/>
        <v>10.9375</v>
      </c>
      <c r="DE11" s="4">
        <f t="shared" si="57"/>
        <v>125</v>
      </c>
      <c r="DF11" s="4">
        <f t="shared" si="71"/>
        <v>25</v>
      </c>
      <c r="DG11" s="4">
        <v>18</v>
      </c>
      <c r="DH11" s="4" t="str">
        <f t="shared" si="29"/>
        <v>[125,18]</v>
      </c>
      <c r="DI11" s="24" t="str">
        <f t="shared" si="58"/>
        <v>[5,2],[10,4],[20,6],[30,8],[45,10],[60,12],[80,14],[100,16],[125,18]</v>
      </c>
      <c r="DJ11" s="5" t="s">
        <v>274</v>
      </c>
      <c r="DL11" s="20">
        <f t="shared" si="7"/>
        <v>10.9375</v>
      </c>
      <c r="DM11" s="4">
        <f t="shared" si="59"/>
        <v>125</v>
      </c>
      <c r="DN11" s="4">
        <f t="shared" si="72"/>
        <v>25</v>
      </c>
      <c r="DO11" s="4">
        <v>18</v>
      </c>
      <c r="DP11" s="4" t="str">
        <f t="shared" si="30"/>
        <v>[125,18]</v>
      </c>
      <c r="DQ11" s="24" t="str">
        <f t="shared" si="60"/>
        <v>[5,2],[10,4],[20,6],[30,8],[45,10],[60,12],[80,14],[100,16],[125,18]</v>
      </c>
      <c r="DR11" s="5" t="s">
        <v>274</v>
      </c>
    </row>
    <row r="12" spans="1:122">
      <c r="A12" s="23" t="s">
        <v>100</v>
      </c>
      <c r="B12" s="20">
        <f t="shared" si="8"/>
        <v>25.7352941176471</v>
      </c>
      <c r="C12" s="4">
        <f t="shared" si="31"/>
        <v>300</v>
      </c>
      <c r="D12" s="21">
        <v>50</v>
      </c>
      <c r="E12" s="4">
        <v>50</v>
      </c>
      <c r="F12" s="4" t="str">
        <f t="shared" si="9"/>
        <v>[300,50]</v>
      </c>
      <c r="G12" s="24" t="str">
        <f t="shared" si="32"/>
        <v>[10,5],[20,10],[40,15],[60,20],[90,25],[120,30],[160,35],[200,40],[250,45],[300,50]</v>
      </c>
      <c r="H12" s="5" t="s">
        <v>274</v>
      </c>
      <c r="J12" s="20">
        <f t="shared" si="10"/>
        <v>25.7352941176471</v>
      </c>
      <c r="K12" s="4">
        <f t="shared" si="33"/>
        <v>300</v>
      </c>
      <c r="L12" s="21">
        <v>50</v>
      </c>
      <c r="M12" s="4">
        <v>50</v>
      </c>
      <c r="N12" s="4" t="str">
        <f t="shared" si="11"/>
        <v>[300,50]</v>
      </c>
      <c r="O12" s="24" t="str">
        <f t="shared" si="34"/>
        <v>[10,5],[20,10],[40,15],[60,20],[90,25],[120,30],[160,35],[200,40],[250,45],[300,50]</v>
      </c>
      <c r="P12" s="5" t="s">
        <v>274</v>
      </c>
      <c r="Q12" s="29">
        <f t="shared" si="12"/>
        <v>0.416666666666667</v>
      </c>
      <c r="R12" s="20">
        <f t="shared" si="13"/>
        <v>18.8725490196078</v>
      </c>
      <c r="S12" s="4">
        <f t="shared" si="35"/>
        <v>220</v>
      </c>
      <c r="T12" s="21">
        <v>40</v>
      </c>
      <c r="U12" s="4">
        <v>10</v>
      </c>
      <c r="V12" s="4" t="str">
        <f t="shared" si="14"/>
        <v>[220,10]</v>
      </c>
      <c r="W12" s="24" t="str">
        <f t="shared" si="36"/>
        <v>[10,1],[20,2],[30,3],[50,4],[70,5],[90,6],[120,7],[150,8],[180,9],[220,10]</v>
      </c>
      <c r="X12" s="5" t="s">
        <v>274</v>
      </c>
      <c r="Z12" s="20">
        <f t="shared" si="15"/>
        <v>12.8676470588235</v>
      </c>
      <c r="AA12" s="4">
        <f t="shared" si="37"/>
        <v>150</v>
      </c>
      <c r="AB12" s="4">
        <f t="shared" si="61"/>
        <v>25</v>
      </c>
      <c r="AC12" s="4">
        <v>20</v>
      </c>
      <c r="AD12" s="4" t="str">
        <f t="shared" si="16"/>
        <v>[150,20]</v>
      </c>
      <c r="AE12" s="24" t="str">
        <f t="shared" si="38"/>
        <v>[5,2],[10,4],[20,6],[30,8],[45,10],[60,12],[80,14],[100,16],[125,18],[150,20]</v>
      </c>
      <c r="AF12" s="5" t="s">
        <v>274</v>
      </c>
      <c r="AH12" s="20">
        <f t="shared" si="17"/>
        <v>12.8676470588235</v>
      </c>
      <c r="AI12" s="4">
        <f t="shared" si="39"/>
        <v>150</v>
      </c>
      <c r="AJ12" s="4">
        <f t="shared" si="62"/>
        <v>25</v>
      </c>
      <c r="AK12" s="4">
        <v>20</v>
      </c>
      <c r="AL12" s="4" t="str">
        <f t="shared" si="18"/>
        <v>[150,20]</v>
      </c>
      <c r="AM12" s="24" t="str">
        <f t="shared" si="40"/>
        <v>[5,2],[10,4],[20,6],[30,8],[45,10],[60,12],[80,14],[100,16],[125,18],[150,20]</v>
      </c>
      <c r="AN12" s="5" t="s">
        <v>274</v>
      </c>
      <c r="AP12" s="20">
        <f t="shared" si="19"/>
        <v>12.8676470588235</v>
      </c>
      <c r="AQ12" s="4">
        <f t="shared" si="41"/>
        <v>150</v>
      </c>
      <c r="AR12" s="4">
        <f t="shared" si="63"/>
        <v>25</v>
      </c>
      <c r="AS12" s="4">
        <v>20</v>
      </c>
      <c r="AT12" s="4" t="str">
        <f t="shared" si="20"/>
        <v>[150,20]</v>
      </c>
      <c r="AU12" s="24" t="str">
        <f t="shared" si="42"/>
        <v>[5,2],[10,4],[20,6],[30,8],[45,10],[60,12],[80,14],[100,16],[125,18],[150,20]</v>
      </c>
      <c r="AV12" s="5" t="s">
        <v>274</v>
      </c>
      <c r="AX12" s="20">
        <f t="shared" si="21"/>
        <v>12.8676470588235</v>
      </c>
      <c r="AY12" s="4">
        <f t="shared" si="43"/>
        <v>150</v>
      </c>
      <c r="AZ12" s="4">
        <f t="shared" si="64"/>
        <v>25</v>
      </c>
      <c r="BA12" s="4">
        <v>20</v>
      </c>
      <c r="BB12" s="4" t="str">
        <f t="shared" si="22"/>
        <v>[150,20]</v>
      </c>
      <c r="BC12" s="24" t="str">
        <f t="shared" si="44"/>
        <v>[5,2],[10,4],[20,6],[30,8],[45,10],[60,12],[80,14],[100,16],[125,18],[150,20]</v>
      </c>
      <c r="BD12" s="5" t="s">
        <v>274</v>
      </c>
      <c r="BH12" s="20">
        <f t="shared" si="0"/>
        <v>13.125</v>
      </c>
      <c r="BI12" s="4">
        <f t="shared" si="45"/>
        <v>150</v>
      </c>
      <c r="BJ12" s="4">
        <f t="shared" si="65"/>
        <v>25</v>
      </c>
      <c r="BK12" s="4">
        <v>20</v>
      </c>
      <c r="BL12" s="4" t="str">
        <f t="shared" si="23"/>
        <v>[150,20]</v>
      </c>
      <c r="BM12" s="24" t="str">
        <f t="shared" si="46"/>
        <v>[5,2],[10,4],[20,6],[30,8],[45,10],[60,12],[80,14],[100,16],[125,18],[150,20]</v>
      </c>
      <c r="BN12" s="5" t="s">
        <v>274</v>
      </c>
      <c r="BP12" s="20">
        <f t="shared" si="1"/>
        <v>13.125</v>
      </c>
      <c r="BQ12" s="4">
        <f t="shared" si="47"/>
        <v>150</v>
      </c>
      <c r="BR12" s="4">
        <f t="shared" si="66"/>
        <v>25</v>
      </c>
      <c r="BS12" s="4">
        <v>20</v>
      </c>
      <c r="BT12" s="4" t="str">
        <f t="shared" si="24"/>
        <v>[150,20]</v>
      </c>
      <c r="BU12" s="24" t="str">
        <f t="shared" si="48"/>
        <v>[5,2],[10,4],[20,6],[30,8],[45,10],[60,12],[80,14],[100,16],[125,18],[150,20]</v>
      </c>
      <c r="BV12" s="5" t="s">
        <v>274</v>
      </c>
      <c r="BX12" s="20">
        <f t="shared" si="2"/>
        <v>13.125</v>
      </c>
      <c r="BY12" s="4">
        <f t="shared" si="49"/>
        <v>150</v>
      </c>
      <c r="BZ12" s="4">
        <f t="shared" si="67"/>
        <v>25</v>
      </c>
      <c r="CA12" s="4">
        <v>20</v>
      </c>
      <c r="CB12" s="4" t="str">
        <f t="shared" si="25"/>
        <v>[150,20]</v>
      </c>
      <c r="CC12" s="24" t="str">
        <f t="shared" si="50"/>
        <v>[5,2],[10,4],[20,6],[30,8],[45,10],[60,12],[80,14],[100,16],[125,18],[150,20]</v>
      </c>
      <c r="CD12" s="5" t="s">
        <v>274</v>
      </c>
      <c r="CF12" s="20">
        <f t="shared" si="3"/>
        <v>13.125</v>
      </c>
      <c r="CG12" s="4">
        <f t="shared" si="51"/>
        <v>150</v>
      </c>
      <c r="CH12" s="4">
        <f t="shared" si="68"/>
        <v>25</v>
      </c>
      <c r="CI12" s="4">
        <v>20</v>
      </c>
      <c r="CJ12" s="4" t="str">
        <f t="shared" si="26"/>
        <v>[150,20]</v>
      </c>
      <c r="CK12" s="24" t="str">
        <f t="shared" si="52"/>
        <v>[5,2],[10,4],[20,6],[30,8],[45,10],[60,12],[80,14],[100,16],[125,18],[150,20]</v>
      </c>
      <c r="CL12" s="5" t="s">
        <v>274</v>
      </c>
      <c r="CN12" s="20">
        <f t="shared" si="4"/>
        <v>13.125</v>
      </c>
      <c r="CO12" s="4">
        <f t="shared" si="53"/>
        <v>150</v>
      </c>
      <c r="CP12" s="4">
        <f t="shared" si="69"/>
        <v>25</v>
      </c>
      <c r="CQ12" s="4">
        <v>20</v>
      </c>
      <c r="CR12" s="4" t="str">
        <f t="shared" si="27"/>
        <v>[150,20]</v>
      </c>
      <c r="CS12" s="24" t="str">
        <f t="shared" si="54"/>
        <v>[5,2],[10,4],[20,6],[30,8],[45,10],[60,12],[80,14],[100,16],[125,18],[150,20]</v>
      </c>
      <c r="CT12" s="5" t="s">
        <v>274</v>
      </c>
      <c r="CV12" s="20">
        <f t="shared" si="5"/>
        <v>13.125</v>
      </c>
      <c r="CW12" s="4">
        <f t="shared" si="55"/>
        <v>150</v>
      </c>
      <c r="CX12" s="4">
        <f t="shared" si="70"/>
        <v>25</v>
      </c>
      <c r="CY12" s="4">
        <v>20</v>
      </c>
      <c r="CZ12" s="4" t="str">
        <f t="shared" si="28"/>
        <v>[150,20]</v>
      </c>
      <c r="DA12" s="24" t="str">
        <f t="shared" si="56"/>
        <v>[5,2],[10,4],[20,6],[30,8],[45,10],[60,12],[80,14],[100,16],[125,18],[150,20]</v>
      </c>
      <c r="DB12" s="5" t="s">
        <v>274</v>
      </c>
      <c r="DD12" s="20">
        <f t="shared" si="6"/>
        <v>13.125</v>
      </c>
      <c r="DE12" s="4">
        <f t="shared" si="57"/>
        <v>150</v>
      </c>
      <c r="DF12" s="4">
        <f t="shared" si="71"/>
        <v>25</v>
      </c>
      <c r="DG12" s="4">
        <v>20</v>
      </c>
      <c r="DH12" s="4" t="str">
        <f t="shared" si="29"/>
        <v>[150,20]</v>
      </c>
      <c r="DI12" s="24" t="str">
        <f t="shared" si="58"/>
        <v>[5,2],[10,4],[20,6],[30,8],[45,10],[60,12],[80,14],[100,16],[125,18],[150,20]</v>
      </c>
      <c r="DJ12" s="5" t="s">
        <v>274</v>
      </c>
      <c r="DL12" s="20">
        <f t="shared" si="7"/>
        <v>13.125</v>
      </c>
      <c r="DM12" s="4">
        <f t="shared" si="59"/>
        <v>150</v>
      </c>
      <c r="DN12" s="4">
        <f t="shared" si="72"/>
        <v>25</v>
      </c>
      <c r="DO12" s="4">
        <v>20</v>
      </c>
      <c r="DP12" s="4" t="str">
        <f t="shared" si="30"/>
        <v>[150,20]</v>
      </c>
      <c r="DQ12" s="24" t="str">
        <f t="shared" si="60"/>
        <v>[5,2],[10,4],[20,6],[30,8],[45,10],[60,12],[80,14],[100,16],[125,18],[150,20]</v>
      </c>
      <c r="DR12" s="5" t="s">
        <v>274</v>
      </c>
    </row>
    <row r="13" spans="1:122">
      <c r="A13" s="23" t="s">
        <v>102</v>
      </c>
      <c r="B13" s="20">
        <f t="shared" si="8"/>
        <v>30.8823529411765</v>
      </c>
      <c r="C13" s="4">
        <f t="shared" si="31"/>
        <v>360</v>
      </c>
      <c r="D13" s="21">
        <v>60</v>
      </c>
      <c r="E13" s="4">
        <v>55</v>
      </c>
      <c r="F13" s="4" t="str">
        <f t="shared" si="9"/>
        <v>[360,55]</v>
      </c>
      <c r="G13" s="24" t="str">
        <f t="shared" si="32"/>
        <v>[10,5],[20,10],[40,15],[60,20],[90,25],[120,30],[160,35],[200,40],[250,45],[300,50],[360,55]</v>
      </c>
      <c r="H13" s="5" t="s">
        <v>274</v>
      </c>
      <c r="J13" s="20">
        <f t="shared" si="10"/>
        <v>30.8823529411765</v>
      </c>
      <c r="K13" s="4">
        <f t="shared" si="33"/>
        <v>360</v>
      </c>
      <c r="L13" s="21">
        <v>60</v>
      </c>
      <c r="M13" s="4">
        <v>55</v>
      </c>
      <c r="N13" s="4" t="str">
        <f t="shared" si="11"/>
        <v>[360,55]</v>
      </c>
      <c r="O13" s="24" t="str">
        <f t="shared" si="34"/>
        <v>[10,5],[20,10],[40,15],[60,20],[90,25],[120,30],[160,35],[200,40],[250,45],[300,50],[360,55]</v>
      </c>
      <c r="P13" s="5" t="s">
        <v>274</v>
      </c>
      <c r="Q13" s="29">
        <f t="shared" si="12"/>
        <v>0.458333333333333</v>
      </c>
      <c r="R13" s="20">
        <f t="shared" si="13"/>
        <v>22.3039215686275</v>
      </c>
      <c r="S13" s="4">
        <f t="shared" si="35"/>
        <v>260</v>
      </c>
      <c r="T13" s="21">
        <v>40</v>
      </c>
      <c r="U13" s="4">
        <v>11</v>
      </c>
      <c r="V13" s="4" t="str">
        <f t="shared" si="14"/>
        <v>[260,11]</v>
      </c>
      <c r="W13" s="24" t="str">
        <f t="shared" si="36"/>
        <v>[10,1],[20,2],[30,3],[50,4],[70,5],[90,6],[120,7],[150,8],[180,9],[220,10],[260,11]</v>
      </c>
      <c r="X13" s="5" t="s">
        <v>274</v>
      </c>
      <c r="Z13" s="20">
        <f t="shared" si="15"/>
        <v>15.4411764705882</v>
      </c>
      <c r="AA13" s="4">
        <f t="shared" si="37"/>
        <v>180</v>
      </c>
      <c r="AB13" s="4">
        <f t="shared" si="61"/>
        <v>30</v>
      </c>
      <c r="AC13" s="4">
        <v>22</v>
      </c>
      <c r="AD13" s="4" t="str">
        <f t="shared" si="16"/>
        <v>[180,22]</v>
      </c>
      <c r="AE13" s="24" t="str">
        <f t="shared" si="38"/>
        <v>[5,2],[10,4],[20,6],[30,8],[45,10],[60,12],[80,14],[100,16],[125,18],[150,20],[180,22]</v>
      </c>
      <c r="AF13" s="5" t="s">
        <v>274</v>
      </c>
      <c r="AH13" s="20">
        <f t="shared" si="17"/>
        <v>15.4411764705882</v>
      </c>
      <c r="AI13" s="4">
        <f t="shared" si="39"/>
        <v>180</v>
      </c>
      <c r="AJ13" s="4">
        <f t="shared" si="62"/>
        <v>30</v>
      </c>
      <c r="AK13" s="4">
        <v>22</v>
      </c>
      <c r="AL13" s="4" t="str">
        <f t="shared" si="18"/>
        <v>[180,22]</v>
      </c>
      <c r="AM13" s="24" t="str">
        <f t="shared" si="40"/>
        <v>[5,2],[10,4],[20,6],[30,8],[45,10],[60,12],[80,14],[100,16],[125,18],[150,20],[180,22]</v>
      </c>
      <c r="AN13" s="5" t="s">
        <v>274</v>
      </c>
      <c r="AP13" s="20">
        <f t="shared" si="19"/>
        <v>15.4411764705882</v>
      </c>
      <c r="AQ13" s="4">
        <f t="shared" si="41"/>
        <v>180</v>
      </c>
      <c r="AR13" s="4">
        <f t="shared" si="63"/>
        <v>30</v>
      </c>
      <c r="AS13" s="4">
        <v>22</v>
      </c>
      <c r="AT13" s="4" t="str">
        <f t="shared" si="20"/>
        <v>[180,22]</v>
      </c>
      <c r="AU13" s="24" t="str">
        <f t="shared" si="42"/>
        <v>[5,2],[10,4],[20,6],[30,8],[45,10],[60,12],[80,14],[100,16],[125,18],[150,20],[180,22]</v>
      </c>
      <c r="AV13" s="5" t="s">
        <v>274</v>
      </c>
      <c r="AX13" s="20">
        <f t="shared" si="21"/>
        <v>15.4411764705882</v>
      </c>
      <c r="AY13" s="4">
        <f t="shared" si="43"/>
        <v>180</v>
      </c>
      <c r="AZ13" s="4">
        <f t="shared" si="64"/>
        <v>30</v>
      </c>
      <c r="BA13" s="4">
        <v>22</v>
      </c>
      <c r="BB13" s="4" t="str">
        <f t="shared" si="22"/>
        <v>[180,22]</v>
      </c>
      <c r="BC13" s="24" t="str">
        <f t="shared" si="44"/>
        <v>[5,2],[10,4],[20,6],[30,8],[45,10],[60,12],[80,14],[100,16],[125,18],[150,20],[180,22]</v>
      </c>
      <c r="BD13" s="5" t="s">
        <v>274</v>
      </c>
      <c r="BH13" s="20">
        <f t="shared" si="0"/>
        <v>15.75</v>
      </c>
      <c r="BI13" s="4">
        <f t="shared" si="45"/>
        <v>180</v>
      </c>
      <c r="BJ13" s="4">
        <f t="shared" si="65"/>
        <v>30</v>
      </c>
      <c r="BK13" s="4">
        <v>22</v>
      </c>
      <c r="BL13" s="4" t="str">
        <f t="shared" si="23"/>
        <v>[180,22]</v>
      </c>
      <c r="BM13" s="24" t="str">
        <f t="shared" si="46"/>
        <v>[5,2],[10,4],[20,6],[30,8],[45,10],[60,12],[80,14],[100,16],[125,18],[150,20],[180,22]</v>
      </c>
      <c r="BN13" s="5" t="s">
        <v>274</v>
      </c>
      <c r="BP13" s="20">
        <f t="shared" si="1"/>
        <v>15.75</v>
      </c>
      <c r="BQ13" s="4">
        <f t="shared" si="47"/>
        <v>180</v>
      </c>
      <c r="BR13" s="4">
        <f t="shared" si="66"/>
        <v>30</v>
      </c>
      <c r="BS13" s="4">
        <v>22</v>
      </c>
      <c r="BT13" s="4" t="str">
        <f t="shared" si="24"/>
        <v>[180,22]</v>
      </c>
      <c r="BU13" s="24" t="str">
        <f t="shared" si="48"/>
        <v>[5,2],[10,4],[20,6],[30,8],[45,10],[60,12],[80,14],[100,16],[125,18],[150,20],[180,22]</v>
      </c>
      <c r="BV13" s="5" t="s">
        <v>274</v>
      </c>
      <c r="BX13" s="20">
        <f t="shared" si="2"/>
        <v>15.75</v>
      </c>
      <c r="BY13" s="4">
        <f t="shared" si="49"/>
        <v>180</v>
      </c>
      <c r="BZ13" s="4">
        <f t="shared" si="67"/>
        <v>30</v>
      </c>
      <c r="CA13" s="4">
        <v>22</v>
      </c>
      <c r="CB13" s="4" t="str">
        <f t="shared" si="25"/>
        <v>[180,22]</v>
      </c>
      <c r="CC13" s="24" t="str">
        <f t="shared" si="50"/>
        <v>[5,2],[10,4],[20,6],[30,8],[45,10],[60,12],[80,14],[100,16],[125,18],[150,20],[180,22]</v>
      </c>
      <c r="CD13" s="5" t="s">
        <v>274</v>
      </c>
      <c r="CF13" s="20">
        <f t="shared" si="3"/>
        <v>15.75</v>
      </c>
      <c r="CG13" s="4">
        <f t="shared" si="51"/>
        <v>180</v>
      </c>
      <c r="CH13" s="4">
        <f t="shared" si="68"/>
        <v>30</v>
      </c>
      <c r="CI13" s="4">
        <v>22</v>
      </c>
      <c r="CJ13" s="4" t="str">
        <f t="shared" si="26"/>
        <v>[180,22]</v>
      </c>
      <c r="CK13" s="24" t="str">
        <f t="shared" si="52"/>
        <v>[5,2],[10,4],[20,6],[30,8],[45,10],[60,12],[80,14],[100,16],[125,18],[150,20],[180,22]</v>
      </c>
      <c r="CL13" s="5" t="s">
        <v>274</v>
      </c>
      <c r="CN13" s="20">
        <f t="shared" si="4"/>
        <v>15.75</v>
      </c>
      <c r="CO13" s="4">
        <f t="shared" si="53"/>
        <v>180</v>
      </c>
      <c r="CP13" s="4">
        <f t="shared" si="69"/>
        <v>30</v>
      </c>
      <c r="CQ13" s="4">
        <v>22</v>
      </c>
      <c r="CR13" s="4" t="str">
        <f t="shared" si="27"/>
        <v>[180,22]</v>
      </c>
      <c r="CS13" s="24" t="str">
        <f t="shared" si="54"/>
        <v>[5,2],[10,4],[20,6],[30,8],[45,10],[60,12],[80,14],[100,16],[125,18],[150,20],[180,22]</v>
      </c>
      <c r="CT13" s="5" t="s">
        <v>274</v>
      </c>
      <c r="CV13" s="20">
        <f t="shared" si="5"/>
        <v>15.75</v>
      </c>
      <c r="CW13" s="4">
        <f t="shared" si="55"/>
        <v>180</v>
      </c>
      <c r="CX13" s="4">
        <f t="shared" si="70"/>
        <v>30</v>
      </c>
      <c r="CY13" s="4">
        <v>22</v>
      </c>
      <c r="CZ13" s="4" t="str">
        <f t="shared" si="28"/>
        <v>[180,22]</v>
      </c>
      <c r="DA13" s="24" t="str">
        <f t="shared" si="56"/>
        <v>[5,2],[10,4],[20,6],[30,8],[45,10],[60,12],[80,14],[100,16],[125,18],[150,20],[180,22]</v>
      </c>
      <c r="DB13" s="5" t="s">
        <v>274</v>
      </c>
      <c r="DD13" s="20">
        <f t="shared" si="6"/>
        <v>15.75</v>
      </c>
      <c r="DE13" s="4">
        <f t="shared" si="57"/>
        <v>180</v>
      </c>
      <c r="DF13" s="4">
        <f t="shared" si="71"/>
        <v>30</v>
      </c>
      <c r="DG13" s="4">
        <v>22</v>
      </c>
      <c r="DH13" s="4" t="str">
        <f t="shared" si="29"/>
        <v>[180,22]</v>
      </c>
      <c r="DI13" s="24" t="str">
        <f t="shared" si="58"/>
        <v>[5,2],[10,4],[20,6],[30,8],[45,10],[60,12],[80,14],[100,16],[125,18],[150,20],[180,22]</v>
      </c>
      <c r="DJ13" s="5" t="s">
        <v>274</v>
      </c>
      <c r="DL13" s="20">
        <f t="shared" si="7"/>
        <v>15.75</v>
      </c>
      <c r="DM13" s="4">
        <f t="shared" si="59"/>
        <v>180</v>
      </c>
      <c r="DN13" s="4">
        <f t="shared" si="72"/>
        <v>30</v>
      </c>
      <c r="DO13" s="4">
        <v>22</v>
      </c>
      <c r="DP13" s="4" t="str">
        <f t="shared" si="30"/>
        <v>[180,22]</v>
      </c>
      <c r="DQ13" s="24" t="str">
        <f t="shared" si="60"/>
        <v>[5,2],[10,4],[20,6],[30,8],[45,10],[60,12],[80,14],[100,16],[125,18],[150,20],[180,22]</v>
      </c>
      <c r="DR13" s="5" t="s">
        <v>274</v>
      </c>
    </row>
    <row r="14" spans="1:122">
      <c r="A14" s="23" t="s">
        <v>104</v>
      </c>
      <c r="B14" s="20">
        <f t="shared" si="8"/>
        <v>36.0294117647059</v>
      </c>
      <c r="C14" s="4">
        <f t="shared" si="31"/>
        <v>420</v>
      </c>
      <c r="D14" s="21">
        <v>60</v>
      </c>
      <c r="E14" s="4">
        <v>60</v>
      </c>
      <c r="F14" s="4" t="str">
        <f t="shared" si="9"/>
        <v>[420,60]</v>
      </c>
      <c r="G14" s="24" t="str">
        <f t="shared" si="32"/>
        <v>[10,5],[20,10],[40,15],[60,20],[90,25],[120,30],[160,35],[200,40],[250,45],[300,50],[360,55],[420,60]</v>
      </c>
      <c r="H14" s="5" t="s">
        <v>274</v>
      </c>
      <c r="J14" s="20">
        <f t="shared" si="10"/>
        <v>36.0294117647059</v>
      </c>
      <c r="K14" s="4">
        <f t="shared" si="33"/>
        <v>420</v>
      </c>
      <c r="L14" s="21">
        <v>60</v>
      </c>
      <c r="M14" s="4">
        <v>60</v>
      </c>
      <c r="N14" s="4" t="str">
        <f t="shared" si="11"/>
        <v>[420,60]</v>
      </c>
      <c r="O14" s="24" t="str">
        <f t="shared" si="34"/>
        <v>[10,5],[20,10],[40,15],[60,20],[90,25],[120,30],[160,35],[200,40],[250,45],[300,50],[360,55],[420,60]</v>
      </c>
      <c r="P14" s="5" t="s">
        <v>274</v>
      </c>
      <c r="Q14" s="29">
        <f t="shared" si="12"/>
        <v>0.5</v>
      </c>
      <c r="R14" s="20">
        <f t="shared" si="13"/>
        <v>25.7352941176471</v>
      </c>
      <c r="S14" s="4">
        <f t="shared" si="35"/>
        <v>300</v>
      </c>
      <c r="T14" s="21">
        <v>40</v>
      </c>
      <c r="U14" s="4">
        <v>12</v>
      </c>
      <c r="V14" s="4" t="str">
        <f t="shared" si="14"/>
        <v>[300,12]</v>
      </c>
      <c r="W14" s="24" t="str">
        <f t="shared" si="36"/>
        <v>[10,1],[20,2],[30,3],[50,4],[70,5],[90,6],[120,7],[150,8],[180,9],[220,10],[260,11],[300,12]</v>
      </c>
      <c r="X14" s="5" t="s">
        <v>274</v>
      </c>
      <c r="Z14" s="20">
        <f t="shared" si="15"/>
        <v>18.0147058823529</v>
      </c>
      <c r="AA14" s="4">
        <f t="shared" si="37"/>
        <v>210</v>
      </c>
      <c r="AB14" s="4">
        <f t="shared" si="61"/>
        <v>30</v>
      </c>
      <c r="AC14" s="4">
        <v>24</v>
      </c>
      <c r="AD14" s="4" t="str">
        <f t="shared" si="16"/>
        <v>[210,24]</v>
      </c>
      <c r="AE14" s="24" t="str">
        <f t="shared" si="38"/>
        <v>[5,2],[10,4],[20,6],[30,8],[45,10],[60,12],[80,14],[100,16],[125,18],[150,20],[180,22],[210,24]</v>
      </c>
      <c r="AF14" s="5" t="s">
        <v>274</v>
      </c>
      <c r="AH14" s="20">
        <f t="shared" si="17"/>
        <v>18.0147058823529</v>
      </c>
      <c r="AI14" s="4">
        <f t="shared" si="39"/>
        <v>210</v>
      </c>
      <c r="AJ14" s="4">
        <f t="shared" si="62"/>
        <v>30</v>
      </c>
      <c r="AK14" s="4">
        <v>24</v>
      </c>
      <c r="AL14" s="4" t="str">
        <f t="shared" si="18"/>
        <v>[210,24]</v>
      </c>
      <c r="AM14" s="24" t="str">
        <f t="shared" si="40"/>
        <v>[5,2],[10,4],[20,6],[30,8],[45,10],[60,12],[80,14],[100,16],[125,18],[150,20],[180,22],[210,24]</v>
      </c>
      <c r="AN14" s="5" t="s">
        <v>274</v>
      </c>
      <c r="AP14" s="20">
        <f t="shared" si="19"/>
        <v>18.0147058823529</v>
      </c>
      <c r="AQ14" s="4">
        <f t="shared" si="41"/>
        <v>210</v>
      </c>
      <c r="AR14" s="4">
        <f t="shared" si="63"/>
        <v>30</v>
      </c>
      <c r="AS14" s="4">
        <v>24</v>
      </c>
      <c r="AT14" s="4" t="str">
        <f t="shared" si="20"/>
        <v>[210,24]</v>
      </c>
      <c r="AU14" s="24" t="str">
        <f t="shared" si="42"/>
        <v>[5,2],[10,4],[20,6],[30,8],[45,10],[60,12],[80,14],[100,16],[125,18],[150,20],[180,22],[210,24]</v>
      </c>
      <c r="AV14" s="5" t="s">
        <v>274</v>
      </c>
      <c r="AX14" s="20">
        <f t="shared" si="21"/>
        <v>18.0147058823529</v>
      </c>
      <c r="AY14" s="4">
        <f t="shared" si="43"/>
        <v>210</v>
      </c>
      <c r="AZ14" s="4">
        <f t="shared" si="64"/>
        <v>30</v>
      </c>
      <c r="BA14" s="4">
        <v>24</v>
      </c>
      <c r="BB14" s="4" t="str">
        <f t="shared" si="22"/>
        <v>[210,24]</v>
      </c>
      <c r="BC14" s="24" t="str">
        <f t="shared" si="44"/>
        <v>[5,2],[10,4],[20,6],[30,8],[45,10],[60,12],[80,14],[100,16],[125,18],[150,20],[180,22],[210,24]</v>
      </c>
      <c r="BD14" s="5" t="s">
        <v>274</v>
      </c>
      <c r="BH14" s="20">
        <f t="shared" si="0"/>
        <v>18.375</v>
      </c>
      <c r="BI14" s="4">
        <f t="shared" si="45"/>
        <v>210</v>
      </c>
      <c r="BJ14" s="4">
        <f t="shared" si="65"/>
        <v>30</v>
      </c>
      <c r="BK14" s="4">
        <v>24</v>
      </c>
      <c r="BL14" s="4" t="str">
        <f t="shared" si="23"/>
        <v>[210,24]</v>
      </c>
      <c r="BM14" s="24" t="str">
        <f t="shared" si="46"/>
        <v>[5,2],[10,4],[20,6],[30,8],[45,10],[60,12],[80,14],[100,16],[125,18],[150,20],[180,22],[210,24]</v>
      </c>
      <c r="BN14" s="5" t="s">
        <v>274</v>
      </c>
      <c r="BP14" s="20">
        <f t="shared" si="1"/>
        <v>18.375</v>
      </c>
      <c r="BQ14" s="4">
        <f t="shared" si="47"/>
        <v>210</v>
      </c>
      <c r="BR14" s="4">
        <f t="shared" si="66"/>
        <v>30</v>
      </c>
      <c r="BS14" s="4">
        <v>24</v>
      </c>
      <c r="BT14" s="4" t="str">
        <f t="shared" si="24"/>
        <v>[210,24]</v>
      </c>
      <c r="BU14" s="24" t="str">
        <f t="shared" si="48"/>
        <v>[5,2],[10,4],[20,6],[30,8],[45,10],[60,12],[80,14],[100,16],[125,18],[150,20],[180,22],[210,24]</v>
      </c>
      <c r="BV14" s="5" t="s">
        <v>274</v>
      </c>
      <c r="BX14" s="20">
        <f t="shared" si="2"/>
        <v>18.375</v>
      </c>
      <c r="BY14" s="4">
        <f t="shared" si="49"/>
        <v>210</v>
      </c>
      <c r="BZ14" s="4">
        <f t="shared" si="67"/>
        <v>30</v>
      </c>
      <c r="CA14" s="4">
        <v>24</v>
      </c>
      <c r="CB14" s="4" t="str">
        <f t="shared" si="25"/>
        <v>[210,24]</v>
      </c>
      <c r="CC14" s="24" t="str">
        <f t="shared" si="50"/>
        <v>[5,2],[10,4],[20,6],[30,8],[45,10],[60,12],[80,14],[100,16],[125,18],[150,20],[180,22],[210,24]</v>
      </c>
      <c r="CD14" s="5" t="s">
        <v>274</v>
      </c>
      <c r="CF14" s="20">
        <f t="shared" si="3"/>
        <v>18.375</v>
      </c>
      <c r="CG14" s="4">
        <f t="shared" si="51"/>
        <v>210</v>
      </c>
      <c r="CH14" s="4">
        <f t="shared" si="68"/>
        <v>30</v>
      </c>
      <c r="CI14" s="4">
        <v>24</v>
      </c>
      <c r="CJ14" s="4" t="str">
        <f t="shared" si="26"/>
        <v>[210,24]</v>
      </c>
      <c r="CK14" s="24" t="str">
        <f t="shared" si="52"/>
        <v>[5,2],[10,4],[20,6],[30,8],[45,10],[60,12],[80,14],[100,16],[125,18],[150,20],[180,22],[210,24]</v>
      </c>
      <c r="CL14" s="5" t="s">
        <v>274</v>
      </c>
      <c r="CN14" s="20">
        <f t="shared" si="4"/>
        <v>18.375</v>
      </c>
      <c r="CO14" s="4">
        <f t="shared" si="53"/>
        <v>210</v>
      </c>
      <c r="CP14" s="4">
        <f t="shared" si="69"/>
        <v>30</v>
      </c>
      <c r="CQ14" s="4">
        <v>24</v>
      </c>
      <c r="CR14" s="4" t="str">
        <f t="shared" si="27"/>
        <v>[210,24]</v>
      </c>
      <c r="CS14" s="24" t="str">
        <f t="shared" si="54"/>
        <v>[5,2],[10,4],[20,6],[30,8],[45,10],[60,12],[80,14],[100,16],[125,18],[150,20],[180,22],[210,24]</v>
      </c>
      <c r="CT14" s="5" t="s">
        <v>274</v>
      </c>
      <c r="CV14" s="20">
        <f t="shared" si="5"/>
        <v>18.375</v>
      </c>
      <c r="CW14" s="4">
        <f t="shared" si="55"/>
        <v>210</v>
      </c>
      <c r="CX14" s="4">
        <f t="shared" si="70"/>
        <v>30</v>
      </c>
      <c r="CY14" s="4">
        <v>24</v>
      </c>
      <c r="CZ14" s="4" t="str">
        <f t="shared" si="28"/>
        <v>[210,24]</v>
      </c>
      <c r="DA14" s="24" t="str">
        <f t="shared" si="56"/>
        <v>[5,2],[10,4],[20,6],[30,8],[45,10],[60,12],[80,14],[100,16],[125,18],[150,20],[180,22],[210,24]</v>
      </c>
      <c r="DB14" s="5" t="s">
        <v>274</v>
      </c>
      <c r="DD14" s="20">
        <f t="shared" si="6"/>
        <v>18.375</v>
      </c>
      <c r="DE14" s="4">
        <f t="shared" si="57"/>
        <v>210</v>
      </c>
      <c r="DF14" s="4">
        <f t="shared" si="71"/>
        <v>30</v>
      </c>
      <c r="DG14" s="4">
        <v>24</v>
      </c>
      <c r="DH14" s="4" t="str">
        <f t="shared" si="29"/>
        <v>[210,24]</v>
      </c>
      <c r="DI14" s="24" t="str">
        <f t="shared" si="58"/>
        <v>[5,2],[10,4],[20,6],[30,8],[45,10],[60,12],[80,14],[100,16],[125,18],[150,20],[180,22],[210,24]</v>
      </c>
      <c r="DJ14" s="5" t="s">
        <v>274</v>
      </c>
      <c r="DL14" s="20">
        <f t="shared" si="7"/>
        <v>18.375</v>
      </c>
      <c r="DM14" s="4">
        <f t="shared" si="59"/>
        <v>210</v>
      </c>
      <c r="DN14" s="4">
        <f t="shared" si="72"/>
        <v>30</v>
      </c>
      <c r="DO14" s="4">
        <v>24</v>
      </c>
      <c r="DP14" s="4" t="str">
        <f t="shared" si="30"/>
        <v>[210,24]</v>
      </c>
      <c r="DQ14" s="24" t="str">
        <f t="shared" si="60"/>
        <v>[5,2],[10,4],[20,6],[30,8],[45,10],[60,12],[80,14],[100,16],[125,18],[150,20],[180,22],[210,24]</v>
      </c>
      <c r="DR14" s="5" t="s">
        <v>274</v>
      </c>
    </row>
    <row r="15" spans="1:122">
      <c r="A15" s="23" t="s">
        <v>106</v>
      </c>
      <c r="B15" s="20">
        <f t="shared" si="8"/>
        <v>42.0343137254902</v>
      </c>
      <c r="C15" s="4">
        <f t="shared" si="31"/>
        <v>490</v>
      </c>
      <c r="D15" s="21">
        <v>70</v>
      </c>
      <c r="E15" s="4">
        <v>65</v>
      </c>
      <c r="F15" s="4" t="str">
        <f t="shared" si="9"/>
        <v>[490,65]</v>
      </c>
      <c r="G15" s="24" t="str">
        <f t="shared" si="32"/>
        <v>[10,5],[20,10],[40,15],[60,20],[90,25],[120,30],[160,35],[200,40],[250,45],[300,50],[360,55],[420,60],[490,65]</v>
      </c>
      <c r="H15" s="5" t="s">
        <v>274</v>
      </c>
      <c r="J15" s="20">
        <f t="shared" si="10"/>
        <v>42.0343137254902</v>
      </c>
      <c r="K15" s="4">
        <f t="shared" si="33"/>
        <v>490</v>
      </c>
      <c r="L15" s="21">
        <v>70</v>
      </c>
      <c r="M15" s="4">
        <v>65</v>
      </c>
      <c r="N15" s="4" t="str">
        <f t="shared" si="11"/>
        <v>[490,65]</v>
      </c>
      <c r="O15" s="24" t="str">
        <f t="shared" si="34"/>
        <v>[10,5],[20,10],[40,15],[60,20],[90,25],[120,30],[160,35],[200,40],[250,45],[300,50],[360,55],[420,60],[490,65]</v>
      </c>
      <c r="P15" s="5" t="s">
        <v>274</v>
      </c>
      <c r="Q15" s="29">
        <f t="shared" si="12"/>
        <v>0.541666666666667</v>
      </c>
      <c r="R15" s="20">
        <f t="shared" si="13"/>
        <v>30.0245098039216</v>
      </c>
      <c r="S15" s="4">
        <f t="shared" si="35"/>
        <v>350</v>
      </c>
      <c r="T15" s="21">
        <v>50</v>
      </c>
      <c r="U15" s="4">
        <v>13</v>
      </c>
      <c r="V15" s="4" t="str">
        <f t="shared" si="14"/>
        <v>[350,13]</v>
      </c>
      <c r="W15" s="24" t="str">
        <f t="shared" si="36"/>
        <v>[10,1],[20,2],[30,3],[50,4],[70,5],[90,6],[120,7],[150,8],[180,9],[220,10],[260,11],[300,12],[350,13]</v>
      </c>
      <c r="X15" s="5" t="s">
        <v>274</v>
      </c>
      <c r="Z15" s="20">
        <f t="shared" si="15"/>
        <v>21.0171568627451</v>
      </c>
      <c r="AA15" s="4">
        <f t="shared" si="37"/>
        <v>245</v>
      </c>
      <c r="AB15" s="4">
        <f t="shared" si="61"/>
        <v>35</v>
      </c>
      <c r="AC15" s="4">
        <v>26</v>
      </c>
      <c r="AD15" s="4" t="str">
        <f t="shared" si="16"/>
        <v>[245,26]</v>
      </c>
      <c r="AE15" s="24" t="str">
        <f t="shared" si="38"/>
        <v>[5,2],[10,4],[20,6],[30,8],[45,10],[60,12],[80,14],[100,16],[125,18],[150,20],[180,22],[210,24],[245,26]</v>
      </c>
      <c r="AF15" s="5" t="s">
        <v>274</v>
      </c>
      <c r="AH15" s="20">
        <f t="shared" si="17"/>
        <v>21.0171568627451</v>
      </c>
      <c r="AI15" s="4">
        <f t="shared" si="39"/>
        <v>245</v>
      </c>
      <c r="AJ15" s="4">
        <f t="shared" si="62"/>
        <v>35</v>
      </c>
      <c r="AK15" s="4">
        <v>26</v>
      </c>
      <c r="AL15" s="4" t="str">
        <f t="shared" si="18"/>
        <v>[245,26]</v>
      </c>
      <c r="AM15" s="24" t="str">
        <f t="shared" si="40"/>
        <v>[5,2],[10,4],[20,6],[30,8],[45,10],[60,12],[80,14],[100,16],[125,18],[150,20],[180,22],[210,24],[245,26]</v>
      </c>
      <c r="AN15" s="5" t="s">
        <v>274</v>
      </c>
      <c r="AP15" s="20">
        <f t="shared" si="19"/>
        <v>21.0171568627451</v>
      </c>
      <c r="AQ15" s="4">
        <f t="shared" si="41"/>
        <v>245</v>
      </c>
      <c r="AR15" s="4">
        <f t="shared" si="63"/>
        <v>35</v>
      </c>
      <c r="AS15" s="4">
        <v>26</v>
      </c>
      <c r="AT15" s="4" t="str">
        <f t="shared" si="20"/>
        <v>[245,26]</v>
      </c>
      <c r="AU15" s="24" t="str">
        <f t="shared" si="42"/>
        <v>[5,2],[10,4],[20,6],[30,8],[45,10],[60,12],[80,14],[100,16],[125,18],[150,20],[180,22],[210,24],[245,26]</v>
      </c>
      <c r="AV15" s="5" t="s">
        <v>274</v>
      </c>
      <c r="AX15" s="20">
        <f t="shared" si="21"/>
        <v>21.0171568627451</v>
      </c>
      <c r="AY15" s="4">
        <f t="shared" si="43"/>
        <v>245</v>
      </c>
      <c r="AZ15" s="4">
        <f t="shared" si="64"/>
        <v>35</v>
      </c>
      <c r="BA15" s="4">
        <v>26</v>
      </c>
      <c r="BB15" s="4" t="str">
        <f t="shared" si="22"/>
        <v>[245,26]</v>
      </c>
      <c r="BC15" s="24" t="str">
        <f t="shared" si="44"/>
        <v>[5,2],[10,4],[20,6],[30,8],[45,10],[60,12],[80,14],[100,16],[125,18],[150,20],[180,22],[210,24],[245,26]</v>
      </c>
      <c r="BD15" s="5" t="s">
        <v>274</v>
      </c>
      <c r="BH15" s="20">
        <f t="shared" si="0"/>
        <v>21.4375</v>
      </c>
      <c r="BI15" s="4">
        <f t="shared" si="45"/>
        <v>245</v>
      </c>
      <c r="BJ15" s="4">
        <f t="shared" si="65"/>
        <v>35</v>
      </c>
      <c r="BK15" s="4">
        <v>26</v>
      </c>
      <c r="BL15" s="4" t="str">
        <f t="shared" si="23"/>
        <v>[245,26]</v>
      </c>
      <c r="BM15" s="24" t="str">
        <f t="shared" si="46"/>
        <v>[5,2],[10,4],[20,6],[30,8],[45,10],[60,12],[80,14],[100,16],[125,18],[150,20],[180,22],[210,24],[245,26]</v>
      </c>
      <c r="BN15" s="5" t="s">
        <v>274</v>
      </c>
      <c r="BP15" s="20">
        <f t="shared" si="1"/>
        <v>21.4375</v>
      </c>
      <c r="BQ15" s="4">
        <f t="shared" si="47"/>
        <v>245</v>
      </c>
      <c r="BR15" s="4">
        <f t="shared" si="66"/>
        <v>35</v>
      </c>
      <c r="BS15" s="4">
        <v>26</v>
      </c>
      <c r="BT15" s="4" t="str">
        <f t="shared" si="24"/>
        <v>[245,26]</v>
      </c>
      <c r="BU15" s="24" t="str">
        <f t="shared" si="48"/>
        <v>[5,2],[10,4],[20,6],[30,8],[45,10],[60,12],[80,14],[100,16],[125,18],[150,20],[180,22],[210,24],[245,26]</v>
      </c>
      <c r="BV15" s="5" t="s">
        <v>274</v>
      </c>
      <c r="BX15" s="20">
        <f t="shared" si="2"/>
        <v>21.4375</v>
      </c>
      <c r="BY15" s="4">
        <f t="shared" si="49"/>
        <v>245</v>
      </c>
      <c r="BZ15" s="4">
        <f t="shared" si="67"/>
        <v>35</v>
      </c>
      <c r="CA15" s="4">
        <v>26</v>
      </c>
      <c r="CB15" s="4" t="str">
        <f t="shared" si="25"/>
        <v>[245,26]</v>
      </c>
      <c r="CC15" s="24" t="str">
        <f t="shared" si="50"/>
        <v>[5,2],[10,4],[20,6],[30,8],[45,10],[60,12],[80,14],[100,16],[125,18],[150,20],[180,22],[210,24],[245,26]</v>
      </c>
      <c r="CD15" s="5" t="s">
        <v>274</v>
      </c>
      <c r="CF15" s="20">
        <f t="shared" si="3"/>
        <v>21.4375</v>
      </c>
      <c r="CG15" s="4">
        <f t="shared" si="51"/>
        <v>245</v>
      </c>
      <c r="CH15" s="4">
        <f t="shared" si="68"/>
        <v>35</v>
      </c>
      <c r="CI15" s="4">
        <v>26</v>
      </c>
      <c r="CJ15" s="4" t="str">
        <f t="shared" si="26"/>
        <v>[245,26]</v>
      </c>
      <c r="CK15" s="24" t="str">
        <f t="shared" si="52"/>
        <v>[5,2],[10,4],[20,6],[30,8],[45,10],[60,12],[80,14],[100,16],[125,18],[150,20],[180,22],[210,24],[245,26]</v>
      </c>
      <c r="CL15" s="5" t="s">
        <v>274</v>
      </c>
      <c r="CN15" s="20">
        <f t="shared" si="4"/>
        <v>21.4375</v>
      </c>
      <c r="CO15" s="4">
        <f t="shared" si="53"/>
        <v>245</v>
      </c>
      <c r="CP15" s="4">
        <f t="shared" si="69"/>
        <v>35</v>
      </c>
      <c r="CQ15" s="4">
        <v>26</v>
      </c>
      <c r="CR15" s="4" t="str">
        <f t="shared" si="27"/>
        <v>[245,26]</v>
      </c>
      <c r="CS15" s="24" t="str">
        <f t="shared" si="54"/>
        <v>[5,2],[10,4],[20,6],[30,8],[45,10],[60,12],[80,14],[100,16],[125,18],[150,20],[180,22],[210,24],[245,26]</v>
      </c>
      <c r="CT15" s="5" t="s">
        <v>274</v>
      </c>
      <c r="CV15" s="20">
        <f t="shared" si="5"/>
        <v>21.4375</v>
      </c>
      <c r="CW15" s="4">
        <f t="shared" si="55"/>
        <v>245</v>
      </c>
      <c r="CX15" s="4">
        <f t="shared" si="70"/>
        <v>35</v>
      </c>
      <c r="CY15" s="4">
        <v>26</v>
      </c>
      <c r="CZ15" s="4" t="str">
        <f t="shared" si="28"/>
        <v>[245,26]</v>
      </c>
      <c r="DA15" s="24" t="str">
        <f t="shared" si="56"/>
        <v>[5,2],[10,4],[20,6],[30,8],[45,10],[60,12],[80,14],[100,16],[125,18],[150,20],[180,22],[210,24],[245,26]</v>
      </c>
      <c r="DB15" s="5" t="s">
        <v>274</v>
      </c>
      <c r="DD15" s="20">
        <f t="shared" si="6"/>
        <v>21.4375</v>
      </c>
      <c r="DE15" s="4">
        <f t="shared" si="57"/>
        <v>245</v>
      </c>
      <c r="DF15" s="4">
        <f t="shared" si="71"/>
        <v>35</v>
      </c>
      <c r="DG15" s="4">
        <v>26</v>
      </c>
      <c r="DH15" s="4" t="str">
        <f t="shared" si="29"/>
        <v>[245,26]</v>
      </c>
      <c r="DI15" s="24" t="str">
        <f t="shared" si="58"/>
        <v>[5,2],[10,4],[20,6],[30,8],[45,10],[60,12],[80,14],[100,16],[125,18],[150,20],[180,22],[210,24],[245,26]</v>
      </c>
      <c r="DJ15" s="5" t="s">
        <v>274</v>
      </c>
      <c r="DL15" s="20">
        <f t="shared" si="7"/>
        <v>21.4375</v>
      </c>
      <c r="DM15" s="4">
        <f t="shared" si="59"/>
        <v>245</v>
      </c>
      <c r="DN15" s="4">
        <f t="shared" si="72"/>
        <v>35</v>
      </c>
      <c r="DO15" s="4">
        <v>26</v>
      </c>
      <c r="DP15" s="4" t="str">
        <f t="shared" si="30"/>
        <v>[245,26]</v>
      </c>
      <c r="DQ15" s="24" t="str">
        <f t="shared" si="60"/>
        <v>[5,2],[10,4],[20,6],[30,8],[45,10],[60,12],[80,14],[100,16],[125,18],[150,20],[180,22],[210,24],[245,26]</v>
      </c>
      <c r="DR15" s="5" t="s">
        <v>274</v>
      </c>
    </row>
    <row r="16" spans="1:122">
      <c r="A16" s="23" t="s">
        <v>108</v>
      </c>
      <c r="B16" s="20">
        <f t="shared" si="8"/>
        <v>48.0392156862745</v>
      </c>
      <c r="C16" s="4">
        <f t="shared" si="31"/>
        <v>560</v>
      </c>
      <c r="D16" s="21">
        <v>70</v>
      </c>
      <c r="E16" s="4">
        <v>70</v>
      </c>
      <c r="F16" s="4" t="str">
        <f t="shared" si="9"/>
        <v>[560,70]</v>
      </c>
      <c r="G16" s="24" t="str">
        <f t="shared" si="32"/>
        <v>[10,5],[20,10],[40,15],[60,20],[90,25],[120,30],[160,35],[200,40],[250,45],[300,50],[360,55],[420,60],[490,65],[560,70]</v>
      </c>
      <c r="H16" s="5" t="s">
        <v>274</v>
      </c>
      <c r="J16" s="20">
        <f t="shared" si="10"/>
        <v>48.0392156862745</v>
      </c>
      <c r="K16" s="4">
        <f t="shared" si="33"/>
        <v>560</v>
      </c>
      <c r="L16" s="21">
        <v>70</v>
      </c>
      <c r="M16" s="4">
        <v>70</v>
      </c>
      <c r="N16" s="4" t="str">
        <f t="shared" si="11"/>
        <v>[560,70]</v>
      </c>
      <c r="O16" s="24" t="str">
        <f t="shared" si="34"/>
        <v>[10,5],[20,10],[40,15],[60,20],[90,25],[120,30],[160,35],[200,40],[250,45],[300,50],[360,55],[420,60],[490,65],[560,70]</v>
      </c>
      <c r="P16" s="5" t="s">
        <v>274</v>
      </c>
      <c r="Q16" s="29">
        <f t="shared" si="12"/>
        <v>0.583333333333333</v>
      </c>
      <c r="R16" s="20">
        <f t="shared" si="13"/>
        <v>34.3137254901961</v>
      </c>
      <c r="S16" s="4">
        <f t="shared" si="35"/>
        <v>400</v>
      </c>
      <c r="T16" s="21">
        <v>50</v>
      </c>
      <c r="U16" s="4">
        <v>14</v>
      </c>
      <c r="V16" s="4" t="str">
        <f t="shared" si="14"/>
        <v>[400,14]</v>
      </c>
      <c r="W16" s="24" t="str">
        <f t="shared" si="36"/>
        <v>[10,1],[20,2],[30,3],[50,4],[70,5],[90,6],[120,7],[150,8],[180,9],[220,10],[260,11],[300,12],[350,13],[400,14]</v>
      </c>
      <c r="X16" s="5" t="s">
        <v>274</v>
      </c>
      <c r="Z16" s="20">
        <f t="shared" si="15"/>
        <v>24.0196078431373</v>
      </c>
      <c r="AA16" s="4">
        <f t="shared" si="37"/>
        <v>280</v>
      </c>
      <c r="AB16" s="4">
        <f t="shared" si="61"/>
        <v>35</v>
      </c>
      <c r="AC16" s="4">
        <v>28</v>
      </c>
      <c r="AD16" s="4" t="str">
        <f t="shared" si="16"/>
        <v>[280,28]</v>
      </c>
      <c r="AE16" s="24" t="str">
        <f t="shared" si="38"/>
        <v>[5,2],[10,4],[20,6],[30,8],[45,10],[60,12],[80,14],[100,16],[125,18],[150,20],[180,22],[210,24],[245,26],[280,28]</v>
      </c>
      <c r="AF16" s="5" t="s">
        <v>274</v>
      </c>
      <c r="AH16" s="20">
        <f t="shared" si="17"/>
        <v>24.0196078431373</v>
      </c>
      <c r="AI16" s="4">
        <f t="shared" si="39"/>
        <v>280</v>
      </c>
      <c r="AJ16" s="4">
        <f t="shared" si="62"/>
        <v>35</v>
      </c>
      <c r="AK16" s="4">
        <v>28</v>
      </c>
      <c r="AL16" s="4" t="str">
        <f t="shared" si="18"/>
        <v>[280,28]</v>
      </c>
      <c r="AM16" s="24" t="str">
        <f t="shared" si="40"/>
        <v>[5,2],[10,4],[20,6],[30,8],[45,10],[60,12],[80,14],[100,16],[125,18],[150,20],[180,22],[210,24],[245,26],[280,28]</v>
      </c>
      <c r="AN16" s="5" t="s">
        <v>274</v>
      </c>
      <c r="AP16" s="20">
        <f t="shared" si="19"/>
        <v>24.0196078431373</v>
      </c>
      <c r="AQ16" s="4">
        <f t="shared" si="41"/>
        <v>280</v>
      </c>
      <c r="AR16" s="4">
        <f t="shared" si="63"/>
        <v>35</v>
      </c>
      <c r="AS16" s="4">
        <v>28</v>
      </c>
      <c r="AT16" s="4" t="str">
        <f t="shared" si="20"/>
        <v>[280,28]</v>
      </c>
      <c r="AU16" s="24" t="str">
        <f t="shared" si="42"/>
        <v>[5,2],[10,4],[20,6],[30,8],[45,10],[60,12],[80,14],[100,16],[125,18],[150,20],[180,22],[210,24],[245,26],[280,28]</v>
      </c>
      <c r="AV16" s="5" t="s">
        <v>274</v>
      </c>
      <c r="AX16" s="20">
        <f t="shared" si="21"/>
        <v>24.0196078431373</v>
      </c>
      <c r="AY16" s="4">
        <f t="shared" si="43"/>
        <v>280</v>
      </c>
      <c r="AZ16" s="4">
        <f t="shared" si="64"/>
        <v>35</v>
      </c>
      <c r="BA16" s="4">
        <v>28</v>
      </c>
      <c r="BB16" s="4" t="str">
        <f t="shared" si="22"/>
        <v>[280,28]</v>
      </c>
      <c r="BC16" s="24" t="str">
        <f t="shared" si="44"/>
        <v>[5,2],[10,4],[20,6],[30,8],[45,10],[60,12],[80,14],[100,16],[125,18],[150,20],[180,22],[210,24],[245,26],[280,28]</v>
      </c>
      <c r="BD16" s="5" t="s">
        <v>274</v>
      </c>
      <c r="BH16" s="20">
        <f t="shared" si="0"/>
        <v>24.5</v>
      </c>
      <c r="BI16" s="4">
        <f t="shared" si="45"/>
        <v>280</v>
      </c>
      <c r="BJ16" s="4">
        <f t="shared" si="65"/>
        <v>35</v>
      </c>
      <c r="BK16" s="4">
        <v>28</v>
      </c>
      <c r="BL16" s="4" t="str">
        <f t="shared" si="23"/>
        <v>[280,28]</v>
      </c>
      <c r="BM16" s="24" t="str">
        <f t="shared" si="46"/>
        <v>[5,2],[10,4],[20,6],[30,8],[45,10],[60,12],[80,14],[100,16],[125,18],[150,20],[180,22],[210,24],[245,26],[280,28]</v>
      </c>
      <c r="BN16" s="5" t="s">
        <v>274</v>
      </c>
      <c r="BP16" s="20">
        <f t="shared" si="1"/>
        <v>24.5</v>
      </c>
      <c r="BQ16" s="4">
        <f t="shared" si="47"/>
        <v>280</v>
      </c>
      <c r="BR16" s="4">
        <f t="shared" si="66"/>
        <v>35</v>
      </c>
      <c r="BS16" s="4">
        <v>28</v>
      </c>
      <c r="BT16" s="4" t="str">
        <f t="shared" si="24"/>
        <v>[280,28]</v>
      </c>
      <c r="BU16" s="24" t="str">
        <f t="shared" si="48"/>
        <v>[5,2],[10,4],[20,6],[30,8],[45,10],[60,12],[80,14],[100,16],[125,18],[150,20],[180,22],[210,24],[245,26],[280,28]</v>
      </c>
      <c r="BV16" s="5" t="s">
        <v>274</v>
      </c>
      <c r="BX16" s="20">
        <f t="shared" si="2"/>
        <v>24.5</v>
      </c>
      <c r="BY16" s="4">
        <f t="shared" si="49"/>
        <v>280</v>
      </c>
      <c r="BZ16" s="4">
        <f t="shared" si="67"/>
        <v>35</v>
      </c>
      <c r="CA16" s="4">
        <v>28</v>
      </c>
      <c r="CB16" s="4" t="str">
        <f t="shared" si="25"/>
        <v>[280,28]</v>
      </c>
      <c r="CC16" s="24" t="str">
        <f t="shared" si="50"/>
        <v>[5,2],[10,4],[20,6],[30,8],[45,10],[60,12],[80,14],[100,16],[125,18],[150,20],[180,22],[210,24],[245,26],[280,28]</v>
      </c>
      <c r="CD16" s="5" t="s">
        <v>274</v>
      </c>
      <c r="CF16" s="20">
        <f t="shared" si="3"/>
        <v>24.5</v>
      </c>
      <c r="CG16" s="4">
        <f t="shared" si="51"/>
        <v>280</v>
      </c>
      <c r="CH16" s="4">
        <f t="shared" si="68"/>
        <v>35</v>
      </c>
      <c r="CI16" s="4">
        <v>28</v>
      </c>
      <c r="CJ16" s="4" t="str">
        <f t="shared" si="26"/>
        <v>[280,28]</v>
      </c>
      <c r="CK16" s="24" t="str">
        <f t="shared" si="52"/>
        <v>[5,2],[10,4],[20,6],[30,8],[45,10],[60,12],[80,14],[100,16],[125,18],[150,20],[180,22],[210,24],[245,26],[280,28]</v>
      </c>
      <c r="CL16" s="5" t="s">
        <v>274</v>
      </c>
      <c r="CN16" s="20">
        <f t="shared" si="4"/>
        <v>24.5</v>
      </c>
      <c r="CO16" s="4">
        <f t="shared" si="53"/>
        <v>280</v>
      </c>
      <c r="CP16" s="4">
        <f t="shared" si="69"/>
        <v>35</v>
      </c>
      <c r="CQ16" s="4">
        <v>28</v>
      </c>
      <c r="CR16" s="4" t="str">
        <f t="shared" si="27"/>
        <v>[280,28]</v>
      </c>
      <c r="CS16" s="24" t="str">
        <f t="shared" si="54"/>
        <v>[5,2],[10,4],[20,6],[30,8],[45,10],[60,12],[80,14],[100,16],[125,18],[150,20],[180,22],[210,24],[245,26],[280,28]</v>
      </c>
      <c r="CT16" s="5" t="s">
        <v>274</v>
      </c>
      <c r="CV16" s="20">
        <f t="shared" si="5"/>
        <v>24.5</v>
      </c>
      <c r="CW16" s="4">
        <f t="shared" si="55"/>
        <v>280</v>
      </c>
      <c r="CX16" s="4">
        <f t="shared" si="70"/>
        <v>35</v>
      </c>
      <c r="CY16" s="4">
        <v>28</v>
      </c>
      <c r="CZ16" s="4" t="str">
        <f t="shared" si="28"/>
        <v>[280,28]</v>
      </c>
      <c r="DA16" s="24" t="str">
        <f t="shared" si="56"/>
        <v>[5,2],[10,4],[20,6],[30,8],[45,10],[60,12],[80,14],[100,16],[125,18],[150,20],[180,22],[210,24],[245,26],[280,28]</v>
      </c>
      <c r="DB16" s="5" t="s">
        <v>274</v>
      </c>
      <c r="DD16" s="20">
        <f t="shared" si="6"/>
        <v>24.5</v>
      </c>
      <c r="DE16" s="4">
        <f t="shared" si="57"/>
        <v>280</v>
      </c>
      <c r="DF16" s="4">
        <f t="shared" si="71"/>
        <v>35</v>
      </c>
      <c r="DG16" s="4">
        <v>28</v>
      </c>
      <c r="DH16" s="4" t="str">
        <f t="shared" si="29"/>
        <v>[280,28]</v>
      </c>
      <c r="DI16" s="24" t="str">
        <f t="shared" si="58"/>
        <v>[5,2],[10,4],[20,6],[30,8],[45,10],[60,12],[80,14],[100,16],[125,18],[150,20],[180,22],[210,24],[245,26],[280,28]</v>
      </c>
      <c r="DJ16" s="5" t="s">
        <v>274</v>
      </c>
      <c r="DL16" s="20">
        <f t="shared" si="7"/>
        <v>24.5</v>
      </c>
      <c r="DM16" s="4">
        <f t="shared" si="59"/>
        <v>280</v>
      </c>
      <c r="DN16" s="4">
        <f t="shared" si="72"/>
        <v>35</v>
      </c>
      <c r="DO16" s="4">
        <v>28</v>
      </c>
      <c r="DP16" s="4" t="str">
        <f t="shared" si="30"/>
        <v>[280,28]</v>
      </c>
      <c r="DQ16" s="24" t="str">
        <f t="shared" si="60"/>
        <v>[5,2],[10,4],[20,6],[30,8],[45,10],[60,12],[80,14],[100,16],[125,18],[150,20],[180,22],[210,24],[245,26],[280,28]</v>
      </c>
      <c r="DR16" s="5" t="s">
        <v>274</v>
      </c>
    </row>
    <row r="17" spans="1:122">
      <c r="A17" s="23" t="s">
        <v>110</v>
      </c>
      <c r="B17" s="20">
        <f t="shared" si="8"/>
        <v>54.9019607843137</v>
      </c>
      <c r="C17" s="4">
        <f t="shared" si="31"/>
        <v>640</v>
      </c>
      <c r="D17" s="21">
        <v>80</v>
      </c>
      <c r="E17" s="4">
        <v>75</v>
      </c>
      <c r="F17" s="4" t="str">
        <f t="shared" si="9"/>
        <v>[640,75]</v>
      </c>
      <c r="G17" s="24" t="str">
        <f t="shared" si="32"/>
        <v>[10,5],[20,10],[40,15],[60,20],[90,25],[120,30],[160,35],[200,40],[250,45],[300,50],[360,55],[420,60],[490,65],[560,70],[640,75]</v>
      </c>
      <c r="H17" s="5" t="s">
        <v>274</v>
      </c>
      <c r="J17" s="20">
        <f t="shared" si="10"/>
        <v>54.9019607843137</v>
      </c>
      <c r="K17" s="4">
        <f t="shared" si="33"/>
        <v>640</v>
      </c>
      <c r="L17" s="21">
        <v>80</v>
      </c>
      <c r="M17" s="4">
        <v>75</v>
      </c>
      <c r="N17" s="4" t="str">
        <f t="shared" si="11"/>
        <v>[640,75]</v>
      </c>
      <c r="O17" s="24" t="str">
        <f t="shared" si="34"/>
        <v>[10,5],[20,10],[40,15],[60,20],[90,25],[120,30],[160,35],[200,40],[250,45],[300,50],[360,55],[420,60],[490,65],[560,70],[640,75]</v>
      </c>
      <c r="P17" s="5" t="s">
        <v>274</v>
      </c>
      <c r="Q17" s="29">
        <f t="shared" si="12"/>
        <v>0.625</v>
      </c>
      <c r="R17" s="20">
        <f t="shared" si="13"/>
        <v>38.6029411764706</v>
      </c>
      <c r="S17" s="4">
        <f t="shared" si="35"/>
        <v>450</v>
      </c>
      <c r="T17" s="21">
        <v>50</v>
      </c>
      <c r="U17" s="4">
        <v>15</v>
      </c>
      <c r="V17" s="4" t="str">
        <f t="shared" si="14"/>
        <v>[450,15]</v>
      </c>
      <c r="W17" s="24" t="str">
        <f t="shared" si="36"/>
        <v>[10,1],[20,2],[30,3],[50,4],[70,5],[90,6],[120,7],[150,8],[180,9],[220,10],[260,11],[300,12],[350,13],[400,14],[450,15]</v>
      </c>
      <c r="X17" s="5" t="s">
        <v>274</v>
      </c>
      <c r="Z17" s="20">
        <f t="shared" si="15"/>
        <v>27.4509803921569</v>
      </c>
      <c r="AA17" s="4">
        <f t="shared" si="37"/>
        <v>320</v>
      </c>
      <c r="AB17" s="4">
        <f t="shared" si="61"/>
        <v>40</v>
      </c>
      <c r="AC17" s="4">
        <v>30</v>
      </c>
      <c r="AD17" s="4" t="str">
        <f t="shared" si="16"/>
        <v>[320,30]</v>
      </c>
      <c r="AE17" s="24" t="str">
        <f t="shared" si="38"/>
        <v>[5,2],[10,4],[20,6],[30,8],[45,10],[60,12],[80,14],[100,16],[125,18],[150,20],[180,22],[210,24],[245,26],[280,28],[320,30]</v>
      </c>
      <c r="AF17" s="5" t="s">
        <v>274</v>
      </c>
      <c r="AH17" s="20">
        <f t="shared" si="17"/>
        <v>27.4509803921569</v>
      </c>
      <c r="AI17" s="4">
        <f t="shared" si="39"/>
        <v>320</v>
      </c>
      <c r="AJ17" s="4">
        <f t="shared" si="62"/>
        <v>40</v>
      </c>
      <c r="AK17" s="4">
        <v>30</v>
      </c>
      <c r="AL17" s="4" t="str">
        <f t="shared" si="18"/>
        <v>[320,30]</v>
      </c>
      <c r="AM17" s="24" t="str">
        <f t="shared" si="40"/>
        <v>[5,2],[10,4],[20,6],[30,8],[45,10],[60,12],[80,14],[100,16],[125,18],[150,20],[180,22],[210,24],[245,26],[280,28],[320,30]</v>
      </c>
      <c r="AN17" s="5" t="s">
        <v>274</v>
      </c>
      <c r="AP17" s="20">
        <f t="shared" si="19"/>
        <v>27.4509803921569</v>
      </c>
      <c r="AQ17" s="4">
        <f t="shared" si="41"/>
        <v>320</v>
      </c>
      <c r="AR17" s="4">
        <f t="shared" si="63"/>
        <v>40</v>
      </c>
      <c r="AS17" s="4">
        <v>30</v>
      </c>
      <c r="AT17" s="4" t="str">
        <f t="shared" si="20"/>
        <v>[320,30]</v>
      </c>
      <c r="AU17" s="24" t="str">
        <f t="shared" si="42"/>
        <v>[5,2],[10,4],[20,6],[30,8],[45,10],[60,12],[80,14],[100,16],[125,18],[150,20],[180,22],[210,24],[245,26],[280,28],[320,30]</v>
      </c>
      <c r="AV17" s="5" t="s">
        <v>274</v>
      </c>
      <c r="AX17" s="20">
        <f t="shared" si="21"/>
        <v>27.4509803921569</v>
      </c>
      <c r="AY17" s="4">
        <f t="shared" si="43"/>
        <v>320</v>
      </c>
      <c r="AZ17" s="4">
        <f t="shared" si="64"/>
        <v>40</v>
      </c>
      <c r="BA17" s="4">
        <v>30</v>
      </c>
      <c r="BB17" s="4" t="str">
        <f t="shared" si="22"/>
        <v>[320,30]</v>
      </c>
      <c r="BC17" s="24" t="str">
        <f t="shared" si="44"/>
        <v>[5,2],[10,4],[20,6],[30,8],[45,10],[60,12],[80,14],[100,16],[125,18],[150,20],[180,22],[210,24],[245,26],[280,28],[320,30]</v>
      </c>
      <c r="BD17" s="5" t="s">
        <v>274</v>
      </c>
      <c r="BH17" s="20">
        <f t="shared" si="0"/>
        <v>28</v>
      </c>
      <c r="BI17" s="4">
        <f t="shared" si="45"/>
        <v>320</v>
      </c>
      <c r="BJ17" s="4">
        <f t="shared" si="65"/>
        <v>40</v>
      </c>
      <c r="BK17" s="4">
        <v>30</v>
      </c>
      <c r="BL17" s="4" t="str">
        <f t="shared" si="23"/>
        <v>[320,30]</v>
      </c>
      <c r="BM17" s="24" t="str">
        <f t="shared" si="46"/>
        <v>[5,2],[10,4],[20,6],[30,8],[45,10],[60,12],[80,14],[100,16],[125,18],[150,20],[180,22],[210,24],[245,26],[280,28],[320,30]</v>
      </c>
      <c r="BN17" s="5" t="s">
        <v>274</v>
      </c>
      <c r="BP17" s="20">
        <f t="shared" si="1"/>
        <v>28</v>
      </c>
      <c r="BQ17" s="4">
        <f t="shared" si="47"/>
        <v>320</v>
      </c>
      <c r="BR17" s="4">
        <f t="shared" si="66"/>
        <v>40</v>
      </c>
      <c r="BS17" s="4">
        <v>30</v>
      </c>
      <c r="BT17" s="4" t="str">
        <f t="shared" si="24"/>
        <v>[320,30]</v>
      </c>
      <c r="BU17" s="24" t="str">
        <f t="shared" si="48"/>
        <v>[5,2],[10,4],[20,6],[30,8],[45,10],[60,12],[80,14],[100,16],[125,18],[150,20],[180,22],[210,24],[245,26],[280,28],[320,30]</v>
      </c>
      <c r="BV17" s="5" t="s">
        <v>274</v>
      </c>
      <c r="BX17" s="20">
        <f t="shared" si="2"/>
        <v>28</v>
      </c>
      <c r="BY17" s="4">
        <f t="shared" si="49"/>
        <v>320</v>
      </c>
      <c r="BZ17" s="4">
        <f t="shared" si="67"/>
        <v>40</v>
      </c>
      <c r="CA17" s="4">
        <v>30</v>
      </c>
      <c r="CB17" s="4" t="str">
        <f t="shared" si="25"/>
        <v>[320,30]</v>
      </c>
      <c r="CC17" s="24" t="str">
        <f t="shared" si="50"/>
        <v>[5,2],[10,4],[20,6],[30,8],[45,10],[60,12],[80,14],[100,16],[125,18],[150,20],[180,22],[210,24],[245,26],[280,28],[320,30]</v>
      </c>
      <c r="CD17" s="5" t="s">
        <v>274</v>
      </c>
      <c r="CF17" s="20">
        <f t="shared" si="3"/>
        <v>28</v>
      </c>
      <c r="CG17" s="4">
        <f t="shared" si="51"/>
        <v>320</v>
      </c>
      <c r="CH17" s="4">
        <f t="shared" si="68"/>
        <v>40</v>
      </c>
      <c r="CI17" s="4">
        <v>30</v>
      </c>
      <c r="CJ17" s="4" t="str">
        <f t="shared" si="26"/>
        <v>[320,30]</v>
      </c>
      <c r="CK17" s="24" t="str">
        <f t="shared" si="52"/>
        <v>[5,2],[10,4],[20,6],[30,8],[45,10],[60,12],[80,14],[100,16],[125,18],[150,20],[180,22],[210,24],[245,26],[280,28],[320,30]</v>
      </c>
      <c r="CL17" s="5" t="s">
        <v>274</v>
      </c>
      <c r="CN17" s="20">
        <f t="shared" si="4"/>
        <v>28</v>
      </c>
      <c r="CO17" s="4">
        <f t="shared" si="53"/>
        <v>320</v>
      </c>
      <c r="CP17" s="4">
        <f t="shared" si="69"/>
        <v>40</v>
      </c>
      <c r="CQ17" s="4">
        <v>30</v>
      </c>
      <c r="CR17" s="4" t="str">
        <f t="shared" si="27"/>
        <v>[320,30]</v>
      </c>
      <c r="CS17" s="24" t="str">
        <f t="shared" si="54"/>
        <v>[5,2],[10,4],[20,6],[30,8],[45,10],[60,12],[80,14],[100,16],[125,18],[150,20],[180,22],[210,24],[245,26],[280,28],[320,30]</v>
      </c>
      <c r="CT17" s="5" t="s">
        <v>274</v>
      </c>
      <c r="CV17" s="20">
        <f t="shared" si="5"/>
        <v>28</v>
      </c>
      <c r="CW17" s="4">
        <f t="shared" si="55"/>
        <v>320</v>
      </c>
      <c r="CX17" s="4">
        <f t="shared" si="70"/>
        <v>40</v>
      </c>
      <c r="CY17" s="4">
        <v>30</v>
      </c>
      <c r="CZ17" s="4" t="str">
        <f t="shared" si="28"/>
        <v>[320,30]</v>
      </c>
      <c r="DA17" s="24" t="str">
        <f t="shared" si="56"/>
        <v>[5,2],[10,4],[20,6],[30,8],[45,10],[60,12],[80,14],[100,16],[125,18],[150,20],[180,22],[210,24],[245,26],[280,28],[320,30]</v>
      </c>
      <c r="DB17" s="5" t="s">
        <v>274</v>
      </c>
      <c r="DD17" s="20">
        <f t="shared" si="6"/>
        <v>28</v>
      </c>
      <c r="DE17" s="4">
        <f t="shared" si="57"/>
        <v>320</v>
      </c>
      <c r="DF17" s="4">
        <f t="shared" si="71"/>
        <v>40</v>
      </c>
      <c r="DG17" s="4">
        <v>30</v>
      </c>
      <c r="DH17" s="4" t="str">
        <f t="shared" si="29"/>
        <v>[320,30]</v>
      </c>
      <c r="DI17" s="24" t="str">
        <f t="shared" si="58"/>
        <v>[5,2],[10,4],[20,6],[30,8],[45,10],[60,12],[80,14],[100,16],[125,18],[150,20],[180,22],[210,24],[245,26],[280,28],[320,30]</v>
      </c>
      <c r="DJ17" s="5" t="s">
        <v>274</v>
      </c>
      <c r="DL17" s="20">
        <f t="shared" si="7"/>
        <v>28</v>
      </c>
      <c r="DM17" s="4">
        <f t="shared" si="59"/>
        <v>320</v>
      </c>
      <c r="DN17" s="4">
        <f t="shared" si="72"/>
        <v>40</v>
      </c>
      <c r="DO17" s="4">
        <v>30</v>
      </c>
      <c r="DP17" s="4" t="str">
        <f t="shared" si="30"/>
        <v>[320,30]</v>
      </c>
      <c r="DQ17" s="24" t="str">
        <f t="shared" si="60"/>
        <v>[5,2],[10,4],[20,6],[30,8],[45,10],[60,12],[80,14],[100,16],[125,18],[150,20],[180,22],[210,24],[245,26],[280,28],[320,30]</v>
      </c>
      <c r="DR17" s="5" t="s">
        <v>274</v>
      </c>
    </row>
    <row r="18" spans="1:122">
      <c r="A18" s="23" t="s">
        <v>112</v>
      </c>
      <c r="B18" s="20">
        <f t="shared" si="8"/>
        <v>61.7647058823529</v>
      </c>
      <c r="C18" s="4">
        <f t="shared" si="31"/>
        <v>720</v>
      </c>
      <c r="D18" s="21">
        <v>80</v>
      </c>
      <c r="E18" s="4">
        <v>80</v>
      </c>
      <c r="F18" s="4" t="str">
        <f t="shared" si="9"/>
        <v>[720,80]</v>
      </c>
      <c r="G18" s="24" t="str">
        <f t="shared" si="32"/>
        <v>[10,5],[20,10],[40,15],[60,20],[90,25],[120,30],[160,35],[200,40],[250,45],[300,50],[360,55],[420,60],[490,65],[560,70],[640,75],[720,80]</v>
      </c>
      <c r="H18" s="5" t="s">
        <v>274</v>
      </c>
      <c r="J18" s="20">
        <f t="shared" si="10"/>
        <v>61.7647058823529</v>
      </c>
      <c r="K18" s="4">
        <f t="shared" si="33"/>
        <v>720</v>
      </c>
      <c r="L18" s="21">
        <v>80</v>
      </c>
      <c r="M18" s="4">
        <v>80</v>
      </c>
      <c r="N18" s="4" t="str">
        <f t="shared" si="11"/>
        <v>[720,80]</v>
      </c>
      <c r="O18" s="24" t="str">
        <f t="shared" si="34"/>
        <v>[10,5],[20,10],[40,15],[60,20],[90,25],[120,30],[160,35],[200,40],[250,45],[300,50],[360,55],[420,60],[490,65],[560,70],[640,75],[720,80]</v>
      </c>
      <c r="P18" s="5" t="s">
        <v>274</v>
      </c>
      <c r="Q18" s="29">
        <f t="shared" si="12"/>
        <v>0.666666666666667</v>
      </c>
      <c r="R18" s="20">
        <f t="shared" si="13"/>
        <v>43.75</v>
      </c>
      <c r="S18" s="4">
        <f t="shared" si="35"/>
        <v>510</v>
      </c>
      <c r="T18" s="21">
        <v>60</v>
      </c>
      <c r="U18" s="4">
        <v>16</v>
      </c>
      <c r="V18" s="4" t="str">
        <f t="shared" si="14"/>
        <v>[510,16]</v>
      </c>
      <c r="W18" s="24" t="str">
        <f t="shared" si="36"/>
        <v>[10,1],[20,2],[30,3],[50,4],[70,5],[90,6],[120,7],[150,8],[180,9],[220,10],[260,11],[300,12],[350,13],[400,14],[450,15],[510,16]</v>
      </c>
      <c r="X18" s="5" t="s">
        <v>274</v>
      </c>
      <c r="Z18" s="20">
        <f t="shared" si="15"/>
        <v>30.8823529411765</v>
      </c>
      <c r="AA18" s="4">
        <f t="shared" si="37"/>
        <v>360</v>
      </c>
      <c r="AB18" s="4">
        <f t="shared" si="61"/>
        <v>40</v>
      </c>
      <c r="AC18" s="4">
        <v>32</v>
      </c>
      <c r="AD18" s="4" t="str">
        <f t="shared" si="16"/>
        <v>[360,32]</v>
      </c>
      <c r="AE18" s="24" t="str">
        <f t="shared" si="38"/>
        <v>[5,2],[10,4],[20,6],[30,8],[45,10],[60,12],[80,14],[100,16],[125,18],[150,20],[180,22],[210,24],[245,26],[280,28],[320,30],[360,32]</v>
      </c>
      <c r="AF18" s="5" t="s">
        <v>274</v>
      </c>
      <c r="AH18" s="20">
        <f t="shared" si="17"/>
        <v>30.8823529411765</v>
      </c>
      <c r="AI18" s="4">
        <f t="shared" si="39"/>
        <v>360</v>
      </c>
      <c r="AJ18" s="4">
        <f t="shared" si="62"/>
        <v>40</v>
      </c>
      <c r="AK18" s="4">
        <v>32</v>
      </c>
      <c r="AL18" s="4" t="str">
        <f t="shared" si="18"/>
        <v>[360,32]</v>
      </c>
      <c r="AM18" s="24" t="str">
        <f t="shared" si="40"/>
        <v>[5,2],[10,4],[20,6],[30,8],[45,10],[60,12],[80,14],[100,16],[125,18],[150,20],[180,22],[210,24],[245,26],[280,28],[320,30],[360,32]</v>
      </c>
      <c r="AN18" s="5" t="s">
        <v>274</v>
      </c>
      <c r="AP18" s="20">
        <f t="shared" si="19"/>
        <v>30.8823529411765</v>
      </c>
      <c r="AQ18" s="4">
        <f t="shared" si="41"/>
        <v>360</v>
      </c>
      <c r="AR18" s="4">
        <f t="shared" si="63"/>
        <v>40</v>
      </c>
      <c r="AS18" s="4">
        <v>32</v>
      </c>
      <c r="AT18" s="4" t="str">
        <f t="shared" si="20"/>
        <v>[360,32]</v>
      </c>
      <c r="AU18" s="24" t="str">
        <f t="shared" si="42"/>
        <v>[5,2],[10,4],[20,6],[30,8],[45,10],[60,12],[80,14],[100,16],[125,18],[150,20],[180,22],[210,24],[245,26],[280,28],[320,30],[360,32]</v>
      </c>
      <c r="AV18" s="5" t="s">
        <v>274</v>
      </c>
      <c r="AX18" s="20">
        <f t="shared" si="21"/>
        <v>30.8823529411765</v>
      </c>
      <c r="AY18" s="4">
        <f t="shared" si="43"/>
        <v>360</v>
      </c>
      <c r="AZ18" s="4">
        <f t="shared" si="64"/>
        <v>40</v>
      </c>
      <c r="BA18" s="4">
        <v>32</v>
      </c>
      <c r="BB18" s="4" t="str">
        <f t="shared" si="22"/>
        <v>[360,32]</v>
      </c>
      <c r="BC18" s="24" t="str">
        <f t="shared" si="44"/>
        <v>[5,2],[10,4],[20,6],[30,8],[45,10],[60,12],[80,14],[100,16],[125,18],[150,20],[180,22],[210,24],[245,26],[280,28],[320,30],[360,32]</v>
      </c>
      <c r="BD18" s="5" t="s">
        <v>274</v>
      </c>
      <c r="BH18" s="20">
        <f t="shared" si="0"/>
        <v>31.5</v>
      </c>
      <c r="BI18" s="4">
        <f t="shared" si="45"/>
        <v>360</v>
      </c>
      <c r="BJ18" s="4">
        <f t="shared" si="65"/>
        <v>40</v>
      </c>
      <c r="BK18" s="4">
        <v>32</v>
      </c>
      <c r="BL18" s="4" t="str">
        <f t="shared" si="23"/>
        <v>[360,32]</v>
      </c>
      <c r="BM18" s="24" t="str">
        <f t="shared" si="46"/>
        <v>[5,2],[10,4],[20,6],[30,8],[45,10],[60,12],[80,14],[100,16],[125,18],[150,20],[180,22],[210,24],[245,26],[280,28],[320,30],[360,32]</v>
      </c>
      <c r="BN18" s="5" t="s">
        <v>274</v>
      </c>
      <c r="BP18" s="20">
        <f t="shared" si="1"/>
        <v>31.5</v>
      </c>
      <c r="BQ18" s="4">
        <f t="shared" si="47"/>
        <v>360</v>
      </c>
      <c r="BR18" s="4">
        <f t="shared" si="66"/>
        <v>40</v>
      </c>
      <c r="BS18" s="4">
        <v>32</v>
      </c>
      <c r="BT18" s="4" t="str">
        <f t="shared" si="24"/>
        <v>[360,32]</v>
      </c>
      <c r="BU18" s="24" t="str">
        <f t="shared" si="48"/>
        <v>[5,2],[10,4],[20,6],[30,8],[45,10],[60,12],[80,14],[100,16],[125,18],[150,20],[180,22],[210,24],[245,26],[280,28],[320,30],[360,32]</v>
      </c>
      <c r="BV18" s="5" t="s">
        <v>274</v>
      </c>
      <c r="BX18" s="20">
        <f t="shared" si="2"/>
        <v>31.5</v>
      </c>
      <c r="BY18" s="4">
        <f t="shared" si="49"/>
        <v>360</v>
      </c>
      <c r="BZ18" s="4">
        <f t="shared" si="67"/>
        <v>40</v>
      </c>
      <c r="CA18" s="4">
        <v>32</v>
      </c>
      <c r="CB18" s="4" t="str">
        <f t="shared" si="25"/>
        <v>[360,32]</v>
      </c>
      <c r="CC18" s="24" t="str">
        <f t="shared" si="50"/>
        <v>[5,2],[10,4],[20,6],[30,8],[45,10],[60,12],[80,14],[100,16],[125,18],[150,20],[180,22],[210,24],[245,26],[280,28],[320,30],[360,32]</v>
      </c>
      <c r="CD18" s="5" t="s">
        <v>274</v>
      </c>
      <c r="CF18" s="20">
        <f t="shared" si="3"/>
        <v>31.5</v>
      </c>
      <c r="CG18" s="4">
        <f t="shared" si="51"/>
        <v>360</v>
      </c>
      <c r="CH18" s="4">
        <f t="shared" si="68"/>
        <v>40</v>
      </c>
      <c r="CI18" s="4">
        <v>32</v>
      </c>
      <c r="CJ18" s="4" t="str">
        <f t="shared" si="26"/>
        <v>[360,32]</v>
      </c>
      <c r="CK18" s="24" t="str">
        <f t="shared" si="52"/>
        <v>[5,2],[10,4],[20,6],[30,8],[45,10],[60,12],[80,14],[100,16],[125,18],[150,20],[180,22],[210,24],[245,26],[280,28],[320,30],[360,32]</v>
      </c>
      <c r="CL18" s="5" t="s">
        <v>274</v>
      </c>
      <c r="CN18" s="20">
        <f t="shared" si="4"/>
        <v>31.5</v>
      </c>
      <c r="CO18" s="4">
        <f t="shared" si="53"/>
        <v>360</v>
      </c>
      <c r="CP18" s="4">
        <f t="shared" si="69"/>
        <v>40</v>
      </c>
      <c r="CQ18" s="4">
        <v>32</v>
      </c>
      <c r="CR18" s="4" t="str">
        <f t="shared" si="27"/>
        <v>[360,32]</v>
      </c>
      <c r="CS18" s="24" t="str">
        <f t="shared" si="54"/>
        <v>[5,2],[10,4],[20,6],[30,8],[45,10],[60,12],[80,14],[100,16],[125,18],[150,20],[180,22],[210,24],[245,26],[280,28],[320,30],[360,32]</v>
      </c>
      <c r="CT18" s="5" t="s">
        <v>274</v>
      </c>
      <c r="CV18" s="20">
        <f t="shared" si="5"/>
        <v>31.5</v>
      </c>
      <c r="CW18" s="4">
        <f t="shared" si="55"/>
        <v>360</v>
      </c>
      <c r="CX18" s="4">
        <f t="shared" si="70"/>
        <v>40</v>
      </c>
      <c r="CY18" s="4">
        <v>32</v>
      </c>
      <c r="CZ18" s="4" t="str">
        <f t="shared" si="28"/>
        <v>[360,32]</v>
      </c>
      <c r="DA18" s="24" t="str">
        <f t="shared" si="56"/>
        <v>[5,2],[10,4],[20,6],[30,8],[45,10],[60,12],[80,14],[100,16],[125,18],[150,20],[180,22],[210,24],[245,26],[280,28],[320,30],[360,32]</v>
      </c>
      <c r="DB18" s="5" t="s">
        <v>274</v>
      </c>
      <c r="DD18" s="20">
        <f t="shared" si="6"/>
        <v>31.5</v>
      </c>
      <c r="DE18" s="4">
        <f t="shared" si="57"/>
        <v>360</v>
      </c>
      <c r="DF18" s="4">
        <f t="shared" si="71"/>
        <v>40</v>
      </c>
      <c r="DG18" s="4">
        <v>32</v>
      </c>
      <c r="DH18" s="4" t="str">
        <f t="shared" si="29"/>
        <v>[360,32]</v>
      </c>
      <c r="DI18" s="24" t="str">
        <f t="shared" si="58"/>
        <v>[5,2],[10,4],[20,6],[30,8],[45,10],[60,12],[80,14],[100,16],[125,18],[150,20],[180,22],[210,24],[245,26],[280,28],[320,30],[360,32]</v>
      </c>
      <c r="DJ18" s="5" t="s">
        <v>274</v>
      </c>
      <c r="DL18" s="20">
        <f t="shared" si="7"/>
        <v>31.5</v>
      </c>
      <c r="DM18" s="4">
        <f t="shared" si="59"/>
        <v>360</v>
      </c>
      <c r="DN18" s="4">
        <f t="shared" si="72"/>
        <v>40</v>
      </c>
      <c r="DO18" s="4">
        <v>32</v>
      </c>
      <c r="DP18" s="4" t="str">
        <f t="shared" si="30"/>
        <v>[360,32]</v>
      </c>
      <c r="DQ18" s="24" t="str">
        <f t="shared" si="60"/>
        <v>[5,2],[10,4],[20,6],[30,8],[45,10],[60,12],[80,14],[100,16],[125,18],[150,20],[180,22],[210,24],[245,26],[280,28],[320,30],[360,32]</v>
      </c>
      <c r="DR18" s="5" t="s">
        <v>274</v>
      </c>
    </row>
    <row r="19" spans="2:122">
      <c r="B19" s="20">
        <f t="shared" si="8"/>
        <v>69.4852941176471</v>
      </c>
      <c r="C19" s="4">
        <f t="shared" si="31"/>
        <v>810</v>
      </c>
      <c r="D19" s="21">
        <v>90</v>
      </c>
      <c r="E19" s="4">
        <v>85</v>
      </c>
      <c r="F19" s="4" t="str">
        <f t="shared" si="9"/>
        <v>[810,85]</v>
      </c>
      <c r="G19" s="24" t="str">
        <f t="shared" si="32"/>
        <v>[10,5],[20,10],[40,15],[60,20],[90,25],[120,30],[160,35],[200,40],[250,45],[300,50],[360,55],[420,60],[490,65],[560,70],[640,75],[720,80],[810,85]</v>
      </c>
      <c r="H19" s="5" t="s">
        <v>274</v>
      </c>
      <c r="J19" s="20">
        <f t="shared" si="10"/>
        <v>69.4852941176471</v>
      </c>
      <c r="K19" s="4">
        <f t="shared" si="33"/>
        <v>810</v>
      </c>
      <c r="L19" s="21">
        <v>90</v>
      </c>
      <c r="M19" s="4">
        <v>85</v>
      </c>
      <c r="N19" s="4" t="str">
        <f t="shared" si="11"/>
        <v>[810,85]</v>
      </c>
      <c r="O19" s="24" t="str">
        <f t="shared" si="34"/>
        <v>[10,5],[20,10],[40,15],[60,20],[90,25],[120,30],[160,35],[200,40],[250,45],[300,50],[360,55],[420,60],[490,65],[560,70],[640,75],[720,80],[810,85]</v>
      </c>
      <c r="P19" s="5" t="s">
        <v>274</v>
      </c>
      <c r="Q19" s="29">
        <f t="shared" si="12"/>
        <v>0.708333333333333</v>
      </c>
      <c r="R19" s="20">
        <f t="shared" si="13"/>
        <v>48.8970588235294</v>
      </c>
      <c r="S19" s="4">
        <f t="shared" si="35"/>
        <v>570</v>
      </c>
      <c r="T19" s="21">
        <v>60</v>
      </c>
      <c r="U19" s="4">
        <v>17</v>
      </c>
      <c r="V19" s="4" t="str">
        <f t="shared" si="14"/>
        <v>[570,17]</v>
      </c>
      <c r="W19" s="24" t="str">
        <f t="shared" si="36"/>
        <v>[10,1],[20,2],[30,3],[50,4],[70,5],[90,6],[120,7],[150,8],[180,9],[220,10],[260,11],[300,12],[350,13],[400,14],[450,15],[510,16],[570,17]</v>
      </c>
      <c r="X19" s="5" t="s">
        <v>274</v>
      </c>
      <c r="Z19" s="20">
        <f t="shared" si="15"/>
        <v>35.171568627451</v>
      </c>
      <c r="AA19" s="4">
        <f t="shared" si="37"/>
        <v>410</v>
      </c>
      <c r="AB19" s="4">
        <v>50</v>
      </c>
      <c r="AC19" s="4">
        <v>34</v>
      </c>
      <c r="AD19" s="4" t="str">
        <f t="shared" si="16"/>
        <v>[410,34]</v>
      </c>
      <c r="AE19" s="24" t="str">
        <f t="shared" si="38"/>
        <v>[5,2],[10,4],[20,6],[30,8],[45,10],[60,12],[80,14],[100,16],[125,18],[150,20],[180,22],[210,24],[245,26],[280,28],[320,30],[360,32],[410,34]</v>
      </c>
      <c r="AF19" s="5" t="s">
        <v>274</v>
      </c>
      <c r="AH19" s="20">
        <f t="shared" si="17"/>
        <v>35.171568627451</v>
      </c>
      <c r="AI19" s="4">
        <f t="shared" si="39"/>
        <v>410</v>
      </c>
      <c r="AJ19" s="4">
        <v>50</v>
      </c>
      <c r="AK19" s="4">
        <v>34</v>
      </c>
      <c r="AL19" s="4" t="str">
        <f t="shared" si="18"/>
        <v>[410,34]</v>
      </c>
      <c r="AM19" s="24" t="str">
        <f t="shared" si="40"/>
        <v>[5,2],[10,4],[20,6],[30,8],[45,10],[60,12],[80,14],[100,16],[125,18],[150,20],[180,22],[210,24],[245,26],[280,28],[320,30],[360,32],[410,34]</v>
      </c>
      <c r="AN19" s="5" t="s">
        <v>274</v>
      </c>
      <c r="AP19" s="20">
        <f t="shared" si="19"/>
        <v>35.171568627451</v>
      </c>
      <c r="AQ19" s="4">
        <f t="shared" si="41"/>
        <v>410</v>
      </c>
      <c r="AR19" s="4">
        <v>50</v>
      </c>
      <c r="AS19" s="4">
        <v>34</v>
      </c>
      <c r="AT19" s="4" t="str">
        <f t="shared" si="20"/>
        <v>[410,34]</v>
      </c>
      <c r="AU19" s="24" t="str">
        <f t="shared" si="42"/>
        <v>[5,2],[10,4],[20,6],[30,8],[45,10],[60,12],[80,14],[100,16],[125,18],[150,20],[180,22],[210,24],[245,26],[280,28],[320,30],[360,32],[410,34]</v>
      </c>
      <c r="AV19" s="5" t="s">
        <v>274</v>
      </c>
      <c r="AX19" s="20">
        <f t="shared" si="21"/>
        <v>35.171568627451</v>
      </c>
      <c r="AY19" s="4">
        <f t="shared" si="43"/>
        <v>410</v>
      </c>
      <c r="AZ19" s="4">
        <v>50</v>
      </c>
      <c r="BA19" s="4">
        <v>34</v>
      </c>
      <c r="BB19" s="4" t="str">
        <f t="shared" si="22"/>
        <v>[410,34]</v>
      </c>
      <c r="BC19" s="24" t="str">
        <f t="shared" si="44"/>
        <v>[5,2],[10,4],[20,6],[30,8],[45,10],[60,12],[80,14],[100,16],[125,18],[150,20],[180,22],[210,24],[245,26],[280,28],[320,30],[360,32],[410,34]</v>
      </c>
      <c r="BD19" s="5" t="s">
        <v>274</v>
      </c>
      <c r="BH19" s="20">
        <f t="shared" si="0"/>
        <v>35.875</v>
      </c>
      <c r="BI19" s="4">
        <f t="shared" si="45"/>
        <v>410</v>
      </c>
      <c r="BJ19" s="4">
        <v>50</v>
      </c>
      <c r="BK19" s="4">
        <v>34</v>
      </c>
      <c r="BL19" s="4" t="str">
        <f t="shared" si="23"/>
        <v>[410,34]</v>
      </c>
      <c r="BM19" s="24" t="str">
        <f t="shared" si="46"/>
        <v>[5,2],[10,4],[20,6],[30,8],[45,10],[60,12],[80,14],[100,16],[125,18],[150,20],[180,22],[210,24],[245,26],[280,28],[320,30],[360,32],[410,34]</v>
      </c>
      <c r="BN19" s="5" t="s">
        <v>274</v>
      </c>
      <c r="BP19" s="20">
        <f t="shared" si="1"/>
        <v>35.875</v>
      </c>
      <c r="BQ19" s="4">
        <f t="shared" si="47"/>
        <v>410</v>
      </c>
      <c r="BR19" s="4">
        <v>50</v>
      </c>
      <c r="BS19" s="4">
        <v>34</v>
      </c>
      <c r="BT19" s="4" t="str">
        <f t="shared" si="24"/>
        <v>[410,34]</v>
      </c>
      <c r="BU19" s="24" t="str">
        <f t="shared" si="48"/>
        <v>[5,2],[10,4],[20,6],[30,8],[45,10],[60,12],[80,14],[100,16],[125,18],[150,20],[180,22],[210,24],[245,26],[280,28],[320,30],[360,32],[410,34]</v>
      </c>
      <c r="BV19" s="5" t="s">
        <v>274</v>
      </c>
      <c r="BX19" s="20">
        <f t="shared" si="2"/>
        <v>35.875</v>
      </c>
      <c r="BY19" s="4">
        <f t="shared" si="49"/>
        <v>410</v>
      </c>
      <c r="BZ19" s="4">
        <v>50</v>
      </c>
      <c r="CA19" s="4">
        <v>34</v>
      </c>
      <c r="CB19" s="4" t="str">
        <f t="shared" si="25"/>
        <v>[410,34]</v>
      </c>
      <c r="CC19" s="24" t="str">
        <f t="shared" si="50"/>
        <v>[5,2],[10,4],[20,6],[30,8],[45,10],[60,12],[80,14],[100,16],[125,18],[150,20],[180,22],[210,24],[245,26],[280,28],[320,30],[360,32],[410,34]</v>
      </c>
      <c r="CD19" s="5" t="s">
        <v>274</v>
      </c>
      <c r="CF19" s="20">
        <f t="shared" si="3"/>
        <v>35.875</v>
      </c>
      <c r="CG19" s="4">
        <f t="shared" si="51"/>
        <v>410</v>
      </c>
      <c r="CH19" s="4">
        <v>50</v>
      </c>
      <c r="CI19" s="4">
        <v>34</v>
      </c>
      <c r="CJ19" s="4" t="str">
        <f t="shared" si="26"/>
        <v>[410,34]</v>
      </c>
      <c r="CK19" s="24" t="str">
        <f t="shared" si="52"/>
        <v>[5,2],[10,4],[20,6],[30,8],[45,10],[60,12],[80,14],[100,16],[125,18],[150,20],[180,22],[210,24],[245,26],[280,28],[320,30],[360,32],[410,34]</v>
      </c>
      <c r="CL19" s="5" t="s">
        <v>274</v>
      </c>
      <c r="CN19" s="20">
        <f t="shared" si="4"/>
        <v>35.875</v>
      </c>
      <c r="CO19" s="4">
        <f t="shared" si="53"/>
        <v>410</v>
      </c>
      <c r="CP19" s="4">
        <v>50</v>
      </c>
      <c r="CQ19" s="4">
        <v>34</v>
      </c>
      <c r="CR19" s="4" t="str">
        <f t="shared" si="27"/>
        <v>[410,34]</v>
      </c>
      <c r="CS19" s="24" t="str">
        <f t="shared" si="54"/>
        <v>[5,2],[10,4],[20,6],[30,8],[45,10],[60,12],[80,14],[100,16],[125,18],[150,20],[180,22],[210,24],[245,26],[280,28],[320,30],[360,32],[410,34]</v>
      </c>
      <c r="CT19" s="5" t="s">
        <v>274</v>
      </c>
      <c r="CV19" s="20">
        <f t="shared" si="5"/>
        <v>35.875</v>
      </c>
      <c r="CW19" s="4">
        <f t="shared" si="55"/>
        <v>410</v>
      </c>
      <c r="CX19" s="4">
        <v>50</v>
      </c>
      <c r="CY19" s="4">
        <v>34</v>
      </c>
      <c r="CZ19" s="4" t="str">
        <f t="shared" si="28"/>
        <v>[410,34]</v>
      </c>
      <c r="DA19" s="24" t="str">
        <f t="shared" si="56"/>
        <v>[5,2],[10,4],[20,6],[30,8],[45,10],[60,12],[80,14],[100,16],[125,18],[150,20],[180,22],[210,24],[245,26],[280,28],[320,30],[360,32],[410,34]</v>
      </c>
      <c r="DB19" s="5" t="s">
        <v>274</v>
      </c>
      <c r="DD19" s="20">
        <f t="shared" si="6"/>
        <v>35.875</v>
      </c>
      <c r="DE19" s="4">
        <f t="shared" si="57"/>
        <v>410</v>
      </c>
      <c r="DF19" s="4">
        <v>50</v>
      </c>
      <c r="DG19" s="4">
        <v>34</v>
      </c>
      <c r="DH19" s="4" t="str">
        <f t="shared" si="29"/>
        <v>[410,34]</v>
      </c>
      <c r="DI19" s="24" t="str">
        <f t="shared" si="58"/>
        <v>[5,2],[10,4],[20,6],[30,8],[45,10],[60,12],[80,14],[100,16],[125,18],[150,20],[180,22],[210,24],[245,26],[280,28],[320,30],[360,32],[410,34]</v>
      </c>
      <c r="DJ19" s="5" t="s">
        <v>274</v>
      </c>
      <c r="DL19" s="20">
        <f t="shared" si="7"/>
        <v>35.875</v>
      </c>
      <c r="DM19" s="4">
        <f t="shared" si="59"/>
        <v>410</v>
      </c>
      <c r="DN19" s="4">
        <v>50</v>
      </c>
      <c r="DO19" s="4">
        <v>34</v>
      </c>
      <c r="DP19" s="4" t="str">
        <f t="shared" si="30"/>
        <v>[410,34]</v>
      </c>
      <c r="DQ19" s="24" t="str">
        <f t="shared" si="60"/>
        <v>[5,2],[10,4],[20,6],[30,8],[45,10],[60,12],[80,14],[100,16],[125,18],[150,20],[180,22],[210,24],[245,26],[280,28],[320,30],[360,32],[410,34]</v>
      </c>
      <c r="DR19" s="5" t="s">
        <v>274</v>
      </c>
    </row>
    <row r="20" ht="16.2" spans="1:122">
      <c r="A20" s="25" t="s">
        <v>81</v>
      </c>
      <c r="B20" s="20">
        <f t="shared" si="8"/>
        <v>77.2058823529412</v>
      </c>
      <c r="C20" s="4">
        <f t="shared" si="31"/>
        <v>900</v>
      </c>
      <c r="D20" s="21">
        <v>90</v>
      </c>
      <c r="E20" s="4">
        <v>90</v>
      </c>
      <c r="F20" s="4" t="str">
        <f t="shared" si="9"/>
        <v>[900,90]</v>
      </c>
      <c r="G20" s="24" t="str">
        <f t="shared" si="32"/>
        <v>[10,5],[20,10],[40,15],[60,20],[90,25],[120,30],[160,35],[200,40],[250,45],[300,50],[360,55],[420,60],[490,65],[560,70],[640,75],[720,80],[810,85],[900,90]</v>
      </c>
      <c r="H20" s="5" t="s">
        <v>274</v>
      </c>
      <c r="J20" s="20">
        <f t="shared" si="10"/>
        <v>77.2058823529412</v>
      </c>
      <c r="K20" s="4">
        <f t="shared" si="33"/>
        <v>900</v>
      </c>
      <c r="L20" s="21">
        <v>90</v>
      </c>
      <c r="M20" s="4">
        <v>90</v>
      </c>
      <c r="N20" s="4" t="str">
        <f t="shared" si="11"/>
        <v>[900,90]</v>
      </c>
      <c r="O20" s="24" t="str">
        <f t="shared" si="34"/>
        <v>[10,5],[20,10],[40,15],[60,20],[90,25],[120,30],[160,35],[200,40],[250,45],[300,50],[360,55],[420,60],[490,65],[560,70],[640,75],[720,80],[810,85],[900,90]</v>
      </c>
      <c r="P20" s="5" t="s">
        <v>274</v>
      </c>
      <c r="Q20" s="29">
        <f t="shared" si="12"/>
        <v>0.75</v>
      </c>
      <c r="R20" s="20">
        <f t="shared" si="13"/>
        <v>54.0441176470588</v>
      </c>
      <c r="S20" s="4">
        <f t="shared" si="35"/>
        <v>630</v>
      </c>
      <c r="T20" s="21">
        <v>60</v>
      </c>
      <c r="U20" s="4">
        <v>18</v>
      </c>
      <c r="V20" s="4" t="str">
        <f t="shared" si="14"/>
        <v>[630,18]</v>
      </c>
      <c r="W20" s="24" t="str">
        <f t="shared" si="36"/>
        <v>[10,1],[20,2],[30,3],[50,4],[70,5],[90,6],[120,7],[150,8],[180,9],[220,10],[260,11],[300,12],[350,13],[400,14],[450,15],[510,16],[570,17],[630,18]</v>
      </c>
      <c r="X20" s="5" t="s">
        <v>274</v>
      </c>
      <c r="Z20" s="20">
        <f t="shared" si="15"/>
        <v>39.4607843137255</v>
      </c>
      <c r="AA20" s="4">
        <f t="shared" si="37"/>
        <v>460</v>
      </c>
      <c r="AB20" s="4">
        <v>50</v>
      </c>
      <c r="AC20" s="4">
        <v>36</v>
      </c>
      <c r="AD20" s="4" t="str">
        <f t="shared" si="16"/>
        <v>[460,36]</v>
      </c>
      <c r="AE20" s="24" t="str">
        <f t="shared" si="38"/>
        <v>[5,2],[10,4],[20,6],[30,8],[45,10],[60,12],[80,14],[100,16],[125,18],[150,20],[180,22],[210,24],[245,26],[280,28],[320,30],[360,32],[410,34],[460,36]</v>
      </c>
      <c r="AF20" s="5" t="s">
        <v>274</v>
      </c>
      <c r="AH20" s="20">
        <f t="shared" si="17"/>
        <v>39.4607843137255</v>
      </c>
      <c r="AI20" s="4">
        <f t="shared" si="39"/>
        <v>460</v>
      </c>
      <c r="AJ20" s="4">
        <v>50</v>
      </c>
      <c r="AK20" s="4">
        <v>36</v>
      </c>
      <c r="AL20" s="4" t="str">
        <f t="shared" si="18"/>
        <v>[460,36]</v>
      </c>
      <c r="AM20" s="24" t="str">
        <f t="shared" si="40"/>
        <v>[5,2],[10,4],[20,6],[30,8],[45,10],[60,12],[80,14],[100,16],[125,18],[150,20],[180,22],[210,24],[245,26],[280,28],[320,30],[360,32],[410,34],[460,36]</v>
      </c>
      <c r="AN20" s="5" t="s">
        <v>274</v>
      </c>
      <c r="AP20" s="20">
        <f t="shared" si="19"/>
        <v>39.4607843137255</v>
      </c>
      <c r="AQ20" s="4">
        <f t="shared" si="41"/>
        <v>460</v>
      </c>
      <c r="AR20" s="4">
        <v>50</v>
      </c>
      <c r="AS20" s="4">
        <v>36</v>
      </c>
      <c r="AT20" s="4" t="str">
        <f t="shared" si="20"/>
        <v>[460,36]</v>
      </c>
      <c r="AU20" s="24" t="str">
        <f t="shared" si="42"/>
        <v>[5,2],[10,4],[20,6],[30,8],[45,10],[60,12],[80,14],[100,16],[125,18],[150,20],[180,22],[210,24],[245,26],[280,28],[320,30],[360,32],[410,34],[460,36]</v>
      </c>
      <c r="AV20" s="5" t="s">
        <v>274</v>
      </c>
      <c r="AX20" s="20">
        <f t="shared" si="21"/>
        <v>39.4607843137255</v>
      </c>
      <c r="AY20" s="4">
        <f t="shared" si="43"/>
        <v>460</v>
      </c>
      <c r="AZ20" s="4">
        <v>50</v>
      </c>
      <c r="BA20" s="4">
        <v>36</v>
      </c>
      <c r="BB20" s="4" t="str">
        <f t="shared" si="22"/>
        <v>[460,36]</v>
      </c>
      <c r="BC20" s="24" t="str">
        <f t="shared" si="44"/>
        <v>[5,2],[10,4],[20,6],[30,8],[45,10],[60,12],[80,14],[100,16],[125,18],[150,20],[180,22],[210,24],[245,26],[280,28],[320,30],[360,32],[410,34],[460,36]</v>
      </c>
      <c r="BD20" s="5" t="s">
        <v>274</v>
      </c>
      <c r="BH20" s="20">
        <f t="shared" si="0"/>
        <v>40.25</v>
      </c>
      <c r="BI20" s="4">
        <f t="shared" si="45"/>
        <v>460</v>
      </c>
      <c r="BJ20" s="4">
        <v>50</v>
      </c>
      <c r="BK20" s="4">
        <v>36</v>
      </c>
      <c r="BL20" s="4" t="str">
        <f t="shared" si="23"/>
        <v>[460,36]</v>
      </c>
      <c r="BM20" s="24" t="str">
        <f t="shared" si="46"/>
        <v>[5,2],[10,4],[20,6],[30,8],[45,10],[60,12],[80,14],[100,16],[125,18],[150,20],[180,22],[210,24],[245,26],[280,28],[320,30],[360,32],[410,34],[460,36]</v>
      </c>
      <c r="BN20" s="5" t="s">
        <v>274</v>
      </c>
      <c r="BP20" s="20">
        <f t="shared" si="1"/>
        <v>40.25</v>
      </c>
      <c r="BQ20" s="4">
        <f t="shared" si="47"/>
        <v>460</v>
      </c>
      <c r="BR20" s="4">
        <v>50</v>
      </c>
      <c r="BS20" s="4">
        <v>36</v>
      </c>
      <c r="BT20" s="4" t="str">
        <f t="shared" si="24"/>
        <v>[460,36]</v>
      </c>
      <c r="BU20" s="24" t="str">
        <f t="shared" si="48"/>
        <v>[5,2],[10,4],[20,6],[30,8],[45,10],[60,12],[80,14],[100,16],[125,18],[150,20],[180,22],[210,24],[245,26],[280,28],[320,30],[360,32],[410,34],[460,36]</v>
      </c>
      <c r="BV20" s="5" t="s">
        <v>274</v>
      </c>
      <c r="BX20" s="20">
        <f t="shared" si="2"/>
        <v>40.25</v>
      </c>
      <c r="BY20" s="4">
        <f t="shared" si="49"/>
        <v>460</v>
      </c>
      <c r="BZ20" s="4">
        <v>50</v>
      </c>
      <c r="CA20" s="4">
        <v>36</v>
      </c>
      <c r="CB20" s="4" t="str">
        <f t="shared" si="25"/>
        <v>[460,36]</v>
      </c>
      <c r="CC20" s="24" t="str">
        <f t="shared" si="50"/>
        <v>[5,2],[10,4],[20,6],[30,8],[45,10],[60,12],[80,14],[100,16],[125,18],[150,20],[180,22],[210,24],[245,26],[280,28],[320,30],[360,32],[410,34],[460,36]</v>
      </c>
      <c r="CD20" s="5" t="s">
        <v>274</v>
      </c>
      <c r="CF20" s="20">
        <f t="shared" si="3"/>
        <v>40.25</v>
      </c>
      <c r="CG20" s="4">
        <f t="shared" si="51"/>
        <v>460</v>
      </c>
      <c r="CH20" s="4">
        <v>50</v>
      </c>
      <c r="CI20" s="4">
        <v>36</v>
      </c>
      <c r="CJ20" s="4" t="str">
        <f t="shared" si="26"/>
        <v>[460,36]</v>
      </c>
      <c r="CK20" s="24" t="str">
        <f t="shared" si="52"/>
        <v>[5,2],[10,4],[20,6],[30,8],[45,10],[60,12],[80,14],[100,16],[125,18],[150,20],[180,22],[210,24],[245,26],[280,28],[320,30],[360,32],[410,34],[460,36]</v>
      </c>
      <c r="CL20" s="5" t="s">
        <v>274</v>
      </c>
      <c r="CN20" s="20">
        <f t="shared" si="4"/>
        <v>40.25</v>
      </c>
      <c r="CO20" s="4">
        <f t="shared" si="53"/>
        <v>460</v>
      </c>
      <c r="CP20" s="4">
        <v>50</v>
      </c>
      <c r="CQ20" s="4">
        <v>36</v>
      </c>
      <c r="CR20" s="4" t="str">
        <f t="shared" si="27"/>
        <v>[460,36]</v>
      </c>
      <c r="CS20" s="24" t="str">
        <f t="shared" si="54"/>
        <v>[5,2],[10,4],[20,6],[30,8],[45,10],[60,12],[80,14],[100,16],[125,18],[150,20],[180,22],[210,24],[245,26],[280,28],[320,30],[360,32],[410,34],[460,36]</v>
      </c>
      <c r="CT20" s="5" t="s">
        <v>274</v>
      </c>
      <c r="CV20" s="20">
        <f t="shared" si="5"/>
        <v>40.25</v>
      </c>
      <c r="CW20" s="4">
        <f t="shared" si="55"/>
        <v>460</v>
      </c>
      <c r="CX20" s="4">
        <v>50</v>
      </c>
      <c r="CY20" s="4">
        <v>36</v>
      </c>
      <c r="CZ20" s="4" t="str">
        <f t="shared" si="28"/>
        <v>[460,36]</v>
      </c>
      <c r="DA20" s="24" t="str">
        <f t="shared" si="56"/>
        <v>[5,2],[10,4],[20,6],[30,8],[45,10],[60,12],[80,14],[100,16],[125,18],[150,20],[180,22],[210,24],[245,26],[280,28],[320,30],[360,32],[410,34],[460,36]</v>
      </c>
      <c r="DB20" s="5" t="s">
        <v>274</v>
      </c>
      <c r="DD20" s="20">
        <f t="shared" si="6"/>
        <v>40.25</v>
      </c>
      <c r="DE20" s="4">
        <f t="shared" si="57"/>
        <v>460</v>
      </c>
      <c r="DF20" s="4">
        <v>50</v>
      </c>
      <c r="DG20" s="4">
        <v>36</v>
      </c>
      <c r="DH20" s="4" t="str">
        <f t="shared" si="29"/>
        <v>[460,36]</v>
      </c>
      <c r="DI20" s="24" t="str">
        <f t="shared" si="58"/>
        <v>[5,2],[10,4],[20,6],[30,8],[45,10],[60,12],[80,14],[100,16],[125,18],[150,20],[180,22],[210,24],[245,26],[280,28],[320,30],[360,32],[410,34],[460,36]</v>
      </c>
      <c r="DJ20" s="5" t="s">
        <v>274</v>
      </c>
      <c r="DL20" s="20">
        <f t="shared" si="7"/>
        <v>40.25</v>
      </c>
      <c r="DM20" s="4">
        <f t="shared" si="59"/>
        <v>460</v>
      </c>
      <c r="DN20" s="4">
        <v>50</v>
      </c>
      <c r="DO20" s="4">
        <v>36</v>
      </c>
      <c r="DP20" s="4" t="str">
        <f t="shared" si="30"/>
        <v>[460,36]</v>
      </c>
      <c r="DQ20" s="24" t="str">
        <f t="shared" si="60"/>
        <v>[5,2],[10,4],[20,6],[30,8],[45,10],[60,12],[80,14],[100,16],[125,18],[150,20],[180,22],[210,24],[245,26],[280,28],[320,30],[360,32],[410,34],[460,36]</v>
      </c>
      <c r="DR20" s="5" t="s">
        <v>274</v>
      </c>
    </row>
    <row r="21" spans="1:122">
      <c r="A21" s="2" t="s">
        <v>419</v>
      </c>
      <c r="B21" s="20">
        <f t="shared" si="8"/>
        <v>85.7843137254902</v>
      </c>
      <c r="C21" s="4">
        <f t="shared" si="31"/>
        <v>1000</v>
      </c>
      <c r="D21" s="21">
        <v>100</v>
      </c>
      <c r="E21" s="4">
        <v>95</v>
      </c>
      <c r="F21" s="4" t="str">
        <f t="shared" si="9"/>
        <v>[1000,95]</v>
      </c>
      <c r="G21" s="24" t="str">
        <f t="shared" si="32"/>
        <v>[10,5],[20,10],[40,15],[60,20],[90,25],[120,30],[160,35],[200,40],[250,45],[300,50],[360,55],[420,60],[490,65],[560,70],[640,75],[720,80],[810,85],[900,90],[1000,95]</v>
      </c>
      <c r="H21" s="5" t="s">
        <v>274</v>
      </c>
      <c r="J21" s="20">
        <f t="shared" si="10"/>
        <v>85.7843137254902</v>
      </c>
      <c r="K21" s="4">
        <f t="shared" si="33"/>
        <v>1000</v>
      </c>
      <c r="L21" s="21">
        <v>100</v>
      </c>
      <c r="M21" s="4">
        <v>95</v>
      </c>
      <c r="N21" s="4" t="str">
        <f t="shared" si="11"/>
        <v>[1000,95]</v>
      </c>
      <c r="O21" s="24" t="str">
        <f t="shared" si="34"/>
        <v>[10,5],[20,10],[40,15],[60,20],[90,25],[120,30],[160,35],[200,40],[250,45],[300,50],[360,55],[420,60],[490,65],[560,70],[640,75],[720,80],[810,85],[900,90],[1000,95]</v>
      </c>
      <c r="P21" s="5" t="s">
        <v>274</v>
      </c>
      <c r="Q21" s="29">
        <f t="shared" si="12"/>
        <v>0.791666666666667</v>
      </c>
      <c r="R21" s="20">
        <f t="shared" ref="R21:R26" si="73">S21/($A$26*U$1)</f>
        <v>60.0490196078431</v>
      </c>
      <c r="S21" s="4">
        <f t="shared" si="35"/>
        <v>700</v>
      </c>
      <c r="T21" s="21">
        <v>70</v>
      </c>
      <c r="U21" s="4">
        <v>19</v>
      </c>
      <c r="V21" s="4" t="str">
        <f t="shared" ref="V21:V26" si="74">"["&amp;S21&amp;","&amp;U21&amp;"]"</f>
        <v>[700,19]</v>
      </c>
      <c r="W21" s="24" t="str">
        <f t="shared" ref="W21:W26" si="75">IF(S22&gt;0,W20&amp;","&amp;V21,"["&amp;W20&amp;","&amp;V21&amp;"]")</f>
        <v>[10,1],[20,2],[30,3],[50,4],[70,5],[90,6],[120,7],[150,8],[180,9],[220,10],[260,11],[300,12],[350,13],[400,14],[450,15],[510,16],[570,17],[630,18],[700,19]</v>
      </c>
      <c r="X21" s="5" t="s">
        <v>274</v>
      </c>
      <c r="Z21" s="20">
        <f t="shared" si="15"/>
        <v>44.6078431372549</v>
      </c>
      <c r="AA21" s="4">
        <f t="shared" si="37"/>
        <v>520</v>
      </c>
      <c r="AB21" s="4">
        <v>60</v>
      </c>
      <c r="AC21" s="4">
        <v>38</v>
      </c>
      <c r="AD21" s="4" t="str">
        <f t="shared" si="16"/>
        <v>[520,38]</v>
      </c>
      <c r="AE21" s="24" t="str">
        <f t="shared" si="38"/>
        <v>[5,2],[10,4],[20,6],[30,8],[45,10],[60,12],[80,14],[100,16],[125,18],[150,20],[180,22],[210,24],[245,26],[280,28],[320,30],[360,32],[410,34],[460,36],[520,38]</v>
      </c>
      <c r="AF21" s="5" t="s">
        <v>274</v>
      </c>
      <c r="AH21" s="20">
        <f t="shared" si="17"/>
        <v>44.6078431372549</v>
      </c>
      <c r="AI21" s="4">
        <f t="shared" si="39"/>
        <v>520</v>
      </c>
      <c r="AJ21" s="4">
        <v>60</v>
      </c>
      <c r="AK21" s="4">
        <v>38</v>
      </c>
      <c r="AL21" s="4" t="str">
        <f t="shared" si="18"/>
        <v>[520,38]</v>
      </c>
      <c r="AM21" s="24" t="str">
        <f t="shared" si="40"/>
        <v>[5,2],[10,4],[20,6],[30,8],[45,10],[60,12],[80,14],[100,16],[125,18],[150,20],[180,22],[210,24],[245,26],[280,28],[320,30],[360,32],[410,34],[460,36],[520,38]</v>
      </c>
      <c r="AN21" s="5" t="s">
        <v>274</v>
      </c>
      <c r="AP21" s="20">
        <f t="shared" si="19"/>
        <v>44.6078431372549</v>
      </c>
      <c r="AQ21" s="4">
        <f t="shared" si="41"/>
        <v>520</v>
      </c>
      <c r="AR21" s="4">
        <v>60</v>
      </c>
      <c r="AS21" s="4">
        <v>38</v>
      </c>
      <c r="AT21" s="4" t="str">
        <f t="shared" si="20"/>
        <v>[520,38]</v>
      </c>
      <c r="AU21" s="24" t="str">
        <f t="shared" si="42"/>
        <v>[5,2],[10,4],[20,6],[30,8],[45,10],[60,12],[80,14],[100,16],[125,18],[150,20],[180,22],[210,24],[245,26],[280,28],[320,30],[360,32],[410,34],[460,36],[520,38]</v>
      </c>
      <c r="AV21" s="5" t="s">
        <v>274</v>
      </c>
      <c r="AX21" s="20">
        <f t="shared" si="21"/>
        <v>44.6078431372549</v>
      </c>
      <c r="AY21" s="4">
        <f t="shared" si="43"/>
        <v>520</v>
      </c>
      <c r="AZ21" s="4">
        <v>60</v>
      </c>
      <c r="BA21" s="4">
        <v>38</v>
      </c>
      <c r="BB21" s="4" t="str">
        <f t="shared" si="22"/>
        <v>[520,38]</v>
      </c>
      <c r="BC21" s="24" t="str">
        <f t="shared" si="44"/>
        <v>[5,2],[10,4],[20,6],[30,8],[45,10],[60,12],[80,14],[100,16],[125,18],[150,20],[180,22],[210,24],[245,26],[280,28],[320,30],[360,32],[410,34],[460,36],[520,38]</v>
      </c>
      <c r="BD21" s="5" t="s">
        <v>274</v>
      </c>
      <c r="BH21" s="20">
        <f t="shared" si="0"/>
        <v>45.5</v>
      </c>
      <c r="BI21" s="4">
        <f t="shared" si="45"/>
        <v>520</v>
      </c>
      <c r="BJ21" s="4">
        <v>60</v>
      </c>
      <c r="BK21" s="4">
        <v>38</v>
      </c>
      <c r="BL21" s="4" t="str">
        <f t="shared" si="23"/>
        <v>[520,38]</v>
      </c>
      <c r="BM21" s="24" t="str">
        <f t="shared" si="46"/>
        <v>[5,2],[10,4],[20,6],[30,8],[45,10],[60,12],[80,14],[100,16],[125,18],[150,20],[180,22],[210,24],[245,26],[280,28],[320,30],[360,32],[410,34],[460,36],[520,38]</v>
      </c>
      <c r="BN21" s="5" t="s">
        <v>274</v>
      </c>
      <c r="BP21" s="20">
        <f t="shared" si="1"/>
        <v>45.5</v>
      </c>
      <c r="BQ21" s="4">
        <f t="shared" si="47"/>
        <v>520</v>
      </c>
      <c r="BR21" s="4">
        <v>60</v>
      </c>
      <c r="BS21" s="4">
        <v>38</v>
      </c>
      <c r="BT21" s="4" t="str">
        <f t="shared" si="24"/>
        <v>[520,38]</v>
      </c>
      <c r="BU21" s="24" t="str">
        <f t="shared" si="48"/>
        <v>[5,2],[10,4],[20,6],[30,8],[45,10],[60,12],[80,14],[100,16],[125,18],[150,20],[180,22],[210,24],[245,26],[280,28],[320,30],[360,32],[410,34],[460,36],[520,38]</v>
      </c>
      <c r="BV21" s="5" t="s">
        <v>274</v>
      </c>
      <c r="BX21" s="20">
        <f t="shared" si="2"/>
        <v>45.5</v>
      </c>
      <c r="BY21" s="4">
        <f t="shared" si="49"/>
        <v>520</v>
      </c>
      <c r="BZ21" s="4">
        <v>60</v>
      </c>
      <c r="CA21" s="4">
        <v>38</v>
      </c>
      <c r="CB21" s="4" t="str">
        <f t="shared" si="25"/>
        <v>[520,38]</v>
      </c>
      <c r="CC21" s="24" t="str">
        <f t="shared" si="50"/>
        <v>[5,2],[10,4],[20,6],[30,8],[45,10],[60,12],[80,14],[100,16],[125,18],[150,20],[180,22],[210,24],[245,26],[280,28],[320,30],[360,32],[410,34],[460,36],[520,38]</v>
      </c>
      <c r="CD21" s="5" t="s">
        <v>274</v>
      </c>
      <c r="CF21" s="20">
        <f t="shared" si="3"/>
        <v>45.5</v>
      </c>
      <c r="CG21" s="4">
        <f t="shared" si="51"/>
        <v>520</v>
      </c>
      <c r="CH21" s="4">
        <v>60</v>
      </c>
      <c r="CI21" s="4">
        <v>38</v>
      </c>
      <c r="CJ21" s="4" t="str">
        <f t="shared" si="26"/>
        <v>[520,38]</v>
      </c>
      <c r="CK21" s="24" t="str">
        <f t="shared" si="52"/>
        <v>[5,2],[10,4],[20,6],[30,8],[45,10],[60,12],[80,14],[100,16],[125,18],[150,20],[180,22],[210,24],[245,26],[280,28],[320,30],[360,32],[410,34],[460,36],[520,38]</v>
      </c>
      <c r="CL21" s="5" t="s">
        <v>274</v>
      </c>
      <c r="CN21" s="20">
        <f t="shared" si="4"/>
        <v>45.5</v>
      </c>
      <c r="CO21" s="4">
        <f t="shared" si="53"/>
        <v>520</v>
      </c>
      <c r="CP21" s="4">
        <v>60</v>
      </c>
      <c r="CQ21" s="4">
        <v>38</v>
      </c>
      <c r="CR21" s="4" t="str">
        <f t="shared" si="27"/>
        <v>[520,38]</v>
      </c>
      <c r="CS21" s="24" t="str">
        <f t="shared" si="54"/>
        <v>[5,2],[10,4],[20,6],[30,8],[45,10],[60,12],[80,14],[100,16],[125,18],[150,20],[180,22],[210,24],[245,26],[280,28],[320,30],[360,32],[410,34],[460,36],[520,38]</v>
      </c>
      <c r="CT21" s="5" t="s">
        <v>274</v>
      </c>
      <c r="CV21" s="20">
        <f t="shared" si="5"/>
        <v>45.5</v>
      </c>
      <c r="CW21" s="4">
        <f t="shared" si="55"/>
        <v>520</v>
      </c>
      <c r="CX21" s="4">
        <v>60</v>
      </c>
      <c r="CY21" s="4">
        <v>38</v>
      </c>
      <c r="CZ21" s="4" t="str">
        <f t="shared" si="28"/>
        <v>[520,38]</v>
      </c>
      <c r="DA21" s="24" t="str">
        <f t="shared" si="56"/>
        <v>[5,2],[10,4],[20,6],[30,8],[45,10],[60,12],[80,14],[100,16],[125,18],[150,20],[180,22],[210,24],[245,26],[280,28],[320,30],[360,32],[410,34],[460,36],[520,38]</v>
      </c>
      <c r="DB21" s="5" t="s">
        <v>274</v>
      </c>
      <c r="DD21" s="20">
        <f t="shared" si="6"/>
        <v>45.5</v>
      </c>
      <c r="DE21" s="4">
        <f t="shared" si="57"/>
        <v>520</v>
      </c>
      <c r="DF21" s="4">
        <v>60</v>
      </c>
      <c r="DG21" s="4">
        <v>38</v>
      </c>
      <c r="DH21" s="4" t="str">
        <f t="shared" si="29"/>
        <v>[520,38]</v>
      </c>
      <c r="DI21" s="24" t="str">
        <f t="shared" si="58"/>
        <v>[5,2],[10,4],[20,6],[30,8],[45,10],[60,12],[80,14],[100,16],[125,18],[150,20],[180,22],[210,24],[245,26],[280,28],[320,30],[360,32],[410,34],[460,36],[520,38]</v>
      </c>
      <c r="DJ21" s="5" t="s">
        <v>274</v>
      </c>
      <c r="DL21" s="20">
        <f t="shared" si="7"/>
        <v>45.5</v>
      </c>
      <c r="DM21" s="4">
        <f t="shared" si="59"/>
        <v>520</v>
      </c>
      <c r="DN21" s="4">
        <v>60</v>
      </c>
      <c r="DO21" s="4">
        <v>38</v>
      </c>
      <c r="DP21" s="4" t="str">
        <f t="shared" si="30"/>
        <v>[520,38]</v>
      </c>
      <c r="DQ21" s="24" t="str">
        <f t="shared" si="60"/>
        <v>[5,2],[10,4],[20,6],[30,8],[45,10],[60,12],[80,14],[100,16],[125,18],[150,20],[180,22],[210,24],[245,26],[280,28],[320,30],[360,32],[410,34],[460,36],[520,38]</v>
      </c>
      <c r="DR21" s="5" t="s">
        <v>274</v>
      </c>
    </row>
    <row r="22" spans="1:122">
      <c r="A22" s="2">
        <f>4*60</f>
        <v>240</v>
      </c>
      <c r="B22" s="20">
        <f t="shared" si="8"/>
        <v>94.3627450980392</v>
      </c>
      <c r="C22" s="4">
        <f t="shared" si="31"/>
        <v>1100</v>
      </c>
      <c r="D22" s="21">
        <v>100</v>
      </c>
      <c r="E22" s="4">
        <v>100</v>
      </c>
      <c r="F22" s="4" t="str">
        <f t="shared" si="9"/>
        <v>[1100,100]</v>
      </c>
      <c r="G22" s="24" t="str">
        <f t="shared" si="32"/>
        <v>[[10,5],[20,10],[40,15],[60,20],[90,25],[120,30],[160,35],[200,40],[250,45],[300,50],[360,55],[420,60],[490,65],[560,70],[640,75],[720,80],[810,85],[900,90],[1000,95],[1100,100]]</v>
      </c>
      <c r="H22" s="5" t="s">
        <v>274</v>
      </c>
      <c r="J22" s="20">
        <f t="shared" si="10"/>
        <v>94.3627450980392</v>
      </c>
      <c r="K22" s="4">
        <f t="shared" si="33"/>
        <v>1100</v>
      </c>
      <c r="L22" s="21">
        <v>100</v>
      </c>
      <c r="M22" s="4">
        <v>100</v>
      </c>
      <c r="N22" s="4" t="str">
        <f t="shared" si="11"/>
        <v>[1100,100]</v>
      </c>
      <c r="O22" s="24" t="str">
        <f t="shared" si="34"/>
        <v>[[10,5],[20,10],[40,15],[60,20],[90,25],[120,30],[160,35],[200,40],[250,45],[300,50],[360,55],[420,60],[490,65],[560,70],[640,75],[720,80],[810,85],[900,90],[1000,95],[1100,100]]</v>
      </c>
      <c r="P22" s="5" t="s">
        <v>274</v>
      </c>
      <c r="Q22" s="29">
        <f t="shared" si="12"/>
        <v>0.833333333333333</v>
      </c>
      <c r="R22" s="20">
        <f t="shared" si="73"/>
        <v>66.0539215686275</v>
      </c>
      <c r="S22" s="4">
        <f t="shared" ref="S22:S26" si="76">T22+S21</f>
        <v>770</v>
      </c>
      <c r="T22" s="21">
        <v>70</v>
      </c>
      <c r="U22" s="4">
        <v>20</v>
      </c>
      <c r="V22" s="4" t="str">
        <f t="shared" si="74"/>
        <v>[770,20]</v>
      </c>
      <c r="W22" s="24" t="str">
        <f t="shared" si="75"/>
        <v>[10,1],[20,2],[30,3],[50,4],[70,5],[90,6],[120,7],[150,8],[180,9],[220,10],[260,11],[300,12],[350,13],[400,14],[450,15],[510,16],[570,17],[630,18],[700,19],[770,20]</v>
      </c>
      <c r="X22" s="5" t="s">
        <v>274</v>
      </c>
      <c r="Z22" s="20">
        <f t="shared" si="15"/>
        <v>49.7549019607843</v>
      </c>
      <c r="AA22" s="4">
        <f t="shared" si="37"/>
        <v>580</v>
      </c>
      <c r="AB22" s="4">
        <v>60</v>
      </c>
      <c r="AC22" s="4">
        <v>40</v>
      </c>
      <c r="AD22" s="4" t="str">
        <f t="shared" si="16"/>
        <v>[580,40]</v>
      </c>
      <c r="AE22" s="24" t="str">
        <f t="shared" si="38"/>
        <v>[5,2],[10,4],[20,6],[30,8],[45,10],[60,12],[80,14],[100,16],[125,18],[150,20],[180,22],[210,24],[245,26],[280,28],[320,30],[360,32],[410,34],[460,36],[520,38],[580,40]</v>
      </c>
      <c r="AF22" s="5" t="s">
        <v>274</v>
      </c>
      <c r="AH22" s="20">
        <f t="shared" si="17"/>
        <v>49.7549019607843</v>
      </c>
      <c r="AI22" s="4">
        <f t="shared" si="39"/>
        <v>580</v>
      </c>
      <c r="AJ22" s="4">
        <v>60</v>
      </c>
      <c r="AK22" s="4">
        <v>40</v>
      </c>
      <c r="AL22" s="4" t="str">
        <f t="shared" si="18"/>
        <v>[580,40]</v>
      </c>
      <c r="AM22" s="24" t="str">
        <f t="shared" si="40"/>
        <v>[5,2],[10,4],[20,6],[30,8],[45,10],[60,12],[80,14],[100,16],[125,18],[150,20],[180,22],[210,24],[245,26],[280,28],[320,30],[360,32],[410,34],[460,36],[520,38],[580,40]</v>
      </c>
      <c r="AN22" s="5" t="s">
        <v>274</v>
      </c>
      <c r="AP22" s="20">
        <f t="shared" si="19"/>
        <v>49.7549019607843</v>
      </c>
      <c r="AQ22" s="4">
        <f t="shared" si="41"/>
        <v>580</v>
      </c>
      <c r="AR22" s="4">
        <v>60</v>
      </c>
      <c r="AS22" s="4">
        <v>40</v>
      </c>
      <c r="AT22" s="4" t="str">
        <f t="shared" si="20"/>
        <v>[580,40]</v>
      </c>
      <c r="AU22" s="24" t="str">
        <f t="shared" si="42"/>
        <v>[5,2],[10,4],[20,6],[30,8],[45,10],[60,12],[80,14],[100,16],[125,18],[150,20],[180,22],[210,24],[245,26],[280,28],[320,30],[360,32],[410,34],[460,36],[520,38],[580,40]</v>
      </c>
      <c r="AV22" s="5" t="s">
        <v>274</v>
      </c>
      <c r="AX22" s="20">
        <f t="shared" si="21"/>
        <v>49.7549019607843</v>
      </c>
      <c r="AY22" s="4">
        <f t="shared" si="43"/>
        <v>580</v>
      </c>
      <c r="AZ22" s="4">
        <v>60</v>
      </c>
      <c r="BA22" s="4">
        <v>40</v>
      </c>
      <c r="BB22" s="4" t="str">
        <f t="shared" si="22"/>
        <v>[580,40]</v>
      </c>
      <c r="BC22" s="24" t="str">
        <f t="shared" si="44"/>
        <v>[5,2],[10,4],[20,6],[30,8],[45,10],[60,12],[80,14],[100,16],[125,18],[150,20],[180,22],[210,24],[245,26],[280,28],[320,30],[360,32],[410,34],[460,36],[520,38],[580,40]</v>
      </c>
      <c r="BD22" s="5" t="s">
        <v>274</v>
      </c>
      <c r="BH22" s="20">
        <f t="shared" si="0"/>
        <v>50.75</v>
      </c>
      <c r="BI22" s="4">
        <f t="shared" si="45"/>
        <v>580</v>
      </c>
      <c r="BJ22" s="4">
        <v>60</v>
      </c>
      <c r="BK22" s="4">
        <v>40</v>
      </c>
      <c r="BL22" s="4" t="str">
        <f t="shared" si="23"/>
        <v>[580,40]</v>
      </c>
      <c r="BM22" s="24" t="str">
        <f t="shared" si="46"/>
        <v>[5,2],[10,4],[20,6],[30,8],[45,10],[60,12],[80,14],[100,16],[125,18],[150,20],[180,22],[210,24],[245,26],[280,28],[320,30],[360,32],[410,34],[460,36],[520,38],[580,40]</v>
      </c>
      <c r="BN22" s="5" t="s">
        <v>274</v>
      </c>
      <c r="BP22" s="20">
        <f t="shared" si="1"/>
        <v>50.75</v>
      </c>
      <c r="BQ22" s="4">
        <f t="shared" si="47"/>
        <v>580</v>
      </c>
      <c r="BR22" s="4">
        <v>60</v>
      </c>
      <c r="BS22" s="4">
        <v>40</v>
      </c>
      <c r="BT22" s="4" t="str">
        <f t="shared" si="24"/>
        <v>[580,40]</v>
      </c>
      <c r="BU22" s="24" t="str">
        <f t="shared" si="48"/>
        <v>[5,2],[10,4],[20,6],[30,8],[45,10],[60,12],[80,14],[100,16],[125,18],[150,20],[180,22],[210,24],[245,26],[280,28],[320,30],[360,32],[410,34],[460,36],[520,38],[580,40]</v>
      </c>
      <c r="BV22" s="5" t="s">
        <v>274</v>
      </c>
      <c r="BX22" s="20">
        <f t="shared" si="2"/>
        <v>50.75</v>
      </c>
      <c r="BY22" s="4">
        <f t="shared" si="49"/>
        <v>580</v>
      </c>
      <c r="BZ22" s="4">
        <v>60</v>
      </c>
      <c r="CA22" s="4">
        <v>40</v>
      </c>
      <c r="CB22" s="4" t="str">
        <f t="shared" si="25"/>
        <v>[580,40]</v>
      </c>
      <c r="CC22" s="24" t="str">
        <f t="shared" si="50"/>
        <v>[5,2],[10,4],[20,6],[30,8],[45,10],[60,12],[80,14],[100,16],[125,18],[150,20],[180,22],[210,24],[245,26],[280,28],[320,30],[360,32],[410,34],[460,36],[520,38],[580,40]</v>
      </c>
      <c r="CD22" s="5" t="s">
        <v>274</v>
      </c>
      <c r="CF22" s="20">
        <f t="shared" si="3"/>
        <v>50.75</v>
      </c>
      <c r="CG22" s="4">
        <f t="shared" si="51"/>
        <v>580</v>
      </c>
      <c r="CH22" s="4">
        <v>60</v>
      </c>
      <c r="CI22" s="4">
        <v>40</v>
      </c>
      <c r="CJ22" s="4" t="str">
        <f t="shared" si="26"/>
        <v>[580,40]</v>
      </c>
      <c r="CK22" s="24" t="str">
        <f t="shared" si="52"/>
        <v>[5,2],[10,4],[20,6],[30,8],[45,10],[60,12],[80,14],[100,16],[125,18],[150,20],[180,22],[210,24],[245,26],[280,28],[320,30],[360,32],[410,34],[460,36],[520,38],[580,40]</v>
      </c>
      <c r="CL22" s="5" t="s">
        <v>274</v>
      </c>
      <c r="CN22" s="20">
        <f t="shared" si="4"/>
        <v>50.75</v>
      </c>
      <c r="CO22" s="4">
        <f t="shared" si="53"/>
        <v>580</v>
      </c>
      <c r="CP22" s="4">
        <v>60</v>
      </c>
      <c r="CQ22" s="4">
        <v>40</v>
      </c>
      <c r="CR22" s="4" t="str">
        <f t="shared" si="27"/>
        <v>[580,40]</v>
      </c>
      <c r="CS22" s="24" t="str">
        <f t="shared" si="54"/>
        <v>[5,2],[10,4],[20,6],[30,8],[45,10],[60,12],[80,14],[100,16],[125,18],[150,20],[180,22],[210,24],[245,26],[280,28],[320,30],[360,32],[410,34],[460,36],[520,38],[580,40]</v>
      </c>
      <c r="CT22" s="5" t="s">
        <v>274</v>
      </c>
      <c r="CV22" s="20">
        <f t="shared" si="5"/>
        <v>50.75</v>
      </c>
      <c r="CW22" s="4">
        <f t="shared" si="55"/>
        <v>580</v>
      </c>
      <c r="CX22" s="4">
        <v>60</v>
      </c>
      <c r="CY22" s="4">
        <v>40</v>
      </c>
      <c r="CZ22" s="4" t="str">
        <f t="shared" si="28"/>
        <v>[580,40]</v>
      </c>
      <c r="DA22" s="24" t="str">
        <f t="shared" si="56"/>
        <v>[5,2],[10,4],[20,6],[30,8],[45,10],[60,12],[80,14],[100,16],[125,18],[150,20],[180,22],[210,24],[245,26],[280,28],[320,30],[360,32],[410,34],[460,36],[520,38],[580,40]</v>
      </c>
      <c r="DB22" s="5" t="s">
        <v>274</v>
      </c>
      <c r="DD22" s="20">
        <f t="shared" si="6"/>
        <v>50.75</v>
      </c>
      <c r="DE22" s="4">
        <f t="shared" si="57"/>
        <v>580</v>
      </c>
      <c r="DF22" s="4">
        <v>60</v>
      </c>
      <c r="DG22" s="4">
        <v>40</v>
      </c>
      <c r="DH22" s="4" t="str">
        <f t="shared" si="29"/>
        <v>[580,40]</v>
      </c>
      <c r="DI22" s="24" t="str">
        <f t="shared" si="58"/>
        <v>[5,2],[10,4],[20,6],[30,8],[45,10],[60,12],[80,14],[100,16],[125,18],[150,20],[180,22],[210,24],[245,26],[280,28],[320,30],[360,32],[410,34],[460,36],[520,38],[580,40]</v>
      </c>
      <c r="DJ22" s="5" t="s">
        <v>274</v>
      </c>
      <c r="DL22" s="20">
        <f t="shared" si="7"/>
        <v>50.75</v>
      </c>
      <c r="DM22" s="4">
        <f t="shared" si="59"/>
        <v>580</v>
      </c>
      <c r="DN22" s="4">
        <v>60</v>
      </c>
      <c r="DO22" s="4">
        <v>40</v>
      </c>
      <c r="DP22" s="4" t="str">
        <f t="shared" si="30"/>
        <v>[580,40]</v>
      </c>
      <c r="DQ22" s="24" t="str">
        <f t="shared" si="60"/>
        <v>[5,2],[10,4],[20,6],[30,8],[45,10],[60,12],[80,14],[100,16],[125,18],[150,20],[180,22],[210,24],[245,26],[280,28],[320,30],[360,32],[410,34],[460,36],[520,38],[580,40]</v>
      </c>
      <c r="DR22" s="5" t="s">
        <v>274</v>
      </c>
    </row>
    <row r="23" spans="1:122">
      <c r="A23" s="2" t="s">
        <v>420</v>
      </c>
      <c r="B23" s="20"/>
      <c r="G23" s="24"/>
      <c r="H23" s="5" t="s">
        <v>274</v>
      </c>
      <c r="J23" s="20"/>
      <c r="O23" s="24"/>
      <c r="P23" s="5" t="s">
        <v>274</v>
      </c>
      <c r="Q23" s="29">
        <f t="shared" si="12"/>
        <v>0.875</v>
      </c>
      <c r="R23" s="20">
        <f t="shared" si="73"/>
        <v>72.0588235294118</v>
      </c>
      <c r="S23" s="4">
        <f t="shared" si="76"/>
        <v>840</v>
      </c>
      <c r="T23" s="21">
        <v>70</v>
      </c>
      <c r="U23" s="4">
        <v>21</v>
      </c>
      <c r="V23" s="4" t="str">
        <f t="shared" si="74"/>
        <v>[840,21]</v>
      </c>
      <c r="W23" s="24" t="str">
        <f t="shared" si="75"/>
        <v>[10,1],[20,2],[30,3],[50,4],[70,5],[90,6],[120,7],[150,8],[180,9],[220,10],[260,11],[300,12],[350,13],[400,14],[450,15],[510,16],[570,17],[630,18],[700,19],[770,20],[840,21]</v>
      </c>
      <c r="X23" s="5" t="s">
        <v>274</v>
      </c>
      <c r="Z23" s="20">
        <f t="shared" ref="Z23:Z27" si="77">AA23/($A$26*AC$1)</f>
        <v>55.7598039215686</v>
      </c>
      <c r="AA23" s="4">
        <f t="shared" ref="AA23:AA27" si="78">AB23+AA22</f>
        <v>650</v>
      </c>
      <c r="AB23" s="4">
        <v>70</v>
      </c>
      <c r="AC23" s="4">
        <v>42</v>
      </c>
      <c r="AD23" s="4" t="str">
        <f t="shared" ref="AD23:AD27" si="79">"["&amp;AA23&amp;","&amp;AC23&amp;"]"</f>
        <v>[650,42]</v>
      </c>
      <c r="AE23" s="24" t="str">
        <f t="shared" ref="AE23:AE27" si="80">IF(AA24&gt;0,AE22&amp;","&amp;AD23,"["&amp;AE22&amp;","&amp;AD23&amp;"]")</f>
        <v>[5,2],[10,4],[20,6],[30,8],[45,10],[60,12],[80,14],[100,16],[125,18],[150,20],[180,22],[210,24],[245,26],[280,28],[320,30],[360,32],[410,34],[460,36],[520,38],[580,40],[650,42]</v>
      </c>
      <c r="AF23" s="5" t="s">
        <v>274</v>
      </c>
      <c r="AH23" s="20">
        <f t="shared" si="17"/>
        <v>55.7598039215686</v>
      </c>
      <c r="AI23" s="4">
        <f t="shared" si="39"/>
        <v>650</v>
      </c>
      <c r="AJ23" s="4">
        <v>70</v>
      </c>
      <c r="AK23" s="4">
        <v>42</v>
      </c>
      <c r="AL23" s="4" t="str">
        <f t="shared" si="18"/>
        <v>[650,42]</v>
      </c>
      <c r="AM23" s="24" t="str">
        <f t="shared" si="40"/>
        <v>[5,2],[10,4],[20,6],[30,8],[45,10],[60,12],[80,14],[100,16],[125,18],[150,20],[180,22],[210,24],[245,26],[280,28],[320,30],[360,32],[410,34],[460,36],[520,38],[580,40],[650,42]</v>
      </c>
      <c r="AN23" s="5" t="s">
        <v>274</v>
      </c>
      <c r="AP23" s="20">
        <f t="shared" si="19"/>
        <v>55.7598039215686</v>
      </c>
      <c r="AQ23" s="4">
        <f t="shared" si="41"/>
        <v>650</v>
      </c>
      <c r="AR23" s="4">
        <v>70</v>
      </c>
      <c r="AS23" s="4">
        <v>42</v>
      </c>
      <c r="AT23" s="4" t="str">
        <f t="shared" si="20"/>
        <v>[650,42]</v>
      </c>
      <c r="AU23" s="24" t="str">
        <f t="shared" si="42"/>
        <v>[5,2],[10,4],[20,6],[30,8],[45,10],[60,12],[80,14],[100,16],[125,18],[150,20],[180,22],[210,24],[245,26],[280,28],[320,30],[360,32],[410,34],[460,36],[520,38],[580,40],[650,42]</v>
      </c>
      <c r="AV23" s="5" t="s">
        <v>274</v>
      </c>
      <c r="AX23" s="20">
        <f t="shared" si="21"/>
        <v>55.7598039215686</v>
      </c>
      <c r="AY23" s="4">
        <f t="shared" si="43"/>
        <v>650</v>
      </c>
      <c r="AZ23" s="4">
        <v>70</v>
      </c>
      <c r="BA23" s="4">
        <v>42</v>
      </c>
      <c r="BB23" s="4" t="str">
        <f t="shared" si="22"/>
        <v>[650,42]</v>
      </c>
      <c r="BC23" s="24" t="str">
        <f t="shared" si="44"/>
        <v>[5,2],[10,4],[20,6],[30,8],[45,10],[60,12],[80,14],[100,16],[125,18],[150,20],[180,22],[210,24],[245,26],[280,28],[320,30],[360,32],[410,34],[460,36],[520,38],[580,40],[650,42]</v>
      </c>
      <c r="BD23" s="5" t="s">
        <v>274</v>
      </c>
      <c r="BH23" s="20">
        <f t="shared" ref="BH23:BH27" si="81">BI23/($A$35*BK$1)</f>
        <v>56.875</v>
      </c>
      <c r="BI23" s="4">
        <f t="shared" ref="BI23:BI27" si="82">BJ23+BI22</f>
        <v>650</v>
      </c>
      <c r="BJ23" s="4">
        <v>70</v>
      </c>
      <c r="BK23" s="4">
        <v>42</v>
      </c>
      <c r="BL23" s="4" t="str">
        <f t="shared" ref="BL23:BL27" si="83">"["&amp;BI23&amp;","&amp;BK23&amp;"]"</f>
        <v>[650,42]</v>
      </c>
      <c r="BM23" s="24" t="str">
        <f t="shared" ref="BM23:BM27" si="84">IF(BI24&gt;0,BM22&amp;","&amp;BL23,"["&amp;BM22&amp;","&amp;BL23&amp;"]")</f>
        <v>[5,2],[10,4],[20,6],[30,8],[45,10],[60,12],[80,14],[100,16],[125,18],[150,20],[180,22],[210,24],[245,26],[280,28],[320,30],[360,32],[410,34],[460,36],[520,38],[580,40],[650,42]</v>
      </c>
      <c r="BN23" s="5" t="s">
        <v>274</v>
      </c>
      <c r="BP23" s="20">
        <f t="shared" si="1"/>
        <v>56.875</v>
      </c>
      <c r="BQ23" s="4">
        <f t="shared" si="47"/>
        <v>650</v>
      </c>
      <c r="BR23" s="4">
        <v>70</v>
      </c>
      <c r="BS23" s="4">
        <v>42</v>
      </c>
      <c r="BT23" s="4" t="str">
        <f t="shared" si="24"/>
        <v>[650,42]</v>
      </c>
      <c r="BU23" s="24" t="str">
        <f t="shared" si="48"/>
        <v>[5,2],[10,4],[20,6],[30,8],[45,10],[60,12],[80,14],[100,16],[125,18],[150,20],[180,22],[210,24],[245,26],[280,28],[320,30],[360,32],[410,34],[460,36],[520,38],[580,40],[650,42]</v>
      </c>
      <c r="BV23" s="5" t="s">
        <v>274</v>
      </c>
      <c r="BX23" s="20">
        <f t="shared" si="2"/>
        <v>56.875</v>
      </c>
      <c r="BY23" s="4">
        <f t="shared" si="49"/>
        <v>650</v>
      </c>
      <c r="BZ23" s="4">
        <v>70</v>
      </c>
      <c r="CA23" s="4">
        <v>42</v>
      </c>
      <c r="CB23" s="4" t="str">
        <f t="shared" si="25"/>
        <v>[650,42]</v>
      </c>
      <c r="CC23" s="24" t="str">
        <f t="shared" si="50"/>
        <v>[5,2],[10,4],[20,6],[30,8],[45,10],[60,12],[80,14],[100,16],[125,18],[150,20],[180,22],[210,24],[245,26],[280,28],[320,30],[360,32],[410,34],[460,36],[520,38],[580,40],[650,42]</v>
      </c>
      <c r="CD23" s="5" t="s">
        <v>274</v>
      </c>
      <c r="CF23" s="20">
        <f t="shared" si="3"/>
        <v>56.875</v>
      </c>
      <c r="CG23" s="4">
        <f t="shared" si="51"/>
        <v>650</v>
      </c>
      <c r="CH23" s="4">
        <v>70</v>
      </c>
      <c r="CI23" s="4">
        <v>42</v>
      </c>
      <c r="CJ23" s="4" t="str">
        <f t="shared" si="26"/>
        <v>[650,42]</v>
      </c>
      <c r="CK23" s="24" t="str">
        <f t="shared" si="52"/>
        <v>[5,2],[10,4],[20,6],[30,8],[45,10],[60,12],[80,14],[100,16],[125,18],[150,20],[180,22],[210,24],[245,26],[280,28],[320,30],[360,32],[410,34],[460,36],[520,38],[580,40],[650,42]</v>
      </c>
      <c r="CL23" s="5" t="s">
        <v>274</v>
      </c>
      <c r="CN23" s="20">
        <f t="shared" si="4"/>
        <v>56.875</v>
      </c>
      <c r="CO23" s="4">
        <f t="shared" si="53"/>
        <v>650</v>
      </c>
      <c r="CP23" s="4">
        <v>70</v>
      </c>
      <c r="CQ23" s="4">
        <v>42</v>
      </c>
      <c r="CR23" s="4" t="str">
        <f t="shared" si="27"/>
        <v>[650,42]</v>
      </c>
      <c r="CS23" s="24" t="str">
        <f t="shared" si="54"/>
        <v>[5,2],[10,4],[20,6],[30,8],[45,10],[60,12],[80,14],[100,16],[125,18],[150,20],[180,22],[210,24],[245,26],[280,28],[320,30],[360,32],[410,34],[460,36],[520,38],[580,40],[650,42]</v>
      </c>
      <c r="CT23" s="5" t="s">
        <v>274</v>
      </c>
      <c r="CV23" s="20">
        <f t="shared" si="5"/>
        <v>56.875</v>
      </c>
      <c r="CW23" s="4">
        <f t="shared" si="55"/>
        <v>650</v>
      </c>
      <c r="CX23" s="4">
        <v>70</v>
      </c>
      <c r="CY23" s="4">
        <v>42</v>
      </c>
      <c r="CZ23" s="4" t="str">
        <f t="shared" si="28"/>
        <v>[650,42]</v>
      </c>
      <c r="DA23" s="24" t="str">
        <f t="shared" si="56"/>
        <v>[5,2],[10,4],[20,6],[30,8],[45,10],[60,12],[80,14],[100,16],[125,18],[150,20],[180,22],[210,24],[245,26],[280,28],[320,30],[360,32],[410,34],[460,36],[520,38],[580,40],[650,42]</v>
      </c>
      <c r="DB23" s="5" t="s">
        <v>274</v>
      </c>
      <c r="DD23" s="20">
        <f t="shared" si="6"/>
        <v>56.875</v>
      </c>
      <c r="DE23" s="4">
        <f t="shared" si="57"/>
        <v>650</v>
      </c>
      <c r="DF23" s="4">
        <v>70</v>
      </c>
      <c r="DG23" s="4">
        <v>42</v>
      </c>
      <c r="DH23" s="4" t="str">
        <f t="shared" si="29"/>
        <v>[650,42]</v>
      </c>
      <c r="DI23" s="24" t="str">
        <f t="shared" si="58"/>
        <v>[5,2],[10,4],[20,6],[30,8],[45,10],[60,12],[80,14],[100,16],[125,18],[150,20],[180,22],[210,24],[245,26],[280,28],[320,30],[360,32],[410,34],[460,36],[520,38],[580,40],[650,42]</v>
      </c>
      <c r="DJ23" s="5" t="s">
        <v>274</v>
      </c>
      <c r="DL23" s="20">
        <f t="shared" si="7"/>
        <v>56.875</v>
      </c>
      <c r="DM23" s="4">
        <f t="shared" si="59"/>
        <v>650</v>
      </c>
      <c r="DN23" s="4">
        <v>70</v>
      </c>
      <c r="DO23" s="4">
        <v>42</v>
      </c>
      <c r="DP23" s="4" t="str">
        <f t="shared" si="30"/>
        <v>[650,42]</v>
      </c>
      <c r="DQ23" s="24" t="str">
        <f t="shared" si="60"/>
        <v>[5,2],[10,4],[20,6],[30,8],[45,10],[60,12],[80,14],[100,16],[125,18],[150,20],[180,22],[210,24],[245,26],[280,28],[320,30],[360,32],[410,34],[460,36],[520,38],[580,40],[650,42]</v>
      </c>
      <c r="DR23" s="5" t="s">
        <v>274</v>
      </c>
    </row>
    <row r="24" spans="1:122">
      <c r="A24" s="2">
        <f>24*60/A22</f>
        <v>6</v>
      </c>
      <c r="B24" s="20"/>
      <c r="G24" s="24"/>
      <c r="J24" s="20"/>
      <c r="O24" s="24"/>
      <c r="P24" s="5" t="s">
        <v>274</v>
      </c>
      <c r="Q24" s="29">
        <f t="shared" si="12"/>
        <v>0.916666666666667</v>
      </c>
      <c r="R24" s="20">
        <f t="shared" si="73"/>
        <v>78.921568627451</v>
      </c>
      <c r="S24" s="4">
        <f t="shared" si="76"/>
        <v>920</v>
      </c>
      <c r="T24" s="21">
        <v>80</v>
      </c>
      <c r="U24" s="4">
        <v>22</v>
      </c>
      <c r="V24" s="4" t="str">
        <f t="shared" si="74"/>
        <v>[920,22]</v>
      </c>
      <c r="W24" s="24" t="str">
        <f t="shared" si="75"/>
        <v>[10,1],[20,2],[30,3],[50,4],[70,5],[90,6],[120,7],[150,8],[180,9],[220,10],[260,11],[300,12],[350,13],[400,14],[450,15],[510,16],[570,17],[630,18],[700,19],[770,20],[840,21],[920,22]</v>
      </c>
      <c r="X24" s="5" t="s">
        <v>274</v>
      </c>
      <c r="Z24" s="20">
        <f t="shared" si="77"/>
        <v>61.7647058823529</v>
      </c>
      <c r="AA24" s="4">
        <f t="shared" si="78"/>
        <v>720</v>
      </c>
      <c r="AB24" s="4">
        <v>70</v>
      </c>
      <c r="AC24" s="4">
        <v>44</v>
      </c>
      <c r="AD24" s="4" t="str">
        <f t="shared" si="79"/>
        <v>[720,44]</v>
      </c>
      <c r="AE24" s="24" t="str">
        <f t="shared" si="80"/>
        <v>[5,2],[10,4],[20,6],[30,8],[45,10],[60,12],[80,14],[100,16],[125,18],[150,20],[180,22],[210,24],[245,26],[280,28],[320,30],[360,32],[410,34],[460,36],[520,38],[580,40],[650,42],[720,44]</v>
      </c>
      <c r="AF24" s="5" t="s">
        <v>274</v>
      </c>
      <c r="AH24" s="20">
        <f t="shared" si="17"/>
        <v>61.7647058823529</v>
      </c>
      <c r="AI24" s="4">
        <f t="shared" si="39"/>
        <v>720</v>
      </c>
      <c r="AJ24" s="4">
        <v>70</v>
      </c>
      <c r="AK24" s="4">
        <v>44</v>
      </c>
      <c r="AL24" s="4" t="str">
        <f t="shared" si="18"/>
        <v>[720,44]</v>
      </c>
      <c r="AM24" s="24" t="str">
        <f t="shared" si="40"/>
        <v>[5,2],[10,4],[20,6],[30,8],[45,10],[60,12],[80,14],[100,16],[125,18],[150,20],[180,22],[210,24],[245,26],[280,28],[320,30],[360,32],[410,34],[460,36],[520,38],[580,40],[650,42],[720,44]</v>
      </c>
      <c r="AN24" s="5" t="s">
        <v>274</v>
      </c>
      <c r="AP24" s="20">
        <f t="shared" si="19"/>
        <v>61.7647058823529</v>
      </c>
      <c r="AQ24" s="4">
        <f t="shared" si="41"/>
        <v>720</v>
      </c>
      <c r="AR24" s="4">
        <v>70</v>
      </c>
      <c r="AS24" s="4">
        <v>44</v>
      </c>
      <c r="AT24" s="4" t="str">
        <f t="shared" si="20"/>
        <v>[720,44]</v>
      </c>
      <c r="AU24" s="24" t="str">
        <f t="shared" si="42"/>
        <v>[5,2],[10,4],[20,6],[30,8],[45,10],[60,12],[80,14],[100,16],[125,18],[150,20],[180,22],[210,24],[245,26],[280,28],[320,30],[360,32],[410,34],[460,36],[520,38],[580,40],[650,42],[720,44]</v>
      </c>
      <c r="AV24" s="5" t="s">
        <v>274</v>
      </c>
      <c r="AX24" s="20">
        <f t="shared" si="21"/>
        <v>61.7647058823529</v>
      </c>
      <c r="AY24" s="4">
        <f t="shared" si="43"/>
        <v>720</v>
      </c>
      <c r="AZ24" s="4">
        <v>70</v>
      </c>
      <c r="BA24" s="4">
        <v>44</v>
      </c>
      <c r="BB24" s="4" t="str">
        <f t="shared" si="22"/>
        <v>[720,44]</v>
      </c>
      <c r="BC24" s="24" t="str">
        <f t="shared" si="44"/>
        <v>[5,2],[10,4],[20,6],[30,8],[45,10],[60,12],[80,14],[100,16],[125,18],[150,20],[180,22],[210,24],[245,26],[280,28],[320,30],[360,32],[410,34],[460,36],[520,38],[580,40],[650,42],[720,44]</v>
      </c>
      <c r="BD24" s="5" t="s">
        <v>274</v>
      </c>
      <c r="BH24" s="20">
        <f t="shared" si="81"/>
        <v>63</v>
      </c>
      <c r="BI24" s="4">
        <f t="shared" si="82"/>
        <v>720</v>
      </c>
      <c r="BJ24" s="4">
        <v>70</v>
      </c>
      <c r="BK24" s="4">
        <v>44</v>
      </c>
      <c r="BL24" s="4" t="str">
        <f t="shared" si="83"/>
        <v>[720,44]</v>
      </c>
      <c r="BM24" s="24" t="str">
        <f t="shared" si="84"/>
        <v>[5,2],[10,4],[20,6],[30,8],[45,10],[60,12],[80,14],[100,16],[125,18],[150,20],[180,22],[210,24],[245,26],[280,28],[320,30],[360,32],[410,34],[460,36],[520,38],[580,40],[650,42],[720,44]</v>
      </c>
      <c r="BN24" s="5" t="s">
        <v>274</v>
      </c>
      <c r="BP24" s="20">
        <f t="shared" si="1"/>
        <v>63</v>
      </c>
      <c r="BQ24" s="4">
        <f t="shared" si="47"/>
        <v>720</v>
      </c>
      <c r="BR24" s="4">
        <v>70</v>
      </c>
      <c r="BS24" s="4">
        <v>44</v>
      </c>
      <c r="BT24" s="4" t="str">
        <f t="shared" si="24"/>
        <v>[720,44]</v>
      </c>
      <c r="BU24" s="24" t="str">
        <f t="shared" si="48"/>
        <v>[5,2],[10,4],[20,6],[30,8],[45,10],[60,12],[80,14],[100,16],[125,18],[150,20],[180,22],[210,24],[245,26],[280,28],[320,30],[360,32],[410,34],[460,36],[520,38],[580,40],[650,42],[720,44]</v>
      </c>
      <c r="BV24" s="5" t="s">
        <v>274</v>
      </c>
      <c r="BX24" s="20">
        <f t="shared" si="2"/>
        <v>63</v>
      </c>
      <c r="BY24" s="4">
        <f t="shared" si="49"/>
        <v>720</v>
      </c>
      <c r="BZ24" s="4">
        <v>70</v>
      </c>
      <c r="CA24" s="4">
        <v>44</v>
      </c>
      <c r="CB24" s="4" t="str">
        <f t="shared" si="25"/>
        <v>[720,44]</v>
      </c>
      <c r="CC24" s="24" t="str">
        <f t="shared" si="50"/>
        <v>[5,2],[10,4],[20,6],[30,8],[45,10],[60,12],[80,14],[100,16],[125,18],[150,20],[180,22],[210,24],[245,26],[280,28],[320,30],[360,32],[410,34],[460,36],[520,38],[580,40],[650,42],[720,44]</v>
      </c>
      <c r="CD24" s="5" t="s">
        <v>274</v>
      </c>
      <c r="CF24" s="20">
        <f t="shared" si="3"/>
        <v>63</v>
      </c>
      <c r="CG24" s="4">
        <f t="shared" si="51"/>
        <v>720</v>
      </c>
      <c r="CH24" s="4">
        <v>70</v>
      </c>
      <c r="CI24" s="4">
        <v>44</v>
      </c>
      <c r="CJ24" s="4" t="str">
        <f t="shared" si="26"/>
        <v>[720,44]</v>
      </c>
      <c r="CK24" s="24" t="str">
        <f t="shared" si="52"/>
        <v>[5,2],[10,4],[20,6],[30,8],[45,10],[60,12],[80,14],[100,16],[125,18],[150,20],[180,22],[210,24],[245,26],[280,28],[320,30],[360,32],[410,34],[460,36],[520,38],[580,40],[650,42],[720,44]</v>
      </c>
      <c r="CL24" s="5" t="s">
        <v>274</v>
      </c>
      <c r="CN24" s="20">
        <f t="shared" si="4"/>
        <v>63</v>
      </c>
      <c r="CO24" s="4">
        <f t="shared" si="53"/>
        <v>720</v>
      </c>
      <c r="CP24" s="4">
        <v>70</v>
      </c>
      <c r="CQ24" s="4">
        <v>44</v>
      </c>
      <c r="CR24" s="4" t="str">
        <f t="shared" si="27"/>
        <v>[720,44]</v>
      </c>
      <c r="CS24" s="24" t="str">
        <f t="shared" si="54"/>
        <v>[5,2],[10,4],[20,6],[30,8],[45,10],[60,12],[80,14],[100,16],[125,18],[150,20],[180,22],[210,24],[245,26],[280,28],[320,30],[360,32],[410,34],[460,36],[520,38],[580,40],[650,42],[720,44]</v>
      </c>
      <c r="CT24" s="5" t="s">
        <v>274</v>
      </c>
      <c r="CV24" s="20">
        <f t="shared" si="5"/>
        <v>63</v>
      </c>
      <c r="CW24" s="4">
        <f t="shared" si="55"/>
        <v>720</v>
      </c>
      <c r="CX24" s="4">
        <v>70</v>
      </c>
      <c r="CY24" s="4">
        <v>44</v>
      </c>
      <c r="CZ24" s="4" t="str">
        <f t="shared" si="28"/>
        <v>[720,44]</v>
      </c>
      <c r="DA24" s="24" t="str">
        <f t="shared" si="56"/>
        <v>[5,2],[10,4],[20,6],[30,8],[45,10],[60,12],[80,14],[100,16],[125,18],[150,20],[180,22],[210,24],[245,26],[280,28],[320,30],[360,32],[410,34],[460,36],[520,38],[580,40],[650,42],[720,44]</v>
      </c>
      <c r="DB24" s="5" t="s">
        <v>274</v>
      </c>
      <c r="DD24" s="20">
        <f t="shared" si="6"/>
        <v>63</v>
      </c>
      <c r="DE24" s="4">
        <f t="shared" si="57"/>
        <v>720</v>
      </c>
      <c r="DF24" s="4">
        <v>70</v>
      </c>
      <c r="DG24" s="4">
        <v>44</v>
      </c>
      <c r="DH24" s="4" t="str">
        <f t="shared" si="29"/>
        <v>[720,44]</v>
      </c>
      <c r="DI24" s="24" t="str">
        <f t="shared" si="58"/>
        <v>[5,2],[10,4],[20,6],[30,8],[45,10],[60,12],[80,14],[100,16],[125,18],[150,20],[180,22],[210,24],[245,26],[280,28],[320,30],[360,32],[410,34],[460,36],[520,38],[580,40],[650,42],[720,44]</v>
      </c>
      <c r="DJ24" s="5" t="s">
        <v>274</v>
      </c>
      <c r="DL24" s="20">
        <f t="shared" si="7"/>
        <v>63</v>
      </c>
      <c r="DM24" s="4">
        <f t="shared" si="59"/>
        <v>720</v>
      </c>
      <c r="DN24" s="4">
        <v>70</v>
      </c>
      <c r="DO24" s="4">
        <v>44</v>
      </c>
      <c r="DP24" s="4" t="str">
        <f t="shared" si="30"/>
        <v>[720,44]</v>
      </c>
      <c r="DQ24" s="24" t="str">
        <f t="shared" si="60"/>
        <v>[5,2],[10,4],[20,6],[30,8],[45,10],[60,12],[80,14],[100,16],[125,18],[150,20],[180,22],[210,24],[245,26],[280,28],[320,30],[360,32],[410,34],[460,36],[520,38],[580,40],[650,42],[720,44]</v>
      </c>
      <c r="DR24" s="5" t="s">
        <v>274</v>
      </c>
    </row>
    <row r="25" spans="1:122">
      <c r="A25" s="2" t="s">
        <v>421</v>
      </c>
      <c r="B25" s="20"/>
      <c r="G25" s="24"/>
      <c r="J25" s="20"/>
      <c r="O25" s="24"/>
      <c r="P25" s="5" t="s">
        <v>274</v>
      </c>
      <c r="Q25" s="29">
        <f t="shared" si="12"/>
        <v>0.958333333333333</v>
      </c>
      <c r="R25" s="20">
        <f t="shared" si="73"/>
        <v>85.7843137254902</v>
      </c>
      <c r="S25" s="4">
        <f t="shared" si="76"/>
        <v>1000</v>
      </c>
      <c r="T25" s="21">
        <v>80</v>
      </c>
      <c r="U25" s="4">
        <v>23</v>
      </c>
      <c r="V25" s="4" t="str">
        <f t="shared" si="74"/>
        <v>[1000,23]</v>
      </c>
      <c r="W25" s="24" t="str">
        <f t="shared" si="75"/>
        <v>[10,1],[20,2],[30,3],[50,4],[70,5],[90,6],[120,7],[150,8],[180,9],[220,10],[260,11],[300,12],[350,13],[400,14],[450,15],[510,16],[570,17],[630,18],[700,19],[770,20],[840,21],[920,22],[1000,23]</v>
      </c>
      <c r="X25" s="5" t="s">
        <v>274</v>
      </c>
      <c r="Z25" s="20">
        <f t="shared" si="77"/>
        <v>68.6274509803922</v>
      </c>
      <c r="AA25" s="4">
        <f t="shared" si="78"/>
        <v>800</v>
      </c>
      <c r="AB25" s="4">
        <v>80</v>
      </c>
      <c r="AC25" s="4">
        <v>46</v>
      </c>
      <c r="AD25" s="4" t="str">
        <f t="shared" si="79"/>
        <v>[800,46]</v>
      </c>
      <c r="AE25" s="24" t="str">
        <f t="shared" si="80"/>
        <v>[5,2],[10,4],[20,6],[30,8],[45,10],[60,12],[80,14],[100,16],[125,18],[150,20],[180,22],[210,24],[245,26],[280,28],[320,30],[360,32],[410,34],[460,36],[520,38],[580,40],[650,42],[720,44],[800,46]</v>
      </c>
      <c r="AF25" s="5" t="s">
        <v>274</v>
      </c>
      <c r="AH25" s="20">
        <f t="shared" si="17"/>
        <v>68.6274509803922</v>
      </c>
      <c r="AI25" s="4">
        <f t="shared" si="39"/>
        <v>800</v>
      </c>
      <c r="AJ25" s="4">
        <v>80</v>
      </c>
      <c r="AK25" s="4">
        <v>46</v>
      </c>
      <c r="AL25" s="4" t="str">
        <f t="shared" si="18"/>
        <v>[800,46]</v>
      </c>
      <c r="AM25" s="24" t="str">
        <f t="shared" si="40"/>
        <v>[5,2],[10,4],[20,6],[30,8],[45,10],[60,12],[80,14],[100,16],[125,18],[150,20],[180,22],[210,24],[245,26],[280,28],[320,30],[360,32],[410,34],[460,36],[520,38],[580,40],[650,42],[720,44],[800,46]</v>
      </c>
      <c r="AN25" s="5" t="s">
        <v>274</v>
      </c>
      <c r="AP25" s="20">
        <f t="shared" si="19"/>
        <v>68.6274509803922</v>
      </c>
      <c r="AQ25" s="4">
        <f t="shared" si="41"/>
        <v>800</v>
      </c>
      <c r="AR25" s="4">
        <v>80</v>
      </c>
      <c r="AS25" s="4">
        <v>46</v>
      </c>
      <c r="AT25" s="4" t="str">
        <f t="shared" si="20"/>
        <v>[800,46]</v>
      </c>
      <c r="AU25" s="24" t="str">
        <f t="shared" si="42"/>
        <v>[5,2],[10,4],[20,6],[30,8],[45,10],[60,12],[80,14],[100,16],[125,18],[150,20],[180,22],[210,24],[245,26],[280,28],[320,30],[360,32],[410,34],[460,36],[520,38],[580,40],[650,42],[720,44],[800,46]</v>
      </c>
      <c r="AV25" s="5" t="s">
        <v>274</v>
      </c>
      <c r="AX25" s="20">
        <f t="shared" si="21"/>
        <v>68.6274509803922</v>
      </c>
      <c r="AY25" s="4">
        <f t="shared" si="43"/>
        <v>800</v>
      </c>
      <c r="AZ25" s="4">
        <v>80</v>
      </c>
      <c r="BA25" s="4">
        <v>46</v>
      </c>
      <c r="BB25" s="4" t="str">
        <f t="shared" si="22"/>
        <v>[800,46]</v>
      </c>
      <c r="BC25" s="24" t="str">
        <f t="shared" si="44"/>
        <v>[5,2],[10,4],[20,6],[30,8],[45,10],[60,12],[80,14],[100,16],[125,18],[150,20],[180,22],[210,24],[245,26],[280,28],[320,30],[360,32],[410,34],[460,36],[520,38],[580,40],[650,42],[720,44],[800,46]</v>
      </c>
      <c r="BD25" s="5" t="s">
        <v>274</v>
      </c>
      <c r="BH25" s="20">
        <f t="shared" si="81"/>
        <v>70</v>
      </c>
      <c r="BI25" s="4">
        <f t="shared" si="82"/>
        <v>800</v>
      </c>
      <c r="BJ25" s="4">
        <v>80</v>
      </c>
      <c r="BK25" s="4">
        <v>46</v>
      </c>
      <c r="BL25" s="4" t="str">
        <f t="shared" si="83"/>
        <v>[800,46]</v>
      </c>
      <c r="BM25" s="24" t="str">
        <f t="shared" si="84"/>
        <v>[5,2],[10,4],[20,6],[30,8],[45,10],[60,12],[80,14],[100,16],[125,18],[150,20],[180,22],[210,24],[245,26],[280,28],[320,30],[360,32],[410,34],[460,36],[520,38],[580,40],[650,42],[720,44],[800,46]</v>
      </c>
      <c r="BN25" s="5" t="s">
        <v>274</v>
      </c>
      <c r="BP25" s="20">
        <f t="shared" si="1"/>
        <v>70</v>
      </c>
      <c r="BQ25" s="4">
        <f t="shared" si="47"/>
        <v>800</v>
      </c>
      <c r="BR25" s="4">
        <v>80</v>
      </c>
      <c r="BS25" s="4">
        <v>46</v>
      </c>
      <c r="BT25" s="4" t="str">
        <f t="shared" si="24"/>
        <v>[800,46]</v>
      </c>
      <c r="BU25" s="24" t="str">
        <f t="shared" si="48"/>
        <v>[5,2],[10,4],[20,6],[30,8],[45,10],[60,12],[80,14],[100,16],[125,18],[150,20],[180,22],[210,24],[245,26],[280,28],[320,30],[360,32],[410,34],[460,36],[520,38],[580,40],[650,42],[720,44],[800,46]</v>
      </c>
      <c r="BV25" s="5" t="s">
        <v>274</v>
      </c>
      <c r="BX25" s="20">
        <f t="shared" si="2"/>
        <v>70</v>
      </c>
      <c r="BY25" s="4">
        <f t="shared" si="49"/>
        <v>800</v>
      </c>
      <c r="BZ25" s="4">
        <v>80</v>
      </c>
      <c r="CA25" s="4">
        <v>46</v>
      </c>
      <c r="CB25" s="4" t="str">
        <f t="shared" si="25"/>
        <v>[800,46]</v>
      </c>
      <c r="CC25" s="24" t="str">
        <f t="shared" si="50"/>
        <v>[5,2],[10,4],[20,6],[30,8],[45,10],[60,12],[80,14],[100,16],[125,18],[150,20],[180,22],[210,24],[245,26],[280,28],[320,30],[360,32],[410,34],[460,36],[520,38],[580,40],[650,42],[720,44],[800,46]</v>
      </c>
      <c r="CD25" s="5" t="s">
        <v>274</v>
      </c>
      <c r="CF25" s="20">
        <f t="shared" si="3"/>
        <v>70</v>
      </c>
      <c r="CG25" s="4">
        <f t="shared" si="51"/>
        <v>800</v>
      </c>
      <c r="CH25" s="4">
        <v>80</v>
      </c>
      <c r="CI25" s="4">
        <v>46</v>
      </c>
      <c r="CJ25" s="4" t="str">
        <f t="shared" si="26"/>
        <v>[800,46]</v>
      </c>
      <c r="CK25" s="24" t="str">
        <f t="shared" si="52"/>
        <v>[5,2],[10,4],[20,6],[30,8],[45,10],[60,12],[80,14],[100,16],[125,18],[150,20],[180,22],[210,24],[245,26],[280,28],[320,30],[360,32],[410,34],[460,36],[520,38],[580,40],[650,42],[720,44],[800,46]</v>
      </c>
      <c r="CL25" s="5" t="s">
        <v>274</v>
      </c>
      <c r="CN25" s="20">
        <f t="shared" si="4"/>
        <v>70</v>
      </c>
      <c r="CO25" s="4">
        <f t="shared" si="53"/>
        <v>800</v>
      </c>
      <c r="CP25" s="4">
        <v>80</v>
      </c>
      <c r="CQ25" s="4">
        <v>46</v>
      </c>
      <c r="CR25" s="4" t="str">
        <f t="shared" si="27"/>
        <v>[800,46]</v>
      </c>
      <c r="CS25" s="24" t="str">
        <f t="shared" si="54"/>
        <v>[5,2],[10,4],[20,6],[30,8],[45,10],[60,12],[80,14],[100,16],[125,18],[150,20],[180,22],[210,24],[245,26],[280,28],[320,30],[360,32],[410,34],[460,36],[520,38],[580,40],[650,42],[720,44],[800,46]</v>
      </c>
      <c r="CT25" s="5" t="s">
        <v>274</v>
      </c>
      <c r="CV25" s="20">
        <f t="shared" si="5"/>
        <v>70</v>
      </c>
      <c r="CW25" s="4">
        <f t="shared" si="55"/>
        <v>800</v>
      </c>
      <c r="CX25" s="4">
        <v>80</v>
      </c>
      <c r="CY25" s="4">
        <v>46</v>
      </c>
      <c r="CZ25" s="4" t="str">
        <f t="shared" si="28"/>
        <v>[800,46]</v>
      </c>
      <c r="DA25" s="24" t="str">
        <f t="shared" si="56"/>
        <v>[5,2],[10,4],[20,6],[30,8],[45,10],[60,12],[80,14],[100,16],[125,18],[150,20],[180,22],[210,24],[245,26],[280,28],[320,30],[360,32],[410,34],[460,36],[520,38],[580,40],[650,42],[720,44],[800,46]</v>
      </c>
      <c r="DB25" s="5" t="s">
        <v>274</v>
      </c>
      <c r="DD25" s="20">
        <f t="shared" si="6"/>
        <v>70</v>
      </c>
      <c r="DE25" s="4">
        <f t="shared" si="57"/>
        <v>800</v>
      </c>
      <c r="DF25" s="4">
        <v>80</v>
      </c>
      <c r="DG25" s="4">
        <v>46</v>
      </c>
      <c r="DH25" s="4" t="str">
        <f t="shared" si="29"/>
        <v>[800,46]</v>
      </c>
      <c r="DI25" s="24" t="str">
        <f t="shared" si="58"/>
        <v>[5,2],[10,4],[20,6],[30,8],[45,10],[60,12],[80,14],[100,16],[125,18],[150,20],[180,22],[210,24],[245,26],[280,28],[320,30],[360,32],[410,34],[460,36],[520,38],[580,40],[650,42],[720,44],[800,46]</v>
      </c>
      <c r="DJ25" s="5" t="s">
        <v>274</v>
      </c>
      <c r="DL25" s="20">
        <f t="shared" si="7"/>
        <v>70</v>
      </c>
      <c r="DM25" s="4">
        <f t="shared" si="59"/>
        <v>800</v>
      </c>
      <c r="DN25" s="4">
        <v>80</v>
      </c>
      <c r="DO25" s="4">
        <v>46</v>
      </c>
      <c r="DP25" s="4" t="str">
        <f t="shared" si="30"/>
        <v>[800,46]</v>
      </c>
      <c r="DQ25" s="24" t="str">
        <f t="shared" si="60"/>
        <v>[5,2],[10,4],[20,6],[30,8],[45,10],[60,12],[80,14],[100,16],[125,18],[150,20],[180,22],[210,24],[245,26],[280,28],[320,30],[360,32],[410,34],[460,36],[520,38],[580,40],[650,42],[720,44],[800,46]</v>
      </c>
      <c r="DR25" s="5" t="s">
        <v>274</v>
      </c>
    </row>
    <row r="26" spans="1:122">
      <c r="A26" s="26">
        <f>(1/7*4)*A24</f>
        <v>3.42857142857143</v>
      </c>
      <c r="B26" s="20"/>
      <c r="G26" s="24"/>
      <c r="H26" s="5" t="s">
        <v>274</v>
      </c>
      <c r="J26" s="20"/>
      <c r="O26" s="24"/>
      <c r="P26" s="5" t="s">
        <v>274</v>
      </c>
      <c r="Q26" s="29">
        <f t="shared" si="12"/>
        <v>1</v>
      </c>
      <c r="R26" s="20">
        <f t="shared" si="73"/>
        <v>92.6470588235294</v>
      </c>
      <c r="S26" s="4">
        <f t="shared" si="76"/>
        <v>1080</v>
      </c>
      <c r="T26" s="21">
        <v>80</v>
      </c>
      <c r="U26" s="4">
        <v>24</v>
      </c>
      <c r="V26" s="4" t="str">
        <f t="shared" si="74"/>
        <v>[1080,24]</v>
      </c>
      <c r="W26" s="24" t="str">
        <f t="shared" si="75"/>
        <v>[[10,1],[20,2],[30,3],[50,4],[70,5],[90,6],[120,7],[150,8],[180,9],[220,10],[260,11],[300,12],[350,13],[400,14],[450,15],[510,16],[570,17],[630,18],[700,19],[770,20],[840,21],[920,22],[1000,23],[1080,24]]</v>
      </c>
      <c r="X26" s="5" t="s">
        <v>274</v>
      </c>
      <c r="Z26" s="20">
        <f t="shared" si="77"/>
        <v>75.4901960784314</v>
      </c>
      <c r="AA26" s="4">
        <f t="shared" si="78"/>
        <v>880</v>
      </c>
      <c r="AB26" s="4">
        <v>80</v>
      </c>
      <c r="AC26" s="4">
        <v>48</v>
      </c>
      <c r="AD26" s="4" t="str">
        <f t="shared" si="79"/>
        <v>[880,48]</v>
      </c>
      <c r="AE26" s="24" t="str">
        <f t="shared" si="80"/>
        <v>[5,2],[10,4],[20,6],[30,8],[45,10],[60,12],[80,14],[100,16],[125,18],[150,20],[180,22],[210,24],[245,26],[280,28],[320,30],[360,32],[410,34],[460,36],[520,38],[580,40],[650,42],[720,44],[800,46],[880,48]</v>
      </c>
      <c r="AF26" s="5" t="s">
        <v>274</v>
      </c>
      <c r="AH26" s="20">
        <f t="shared" si="17"/>
        <v>75.4901960784314</v>
      </c>
      <c r="AI26" s="4">
        <f t="shared" si="39"/>
        <v>880</v>
      </c>
      <c r="AJ26" s="4">
        <v>80</v>
      </c>
      <c r="AK26" s="4">
        <v>48</v>
      </c>
      <c r="AL26" s="4" t="str">
        <f t="shared" si="18"/>
        <v>[880,48]</v>
      </c>
      <c r="AM26" s="24" t="str">
        <f t="shared" si="40"/>
        <v>[5,2],[10,4],[20,6],[30,8],[45,10],[60,12],[80,14],[100,16],[125,18],[150,20],[180,22],[210,24],[245,26],[280,28],[320,30],[360,32],[410,34],[460,36],[520,38],[580,40],[650,42],[720,44],[800,46],[880,48]</v>
      </c>
      <c r="AN26" s="5" t="s">
        <v>274</v>
      </c>
      <c r="AP26" s="20">
        <f t="shared" si="19"/>
        <v>75.4901960784314</v>
      </c>
      <c r="AQ26" s="4">
        <f t="shared" si="41"/>
        <v>880</v>
      </c>
      <c r="AR26" s="4">
        <v>80</v>
      </c>
      <c r="AS26" s="4">
        <v>48</v>
      </c>
      <c r="AT26" s="4" t="str">
        <f t="shared" si="20"/>
        <v>[880,48]</v>
      </c>
      <c r="AU26" s="24" t="str">
        <f t="shared" si="42"/>
        <v>[5,2],[10,4],[20,6],[30,8],[45,10],[60,12],[80,14],[100,16],[125,18],[150,20],[180,22],[210,24],[245,26],[280,28],[320,30],[360,32],[410,34],[460,36],[520,38],[580,40],[650,42],[720,44],[800,46],[880,48]</v>
      </c>
      <c r="AV26" s="5" t="s">
        <v>274</v>
      </c>
      <c r="AX26" s="20">
        <f t="shared" si="21"/>
        <v>75.4901960784314</v>
      </c>
      <c r="AY26" s="4">
        <f t="shared" si="43"/>
        <v>880</v>
      </c>
      <c r="AZ26" s="4">
        <v>80</v>
      </c>
      <c r="BA26" s="4">
        <v>48</v>
      </c>
      <c r="BB26" s="4" t="str">
        <f t="shared" si="22"/>
        <v>[880,48]</v>
      </c>
      <c r="BC26" s="24" t="str">
        <f t="shared" si="44"/>
        <v>[5,2],[10,4],[20,6],[30,8],[45,10],[60,12],[80,14],[100,16],[125,18],[150,20],[180,22],[210,24],[245,26],[280,28],[320,30],[360,32],[410,34],[460,36],[520,38],[580,40],[650,42],[720,44],[800,46],[880,48]</v>
      </c>
      <c r="BD26" s="5" t="s">
        <v>274</v>
      </c>
      <c r="BH26" s="20">
        <f t="shared" si="81"/>
        <v>77</v>
      </c>
      <c r="BI26" s="4">
        <f t="shared" si="82"/>
        <v>880</v>
      </c>
      <c r="BJ26" s="4">
        <v>80</v>
      </c>
      <c r="BK26" s="4">
        <v>48</v>
      </c>
      <c r="BL26" s="4" t="str">
        <f t="shared" si="83"/>
        <v>[880,48]</v>
      </c>
      <c r="BM26" s="24" t="str">
        <f t="shared" si="84"/>
        <v>[5,2],[10,4],[20,6],[30,8],[45,10],[60,12],[80,14],[100,16],[125,18],[150,20],[180,22],[210,24],[245,26],[280,28],[320,30],[360,32],[410,34],[460,36],[520,38],[580,40],[650,42],[720,44],[800,46],[880,48]</v>
      </c>
      <c r="BN26" s="5" t="s">
        <v>274</v>
      </c>
      <c r="BP26" s="20">
        <f t="shared" si="1"/>
        <v>77</v>
      </c>
      <c r="BQ26" s="4">
        <f t="shared" si="47"/>
        <v>880</v>
      </c>
      <c r="BR26" s="4">
        <v>80</v>
      </c>
      <c r="BS26" s="4">
        <v>48</v>
      </c>
      <c r="BT26" s="4" t="str">
        <f t="shared" si="24"/>
        <v>[880,48]</v>
      </c>
      <c r="BU26" s="24" t="str">
        <f t="shared" si="48"/>
        <v>[5,2],[10,4],[20,6],[30,8],[45,10],[60,12],[80,14],[100,16],[125,18],[150,20],[180,22],[210,24],[245,26],[280,28],[320,30],[360,32],[410,34],[460,36],[520,38],[580,40],[650,42],[720,44],[800,46],[880,48]</v>
      </c>
      <c r="BV26" s="5" t="s">
        <v>274</v>
      </c>
      <c r="BX26" s="20">
        <f t="shared" si="2"/>
        <v>77</v>
      </c>
      <c r="BY26" s="4">
        <f t="shared" si="49"/>
        <v>880</v>
      </c>
      <c r="BZ26" s="4">
        <v>80</v>
      </c>
      <c r="CA26" s="4">
        <v>48</v>
      </c>
      <c r="CB26" s="4" t="str">
        <f t="shared" si="25"/>
        <v>[880,48]</v>
      </c>
      <c r="CC26" s="24" t="str">
        <f t="shared" si="50"/>
        <v>[5,2],[10,4],[20,6],[30,8],[45,10],[60,12],[80,14],[100,16],[125,18],[150,20],[180,22],[210,24],[245,26],[280,28],[320,30],[360,32],[410,34],[460,36],[520,38],[580,40],[650,42],[720,44],[800,46],[880,48]</v>
      </c>
      <c r="CD26" s="5" t="s">
        <v>274</v>
      </c>
      <c r="CF26" s="20">
        <f t="shared" si="3"/>
        <v>77</v>
      </c>
      <c r="CG26" s="4">
        <f t="shared" si="51"/>
        <v>880</v>
      </c>
      <c r="CH26" s="4">
        <v>80</v>
      </c>
      <c r="CI26" s="4">
        <v>48</v>
      </c>
      <c r="CJ26" s="4" t="str">
        <f t="shared" si="26"/>
        <v>[880,48]</v>
      </c>
      <c r="CK26" s="24" t="str">
        <f t="shared" si="52"/>
        <v>[5,2],[10,4],[20,6],[30,8],[45,10],[60,12],[80,14],[100,16],[125,18],[150,20],[180,22],[210,24],[245,26],[280,28],[320,30],[360,32],[410,34],[460,36],[520,38],[580,40],[650,42],[720,44],[800,46],[880,48]</v>
      </c>
      <c r="CL26" s="5" t="s">
        <v>274</v>
      </c>
      <c r="CN26" s="20">
        <f t="shared" si="4"/>
        <v>77</v>
      </c>
      <c r="CO26" s="4">
        <f t="shared" si="53"/>
        <v>880</v>
      </c>
      <c r="CP26" s="4">
        <v>80</v>
      </c>
      <c r="CQ26" s="4">
        <v>48</v>
      </c>
      <c r="CR26" s="4" t="str">
        <f t="shared" si="27"/>
        <v>[880,48]</v>
      </c>
      <c r="CS26" s="24" t="str">
        <f t="shared" si="54"/>
        <v>[5,2],[10,4],[20,6],[30,8],[45,10],[60,12],[80,14],[100,16],[125,18],[150,20],[180,22],[210,24],[245,26],[280,28],[320,30],[360,32],[410,34],[460,36],[520,38],[580,40],[650,42],[720,44],[800,46],[880,48]</v>
      </c>
      <c r="CT26" s="5" t="s">
        <v>274</v>
      </c>
      <c r="CV26" s="20">
        <f t="shared" si="5"/>
        <v>77</v>
      </c>
      <c r="CW26" s="4">
        <f t="shared" si="55"/>
        <v>880</v>
      </c>
      <c r="CX26" s="4">
        <v>80</v>
      </c>
      <c r="CY26" s="4">
        <v>48</v>
      </c>
      <c r="CZ26" s="4" t="str">
        <f t="shared" si="28"/>
        <v>[880,48]</v>
      </c>
      <c r="DA26" s="24" t="str">
        <f t="shared" si="56"/>
        <v>[5,2],[10,4],[20,6],[30,8],[45,10],[60,12],[80,14],[100,16],[125,18],[150,20],[180,22],[210,24],[245,26],[280,28],[320,30],[360,32],[410,34],[460,36],[520,38],[580,40],[650,42],[720,44],[800,46],[880,48]</v>
      </c>
      <c r="DB26" s="5" t="s">
        <v>274</v>
      </c>
      <c r="DD26" s="20">
        <f t="shared" si="6"/>
        <v>77</v>
      </c>
      <c r="DE26" s="4">
        <f t="shared" si="57"/>
        <v>880</v>
      </c>
      <c r="DF26" s="4">
        <v>80</v>
      </c>
      <c r="DG26" s="4">
        <v>48</v>
      </c>
      <c r="DH26" s="4" t="str">
        <f t="shared" si="29"/>
        <v>[880,48]</v>
      </c>
      <c r="DI26" s="24" t="str">
        <f t="shared" si="58"/>
        <v>[5,2],[10,4],[20,6],[30,8],[45,10],[60,12],[80,14],[100,16],[125,18],[150,20],[180,22],[210,24],[245,26],[280,28],[320,30],[360,32],[410,34],[460,36],[520,38],[580,40],[650,42],[720,44],[800,46],[880,48]</v>
      </c>
      <c r="DJ26" s="5" t="s">
        <v>274</v>
      </c>
      <c r="DL26" s="20">
        <f t="shared" si="7"/>
        <v>77</v>
      </c>
      <c r="DM26" s="4">
        <f t="shared" si="59"/>
        <v>880</v>
      </c>
      <c r="DN26" s="4">
        <v>80</v>
      </c>
      <c r="DO26" s="4">
        <v>48</v>
      </c>
      <c r="DP26" s="4" t="str">
        <f t="shared" si="30"/>
        <v>[880,48]</v>
      </c>
      <c r="DQ26" s="24" t="str">
        <f t="shared" si="60"/>
        <v>[5,2],[10,4],[20,6],[30,8],[45,10],[60,12],[80,14],[100,16],[125,18],[150,20],[180,22],[210,24],[245,26],[280,28],[320,30],[360,32],[410,34],[460,36],[520,38],[580,40],[650,42],[720,44],[800,46],[880,48]</v>
      </c>
      <c r="DR26" s="5" t="s">
        <v>274</v>
      </c>
    </row>
    <row r="27" spans="1:122">
      <c r="A27" s="27" t="s">
        <v>422</v>
      </c>
      <c r="B27" s="20"/>
      <c r="G27" s="24"/>
      <c r="H27" s="5" t="s">
        <v>274</v>
      </c>
      <c r="J27" s="20"/>
      <c r="O27" s="24"/>
      <c r="P27" s="5" t="s">
        <v>274</v>
      </c>
      <c r="Q27" s="29"/>
      <c r="R27" s="20"/>
      <c r="W27" s="24"/>
      <c r="X27" s="5" t="s">
        <v>274</v>
      </c>
      <c r="Z27" s="20">
        <f t="shared" si="77"/>
        <v>83.2107843137255</v>
      </c>
      <c r="AA27" s="4">
        <f t="shared" si="78"/>
        <v>970</v>
      </c>
      <c r="AB27" s="4">
        <v>90</v>
      </c>
      <c r="AC27" s="4">
        <v>50</v>
      </c>
      <c r="AD27" s="4" t="str">
        <f t="shared" si="79"/>
        <v>[970,50]</v>
      </c>
      <c r="AE27" s="24" t="str">
        <f t="shared" si="80"/>
        <v>[[5,2],[10,4],[20,6],[30,8],[45,10],[60,12],[80,14],[100,16],[125,18],[150,20],[180,22],[210,24],[245,26],[280,28],[320,30],[360,32],[410,34],[460,36],[520,38],[580,40],[650,42],[720,44],[800,46],[880,48],[970,50]]</v>
      </c>
      <c r="AF27" s="5" t="s">
        <v>274</v>
      </c>
      <c r="AH27" s="20">
        <f t="shared" si="17"/>
        <v>83.2107843137255</v>
      </c>
      <c r="AI27" s="4">
        <f t="shared" si="39"/>
        <v>970</v>
      </c>
      <c r="AJ27" s="4">
        <v>90</v>
      </c>
      <c r="AK27" s="4">
        <v>50</v>
      </c>
      <c r="AL27" s="4" t="str">
        <f t="shared" si="18"/>
        <v>[970,50]</v>
      </c>
      <c r="AM27" s="24" t="str">
        <f t="shared" si="40"/>
        <v>[[5,2],[10,4],[20,6],[30,8],[45,10],[60,12],[80,14],[100,16],[125,18],[150,20],[180,22],[210,24],[245,26],[280,28],[320,30],[360,32],[410,34],[460,36],[520,38],[580,40],[650,42],[720,44],[800,46],[880,48],[970,50]]</v>
      </c>
      <c r="AN27" s="5" t="s">
        <v>274</v>
      </c>
      <c r="AP27" s="20">
        <f t="shared" si="19"/>
        <v>83.2107843137255</v>
      </c>
      <c r="AQ27" s="4">
        <f t="shared" si="41"/>
        <v>970</v>
      </c>
      <c r="AR27" s="4">
        <v>90</v>
      </c>
      <c r="AS27" s="4">
        <v>50</v>
      </c>
      <c r="AT27" s="4" t="str">
        <f t="shared" si="20"/>
        <v>[970,50]</v>
      </c>
      <c r="AU27" s="24" t="str">
        <f t="shared" si="42"/>
        <v>[[5,2],[10,4],[20,6],[30,8],[45,10],[60,12],[80,14],[100,16],[125,18],[150,20],[180,22],[210,24],[245,26],[280,28],[320,30],[360,32],[410,34],[460,36],[520,38],[580,40],[650,42],[720,44],[800,46],[880,48],[970,50]]</v>
      </c>
      <c r="AV27" s="5" t="s">
        <v>274</v>
      </c>
      <c r="AX27" s="20">
        <f t="shared" si="21"/>
        <v>83.2107843137255</v>
      </c>
      <c r="AY27" s="4">
        <f t="shared" si="43"/>
        <v>970</v>
      </c>
      <c r="AZ27" s="4">
        <v>90</v>
      </c>
      <c r="BA27" s="4">
        <v>50</v>
      </c>
      <c r="BB27" s="4" t="str">
        <f t="shared" si="22"/>
        <v>[970,50]</v>
      </c>
      <c r="BC27" s="24" t="str">
        <f t="shared" si="44"/>
        <v>[[5,2],[10,4],[20,6],[30,8],[45,10],[60,12],[80,14],[100,16],[125,18],[150,20],[180,22],[210,24],[245,26],[280,28],[320,30],[360,32],[410,34],[460,36],[520,38],[580,40],[650,42],[720,44],[800,46],[880,48],[970,50]]</v>
      </c>
      <c r="BD27" s="5" t="s">
        <v>274</v>
      </c>
      <c r="BH27" s="20">
        <f t="shared" si="81"/>
        <v>84.875</v>
      </c>
      <c r="BI27" s="4">
        <f t="shared" si="82"/>
        <v>970</v>
      </c>
      <c r="BJ27" s="4">
        <v>90</v>
      </c>
      <c r="BK27" s="4">
        <v>50</v>
      </c>
      <c r="BL27" s="4" t="str">
        <f t="shared" si="83"/>
        <v>[970,50]</v>
      </c>
      <c r="BM27" s="24" t="str">
        <f t="shared" si="84"/>
        <v>[[5,2],[10,4],[20,6],[30,8],[45,10],[60,12],[80,14],[100,16],[125,18],[150,20],[180,22],[210,24],[245,26],[280,28],[320,30],[360,32],[410,34],[460,36],[520,38],[580,40],[650,42],[720,44],[800,46],[880,48],[970,50]]</v>
      </c>
      <c r="BN27" s="5" t="s">
        <v>274</v>
      </c>
      <c r="BP27" s="20">
        <f t="shared" si="1"/>
        <v>84.875</v>
      </c>
      <c r="BQ27" s="4">
        <f t="shared" si="47"/>
        <v>970</v>
      </c>
      <c r="BR27" s="4">
        <v>90</v>
      </c>
      <c r="BS27" s="4">
        <v>50</v>
      </c>
      <c r="BT27" s="4" t="str">
        <f t="shared" si="24"/>
        <v>[970,50]</v>
      </c>
      <c r="BU27" s="24" t="str">
        <f t="shared" si="48"/>
        <v>[[5,2],[10,4],[20,6],[30,8],[45,10],[60,12],[80,14],[100,16],[125,18],[150,20],[180,22],[210,24],[245,26],[280,28],[320,30],[360,32],[410,34],[460,36],[520,38],[580,40],[650,42],[720,44],[800,46],[880,48],[970,50]]</v>
      </c>
      <c r="BV27" s="5" t="s">
        <v>274</v>
      </c>
      <c r="BX27" s="20">
        <f t="shared" si="2"/>
        <v>84.875</v>
      </c>
      <c r="BY27" s="4">
        <f t="shared" si="49"/>
        <v>970</v>
      </c>
      <c r="BZ27" s="4">
        <v>90</v>
      </c>
      <c r="CA27" s="4">
        <v>50</v>
      </c>
      <c r="CB27" s="4" t="str">
        <f t="shared" si="25"/>
        <v>[970,50]</v>
      </c>
      <c r="CC27" s="24" t="str">
        <f t="shared" si="50"/>
        <v>[[5,2],[10,4],[20,6],[30,8],[45,10],[60,12],[80,14],[100,16],[125,18],[150,20],[180,22],[210,24],[245,26],[280,28],[320,30],[360,32],[410,34],[460,36],[520,38],[580,40],[650,42],[720,44],[800,46],[880,48],[970,50]]</v>
      </c>
      <c r="CD27" s="5" t="s">
        <v>274</v>
      </c>
      <c r="CF27" s="20">
        <f t="shared" si="3"/>
        <v>84.875</v>
      </c>
      <c r="CG27" s="4">
        <f t="shared" si="51"/>
        <v>970</v>
      </c>
      <c r="CH27" s="4">
        <v>90</v>
      </c>
      <c r="CI27" s="4">
        <v>50</v>
      </c>
      <c r="CJ27" s="4" t="str">
        <f t="shared" si="26"/>
        <v>[970,50]</v>
      </c>
      <c r="CK27" s="24" t="str">
        <f t="shared" si="52"/>
        <v>[[5,2],[10,4],[20,6],[30,8],[45,10],[60,12],[80,14],[100,16],[125,18],[150,20],[180,22],[210,24],[245,26],[280,28],[320,30],[360,32],[410,34],[460,36],[520,38],[580,40],[650,42],[720,44],[800,46],[880,48],[970,50]]</v>
      </c>
      <c r="CL27" s="5" t="s">
        <v>274</v>
      </c>
      <c r="CN27" s="20">
        <f t="shared" si="4"/>
        <v>84.875</v>
      </c>
      <c r="CO27" s="4">
        <f t="shared" si="53"/>
        <v>970</v>
      </c>
      <c r="CP27" s="4">
        <v>90</v>
      </c>
      <c r="CQ27" s="4">
        <v>50</v>
      </c>
      <c r="CR27" s="4" t="str">
        <f t="shared" si="27"/>
        <v>[970,50]</v>
      </c>
      <c r="CS27" s="24" t="str">
        <f t="shared" si="54"/>
        <v>[[5,2],[10,4],[20,6],[30,8],[45,10],[60,12],[80,14],[100,16],[125,18],[150,20],[180,22],[210,24],[245,26],[280,28],[320,30],[360,32],[410,34],[460,36],[520,38],[580,40],[650,42],[720,44],[800,46],[880,48],[970,50]]</v>
      </c>
      <c r="CT27" s="5" t="s">
        <v>274</v>
      </c>
      <c r="CV27" s="20">
        <f t="shared" si="5"/>
        <v>84.875</v>
      </c>
      <c r="CW27" s="4">
        <f t="shared" si="55"/>
        <v>970</v>
      </c>
      <c r="CX27" s="4">
        <v>90</v>
      </c>
      <c r="CY27" s="4">
        <v>50</v>
      </c>
      <c r="CZ27" s="4" t="str">
        <f t="shared" si="28"/>
        <v>[970,50]</v>
      </c>
      <c r="DA27" s="24" t="str">
        <f t="shared" si="56"/>
        <v>[[5,2],[10,4],[20,6],[30,8],[45,10],[60,12],[80,14],[100,16],[125,18],[150,20],[180,22],[210,24],[245,26],[280,28],[320,30],[360,32],[410,34],[460,36],[520,38],[580,40],[650,42],[720,44],[800,46],[880,48],[970,50]]</v>
      </c>
      <c r="DB27" s="5" t="s">
        <v>274</v>
      </c>
      <c r="DD27" s="20">
        <f t="shared" si="6"/>
        <v>84.875</v>
      </c>
      <c r="DE27" s="4">
        <f t="shared" si="57"/>
        <v>970</v>
      </c>
      <c r="DF27" s="4">
        <v>90</v>
      </c>
      <c r="DG27" s="4">
        <v>50</v>
      </c>
      <c r="DH27" s="4" t="str">
        <f t="shared" si="29"/>
        <v>[970,50]</v>
      </c>
      <c r="DI27" s="24" t="str">
        <f t="shared" si="58"/>
        <v>[[5,2],[10,4],[20,6],[30,8],[45,10],[60,12],[80,14],[100,16],[125,18],[150,20],[180,22],[210,24],[245,26],[280,28],[320,30],[360,32],[410,34],[460,36],[520,38],[580,40],[650,42],[720,44],[800,46],[880,48],[970,50]]</v>
      </c>
      <c r="DJ27" s="5" t="s">
        <v>274</v>
      </c>
      <c r="DL27" s="20">
        <f t="shared" si="7"/>
        <v>84.875</v>
      </c>
      <c r="DM27" s="4">
        <f t="shared" si="59"/>
        <v>970</v>
      </c>
      <c r="DN27" s="4">
        <v>90</v>
      </c>
      <c r="DO27" s="4">
        <v>50</v>
      </c>
      <c r="DP27" s="4" t="str">
        <f t="shared" si="30"/>
        <v>[970,50]</v>
      </c>
      <c r="DQ27" s="24" t="str">
        <f t="shared" si="60"/>
        <v>[[5,2],[10,4],[20,6],[30,8],[45,10],[60,12],[80,14],[100,16],[125,18],[150,20],[180,22],[210,24],[245,26],[280,28],[320,30],[360,32],[410,34],[460,36],[520,38],[580,40],[650,42],[720,44],[800,46],[880,48],[970,50]]</v>
      </c>
      <c r="DR27" s="5" t="s">
        <v>274</v>
      </c>
    </row>
    <row r="28" spans="2:121">
      <c r="B28" s="20"/>
      <c r="G28" s="24"/>
      <c r="H28" s="5" t="s">
        <v>274</v>
      </c>
      <c r="J28" s="20"/>
      <c r="O28" s="24"/>
      <c r="P28" s="5" t="s">
        <v>274</v>
      </c>
      <c r="Q28" s="29"/>
      <c r="R28" s="20"/>
      <c r="W28" s="24"/>
      <c r="X28" s="5" t="s">
        <v>274</v>
      </c>
      <c r="Z28" s="20"/>
      <c r="AE28" s="24"/>
      <c r="AF28" s="5" t="s">
        <v>274</v>
      </c>
      <c r="AH28" s="20"/>
      <c r="AM28" s="24"/>
      <c r="AN28" s="5" t="s">
        <v>274</v>
      </c>
      <c r="AP28" s="20"/>
      <c r="AU28" s="24"/>
      <c r="AV28" s="5" t="s">
        <v>274</v>
      </c>
      <c r="AX28" s="20"/>
      <c r="BC28" s="24"/>
      <c r="BD28" s="5" t="s">
        <v>274</v>
      </c>
      <c r="BH28" s="20"/>
      <c r="BM28" s="24"/>
      <c r="BP28" s="20"/>
      <c r="BU28" s="24"/>
      <c r="BX28" s="20"/>
      <c r="CC28" s="24"/>
      <c r="CF28" s="20"/>
      <c r="CK28" s="24"/>
      <c r="CN28" s="20"/>
      <c r="CS28" s="24"/>
      <c r="CV28" s="20"/>
      <c r="DA28" s="24"/>
      <c r="DD28" s="20"/>
      <c r="DI28" s="24"/>
      <c r="DL28" s="20"/>
      <c r="DQ28" s="24"/>
    </row>
    <row r="29" ht="16.2" spans="1:121">
      <c r="A29" s="25" t="s">
        <v>81</v>
      </c>
      <c r="B29" s="20"/>
      <c r="G29" s="24"/>
      <c r="H29" s="5" t="s">
        <v>274</v>
      </c>
      <c r="J29" s="20"/>
      <c r="O29" s="24"/>
      <c r="P29" s="5" t="s">
        <v>274</v>
      </c>
      <c r="Q29" s="29"/>
      <c r="R29" s="20"/>
      <c r="W29" s="24"/>
      <c r="X29" s="5" t="s">
        <v>274</v>
      </c>
      <c r="Z29" s="20"/>
      <c r="AE29" s="24"/>
      <c r="AF29" s="5" t="s">
        <v>274</v>
      </c>
      <c r="AH29" s="20"/>
      <c r="AM29" s="24"/>
      <c r="AN29" s="5" t="s">
        <v>274</v>
      </c>
      <c r="AP29" s="20"/>
      <c r="AU29" s="24"/>
      <c r="AV29" s="5" t="s">
        <v>274</v>
      </c>
      <c r="AX29" s="20"/>
      <c r="BC29" s="24"/>
      <c r="BD29" s="5" t="s">
        <v>274</v>
      </c>
      <c r="BH29" s="20"/>
      <c r="BM29" s="24"/>
      <c r="BP29" s="20"/>
      <c r="BU29" s="24"/>
      <c r="BX29" s="20"/>
      <c r="CC29" s="24"/>
      <c r="CF29" s="20"/>
      <c r="CK29" s="24"/>
      <c r="CN29" s="20"/>
      <c r="CS29" s="24"/>
      <c r="CV29" s="20"/>
      <c r="DA29" s="24"/>
      <c r="DD29" s="20"/>
      <c r="DI29" s="24"/>
      <c r="DL29" s="20"/>
      <c r="DQ29" s="24"/>
    </row>
    <row r="30" spans="1:121">
      <c r="A30" s="2" t="s">
        <v>419</v>
      </c>
      <c r="B30" s="20"/>
      <c r="G30" s="24"/>
      <c r="H30" s="5" t="s">
        <v>274</v>
      </c>
      <c r="J30" s="20"/>
      <c r="O30" s="24"/>
      <c r="P30" s="5" t="s">
        <v>274</v>
      </c>
      <c r="Q30" s="29"/>
      <c r="R30" s="20"/>
      <c r="W30" s="24"/>
      <c r="X30" s="5" t="s">
        <v>274</v>
      </c>
      <c r="Z30" s="20"/>
      <c r="AE30" s="24"/>
      <c r="AF30" s="5" t="s">
        <v>274</v>
      </c>
      <c r="AH30" s="20"/>
      <c r="AM30" s="24"/>
      <c r="AN30" s="5" t="s">
        <v>274</v>
      </c>
      <c r="AP30" s="20"/>
      <c r="AU30" s="24"/>
      <c r="AX30" s="20"/>
      <c r="BC30" s="24"/>
      <c r="BD30" s="5" t="s">
        <v>274</v>
      </c>
      <c r="BH30" s="20"/>
      <c r="BM30" s="24"/>
      <c r="BP30" s="20"/>
      <c r="BU30" s="24"/>
      <c r="BX30" s="20"/>
      <c r="CC30" s="24"/>
      <c r="CF30" s="20"/>
      <c r="CK30" s="24"/>
      <c r="CN30" s="20"/>
      <c r="CS30" s="24"/>
      <c r="CV30" s="20"/>
      <c r="DA30" s="24"/>
      <c r="DD30" s="20"/>
      <c r="DI30" s="24"/>
      <c r="DL30" s="20"/>
      <c r="DQ30" s="24"/>
    </row>
    <row r="31" spans="1:121">
      <c r="A31" s="2">
        <f>'商城广告宝箱|AdvertShop'!O20</f>
        <v>6</v>
      </c>
      <c r="B31" s="20"/>
      <c r="G31" s="24"/>
      <c r="H31" s="5" t="s">
        <v>274</v>
      </c>
      <c r="J31" s="20"/>
      <c r="O31" s="24"/>
      <c r="P31" s="5" t="s">
        <v>274</v>
      </c>
      <c r="Q31" s="29"/>
      <c r="R31" s="20"/>
      <c r="W31" s="24"/>
      <c r="X31" s="5" t="s">
        <v>274</v>
      </c>
      <c r="Z31" s="20"/>
      <c r="AE31" s="24"/>
      <c r="AF31" s="5" t="s">
        <v>274</v>
      </c>
      <c r="AH31" s="20"/>
      <c r="AM31" s="24"/>
      <c r="AN31" s="5" t="s">
        <v>274</v>
      </c>
      <c r="AP31" s="20"/>
      <c r="AU31" s="24"/>
      <c r="AX31" s="20"/>
      <c r="BC31" s="24"/>
      <c r="BD31" s="5" t="s">
        <v>274</v>
      </c>
      <c r="BH31" s="20"/>
      <c r="BM31" s="24"/>
      <c r="BP31" s="20"/>
      <c r="BU31" s="24"/>
      <c r="BX31" s="20"/>
      <c r="CC31" s="24"/>
      <c r="CF31" s="20"/>
      <c r="CK31" s="24"/>
      <c r="CN31" s="20"/>
      <c r="CS31" s="24"/>
      <c r="CV31" s="20"/>
      <c r="DA31" s="24"/>
      <c r="DD31" s="20"/>
      <c r="DI31" s="24"/>
      <c r="DL31" s="20"/>
      <c r="DQ31" s="24"/>
    </row>
    <row r="32" spans="1:121">
      <c r="A32" s="2" t="s">
        <v>423</v>
      </c>
      <c r="B32" s="20"/>
      <c r="G32" s="24"/>
      <c r="H32" s="5" t="s">
        <v>274</v>
      </c>
      <c r="J32" s="20"/>
      <c r="O32" s="24"/>
      <c r="P32" s="5" t="s">
        <v>274</v>
      </c>
      <c r="Q32" s="29"/>
      <c r="R32" s="20"/>
      <c r="W32" s="24"/>
      <c r="X32" s="5" t="s">
        <v>274</v>
      </c>
      <c r="Z32" s="20"/>
      <c r="AE32" s="24"/>
      <c r="AF32" s="5" t="s">
        <v>274</v>
      </c>
      <c r="AH32" s="20"/>
      <c r="AM32" s="24"/>
      <c r="AN32" s="5" t="s">
        <v>274</v>
      </c>
      <c r="AP32" s="20"/>
      <c r="AU32" s="24"/>
      <c r="AX32" s="20"/>
      <c r="BC32" s="24"/>
      <c r="BD32" s="5" t="s">
        <v>274</v>
      </c>
      <c r="BH32" s="20"/>
      <c r="BM32" s="24"/>
      <c r="BP32" s="20"/>
      <c r="BU32" s="24"/>
      <c r="BX32" s="20"/>
      <c r="CC32" s="24"/>
      <c r="CF32" s="20"/>
      <c r="CK32" s="24"/>
      <c r="CN32" s="20"/>
      <c r="CS32" s="24"/>
      <c r="CV32" s="20"/>
      <c r="DA32" s="24"/>
      <c r="DD32" s="20"/>
      <c r="DI32" s="24"/>
      <c r="DL32" s="20"/>
      <c r="DQ32" s="24"/>
    </row>
    <row r="33" spans="1:121">
      <c r="A33" s="2">
        <f>2*60/A31</f>
        <v>20</v>
      </c>
      <c r="B33" s="20"/>
      <c r="G33" s="24"/>
      <c r="H33" s="5" t="s">
        <v>274</v>
      </c>
      <c r="J33" s="20"/>
      <c r="O33" s="24"/>
      <c r="P33" s="5" t="s">
        <v>274</v>
      </c>
      <c r="Q33" s="29"/>
      <c r="R33" s="20"/>
      <c r="W33" s="24"/>
      <c r="X33" s="5" t="s">
        <v>274</v>
      </c>
      <c r="Z33" s="20"/>
      <c r="AE33" s="24"/>
      <c r="AF33" s="5" t="s">
        <v>274</v>
      </c>
      <c r="AH33" s="20"/>
      <c r="AM33" s="24"/>
      <c r="AN33" s="5" t="s">
        <v>274</v>
      </c>
      <c r="AP33" s="20"/>
      <c r="AU33" s="24"/>
      <c r="AX33" s="20"/>
      <c r="BC33" s="24"/>
      <c r="BD33" s="5" t="s">
        <v>274</v>
      </c>
      <c r="BH33" s="20"/>
      <c r="BM33" s="24"/>
      <c r="BP33" s="20"/>
      <c r="BU33" s="24"/>
      <c r="BX33" s="20"/>
      <c r="CC33" s="24"/>
      <c r="CF33" s="20"/>
      <c r="CK33" s="24"/>
      <c r="CN33" s="20"/>
      <c r="CS33" s="24"/>
      <c r="CV33" s="20"/>
      <c r="DA33" s="24"/>
      <c r="DD33" s="20"/>
      <c r="DI33" s="24"/>
      <c r="DL33" s="20"/>
      <c r="DQ33" s="24"/>
    </row>
    <row r="34" spans="1:121">
      <c r="A34" s="2" t="s">
        <v>421</v>
      </c>
      <c r="B34" s="20"/>
      <c r="G34" s="24"/>
      <c r="H34" s="5" t="s">
        <v>274</v>
      </c>
      <c r="J34" s="20"/>
      <c r="O34" s="24"/>
      <c r="P34" s="5" t="s">
        <v>274</v>
      </c>
      <c r="Q34" s="29"/>
      <c r="R34" s="20"/>
      <c r="W34" s="24"/>
      <c r="X34" s="5" t="s">
        <v>274</v>
      </c>
      <c r="Z34" s="20"/>
      <c r="AE34" s="24"/>
      <c r="AF34" s="5" t="s">
        <v>274</v>
      </c>
      <c r="AH34" s="20"/>
      <c r="AM34" s="24"/>
      <c r="AN34" s="5" t="s">
        <v>274</v>
      </c>
      <c r="AP34" s="20"/>
      <c r="AU34" s="24"/>
      <c r="AX34" s="20"/>
      <c r="BC34" s="24"/>
      <c r="BD34" s="5" t="s">
        <v>274</v>
      </c>
      <c r="BH34" s="20"/>
      <c r="BM34" s="24"/>
      <c r="BP34" s="20"/>
      <c r="BU34" s="24"/>
      <c r="BX34" s="20"/>
      <c r="CC34" s="24"/>
      <c r="CF34" s="20"/>
      <c r="CK34" s="24"/>
      <c r="CN34" s="20"/>
      <c r="CS34" s="24"/>
      <c r="CV34" s="20"/>
      <c r="DA34" s="24"/>
      <c r="DD34" s="20"/>
      <c r="DI34" s="24"/>
      <c r="DL34" s="20"/>
      <c r="DQ34" s="24"/>
    </row>
    <row r="35" spans="1:121">
      <c r="A35" s="26">
        <f>(1/7*4)*A33</f>
        <v>11.4285714285714</v>
      </c>
      <c r="B35" s="20"/>
      <c r="G35" s="24"/>
      <c r="H35" s="5" t="s">
        <v>274</v>
      </c>
      <c r="J35" s="20"/>
      <c r="O35" s="24"/>
      <c r="P35" s="5" t="s">
        <v>274</v>
      </c>
      <c r="Q35" s="29"/>
      <c r="R35" s="20"/>
      <c r="W35" s="24"/>
      <c r="X35" s="5" t="s">
        <v>274</v>
      </c>
      <c r="Z35" s="20"/>
      <c r="AE35" s="24"/>
      <c r="AF35" s="5" t="s">
        <v>274</v>
      </c>
      <c r="AH35" s="20"/>
      <c r="AM35" s="24"/>
      <c r="AN35" s="5" t="s">
        <v>274</v>
      </c>
      <c r="AP35" s="20"/>
      <c r="AU35" s="24"/>
      <c r="AX35" s="20"/>
      <c r="BC35" s="24"/>
      <c r="BD35" s="5" t="s">
        <v>274</v>
      </c>
      <c r="BH35" s="20"/>
      <c r="BM35" s="24"/>
      <c r="BP35" s="20"/>
      <c r="BU35" s="24"/>
      <c r="BX35" s="20"/>
      <c r="CC35" s="24"/>
      <c r="CF35" s="20"/>
      <c r="CK35" s="24"/>
      <c r="CN35" s="20"/>
      <c r="CS35" s="24"/>
      <c r="CV35" s="20"/>
      <c r="DA35" s="24"/>
      <c r="DD35" s="20"/>
      <c r="DI35" s="24"/>
      <c r="DL35" s="20"/>
      <c r="DQ35" s="24"/>
    </row>
    <row r="36" spans="1:121">
      <c r="A36" s="27" t="s">
        <v>424</v>
      </c>
      <c r="B36" s="20"/>
      <c r="G36" s="24"/>
      <c r="H36" s="5" t="s">
        <v>274</v>
      </c>
      <c r="J36" s="20"/>
      <c r="O36" s="24"/>
      <c r="P36" s="5" t="s">
        <v>274</v>
      </c>
      <c r="Q36" s="29"/>
      <c r="R36" s="20"/>
      <c r="W36" s="24"/>
      <c r="X36" s="5" t="s">
        <v>274</v>
      </c>
      <c r="Z36" s="20"/>
      <c r="AE36" s="24"/>
      <c r="AF36" s="5" t="s">
        <v>274</v>
      </c>
      <c r="AH36" s="20"/>
      <c r="AM36" s="24"/>
      <c r="AN36" s="5" t="s">
        <v>274</v>
      </c>
      <c r="AP36" s="20"/>
      <c r="AU36" s="24"/>
      <c r="AX36" s="20"/>
      <c r="BC36" s="24"/>
      <c r="BD36" s="5" t="s">
        <v>274</v>
      </c>
      <c r="BH36" s="20"/>
      <c r="BM36" s="24"/>
      <c r="BP36" s="20"/>
      <c r="BU36" s="24"/>
      <c r="BX36" s="20"/>
      <c r="CC36" s="24"/>
      <c r="CF36" s="20"/>
      <c r="CK36" s="24"/>
      <c r="CN36" s="20"/>
      <c r="CS36" s="24"/>
      <c r="CV36" s="20"/>
      <c r="DA36" s="24"/>
      <c r="DD36" s="20"/>
      <c r="DI36" s="24"/>
      <c r="DL36" s="20"/>
      <c r="DQ36" s="24"/>
    </row>
    <row r="37" spans="2:121">
      <c r="B37" s="20"/>
      <c r="G37" s="24"/>
      <c r="H37" s="5" t="s">
        <v>274</v>
      </c>
      <c r="J37" s="20"/>
      <c r="O37" s="24"/>
      <c r="P37" s="5" t="s">
        <v>274</v>
      </c>
      <c r="Q37" s="29"/>
      <c r="R37" s="20"/>
      <c r="W37" s="24"/>
      <c r="X37" s="5" t="s">
        <v>274</v>
      </c>
      <c r="Z37" s="20"/>
      <c r="AE37" s="24"/>
      <c r="AF37" s="5" t="s">
        <v>274</v>
      </c>
      <c r="AH37" s="20"/>
      <c r="AM37" s="24"/>
      <c r="AN37" s="5" t="s">
        <v>274</v>
      </c>
      <c r="AP37" s="20"/>
      <c r="AU37" s="24"/>
      <c r="AX37" s="20"/>
      <c r="BC37" s="24"/>
      <c r="BD37" s="5" t="s">
        <v>274</v>
      </c>
      <c r="BH37" s="20"/>
      <c r="BM37" s="24"/>
      <c r="BP37" s="20"/>
      <c r="BU37" s="24"/>
      <c r="BX37" s="20"/>
      <c r="CC37" s="24"/>
      <c r="CF37" s="20"/>
      <c r="CK37" s="24"/>
      <c r="CN37" s="20"/>
      <c r="CS37" s="24"/>
      <c r="CV37" s="20"/>
      <c r="DA37" s="24"/>
      <c r="DD37" s="20"/>
      <c r="DI37" s="24"/>
      <c r="DL37" s="20"/>
      <c r="DQ37" s="24"/>
    </row>
    <row r="38" spans="2:121">
      <c r="B38" s="20"/>
      <c r="G38" s="24"/>
      <c r="H38" s="5" t="s">
        <v>274</v>
      </c>
      <c r="J38" s="20"/>
      <c r="O38" s="24"/>
      <c r="P38" s="5" t="s">
        <v>274</v>
      </c>
      <c r="Q38" s="29"/>
      <c r="R38" s="20"/>
      <c r="W38" s="24"/>
      <c r="X38" s="5" t="s">
        <v>274</v>
      </c>
      <c r="Z38" s="20"/>
      <c r="AE38" s="24"/>
      <c r="AF38" s="5" t="s">
        <v>274</v>
      </c>
      <c r="AH38" s="20"/>
      <c r="AM38" s="24"/>
      <c r="AN38" s="5" t="s">
        <v>274</v>
      </c>
      <c r="AP38" s="20"/>
      <c r="AU38" s="24"/>
      <c r="AX38" s="20"/>
      <c r="BC38" s="24"/>
      <c r="BD38" s="5" t="s">
        <v>274</v>
      </c>
      <c r="BH38" s="20"/>
      <c r="BM38" s="24"/>
      <c r="BP38" s="20"/>
      <c r="BU38" s="24"/>
      <c r="BX38" s="20"/>
      <c r="CC38" s="24"/>
      <c r="CF38" s="20"/>
      <c r="CK38" s="24"/>
      <c r="CN38" s="20"/>
      <c r="CS38" s="24"/>
      <c r="CV38" s="20"/>
      <c r="DA38" s="24"/>
      <c r="DD38" s="20"/>
      <c r="DI38" s="24"/>
      <c r="DL38" s="20"/>
      <c r="DQ38" s="24"/>
    </row>
    <row r="39" spans="2:121">
      <c r="B39" s="20"/>
      <c r="G39" s="24"/>
      <c r="H39" s="5" t="s">
        <v>274</v>
      </c>
      <c r="J39" s="20"/>
      <c r="O39" s="24"/>
      <c r="P39" s="5" t="s">
        <v>274</v>
      </c>
      <c r="Q39" s="29"/>
      <c r="R39" s="20"/>
      <c r="W39" s="24"/>
      <c r="X39" s="5" t="s">
        <v>274</v>
      </c>
      <c r="Z39" s="20"/>
      <c r="AE39" s="24"/>
      <c r="AF39" s="5" t="s">
        <v>274</v>
      </c>
      <c r="AH39" s="20"/>
      <c r="AM39" s="24"/>
      <c r="AN39" s="5" t="s">
        <v>274</v>
      </c>
      <c r="AP39" s="20"/>
      <c r="AU39" s="24"/>
      <c r="AX39" s="20"/>
      <c r="BC39" s="24"/>
      <c r="BD39" s="5" t="s">
        <v>274</v>
      </c>
      <c r="BH39" s="20"/>
      <c r="BM39" s="24"/>
      <c r="BP39" s="20"/>
      <c r="BU39" s="24"/>
      <c r="BX39" s="20"/>
      <c r="CC39" s="24"/>
      <c r="CF39" s="20"/>
      <c r="CK39" s="24"/>
      <c r="CN39" s="20"/>
      <c r="CS39" s="24"/>
      <c r="CV39" s="20"/>
      <c r="DA39" s="24"/>
      <c r="DD39" s="20"/>
      <c r="DI39" s="24"/>
      <c r="DL39" s="20"/>
      <c r="DQ39" s="24"/>
    </row>
    <row r="40" spans="2:121">
      <c r="B40" s="20"/>
      <c r="G40" s="24"/>
      <c r="H40" s="5" t="s">
        <v>274</v>
      </c>
      <c r="J40" s="20"/>
      <c r="O40" s="24"/>
      <c r="P40" s="5" t="s">
        <v>274</v>
      </c>
      <c r="Q40" s="29"/>
      <c r="R40" s="20"/>
      <c r="W40" s="24"/>
      <c r="X40" s="5" t="s">
        <v>274</v>
      </c>
      <c r="Z40" s="20"/>
      <c r="AE40" s="24"/>
      <c r="AF40" s="5" t="s">
        <v>274</v>
      </c>
      <c r="AH40" s="20"/>
      <c r="AM40" s="24"/>
      <c r="AN40" s="5" t="s">
        <v>274</v>
      </c>
      <c r="AP40" s="20"/>
      <c r="AU40" s="24"/>
      <c r="AX40" s="20"/>
      <c r="BC40" s="24"/>
      <c r="BD40" s="5" t="s">
        <v>274</v>
      </c>
      <c r="BH40" s="20"/>
      <c r="BM40" s="24"/>
      <c r="BP40" s="20"/>
      <c r="BU40" s="24"/>
      <c r="BX40" s="20"/>
      <c r="CC40" s="24"/>
      <c r="CF40" s="20"/>
      <c r="CK40" s="24"/>
      <c r="CN40" s="20"/>
      <c r="CS40" s="24"/>
      <c r="CV40" s="20"/>
      <c r="DA40" s="24"/>
      <c r="DD40" s="20"/>
      <c r="DI40" s="24"/>
      <c r="DL40" s="20"/>
      <c r="DQ40" s="24"/>
    </row>
    <row r="41" spans="2:121">
      <c r="B41" s="20"/>
      <c r="G41" s="24"/>
      <c r="H41" s="5" t="s">
        <v>274</v>
      </c>
      <c r="J41" s="20"/>
      <c r="O41" s="24"/>
      <c r="P41" s="5" t="s">
        <v>274</v>
      </c>
      <c r="Q41" s="29"/>
      <c r="R41" s="20"/>
      <c r="W41" s="24"/>
      <c r="X41" s="5" t="s">
        <v>274</v>
      </c>
      <c r="Z41" s="20"/>
      <c r="AE41" s="24"/>
      <c r="AF41" s="5" t="s">
        <v>274</v>
      </c>
      <c r="AH41" s="20"/>
      <c r="AM41" s="24"/>
      <c r="AN41" s="5" t="s">
        <v>274</v>
      </c>
      <c r="AP41" s="20"/>
      <c r="AU41" s="24"/>
      <c r="AX41" s="20"/>
      <c r="BC41" s="24"/>
      <c r="BD41" s="5" t="s">
        <v>274</v>
      </c>
      <c r="BH41" s="20"/>
      <c r="BM41" s="24"/>
      <c r="BP41" s="20"/>
      <c r="BU41" s="24"/>
      <c r="BX41" s="20"/>
      <c r="CC41" s="24"/>
      <c r="CF41" s="20"/>
      <c r="CK41" s="24"/>
      <c r="CN41" s="20"/>
      <c r="CS41" s="24"/>
      <c r="CV41" s="20"/>
      <c r="DA41" s="24"/>
      <c r="DD41" s="20"/>
      <c r="DI41" s="24"/>
      <c r="DL41" s="20"/>
      <c r="DQ41" s="24"/>
    </row>
    <row r="42" spans="2:121">
      <c r="B42" s="20"/>
      <c r="G42" s="24"/>
      <c r="H42" s="5" t="s">
        <v>274</v>
      </c>
      <c r="J42" s="20"/>
      <c r="O42" s="24"/>
      <c r="P42" s="5" t="s">
        <v>274</v>
      </c>
      <c r="Q42" s="29"/>
      <c r="R42" s="20"/>
      <c r="W42" s="24"/>
      <c r="X42" s="5" t="s">
        <v>274</v>
      </c>
      <c r="Z42" s="20"/>
      <c r="AE42" s="24"/>
      <c r="AF42" s="5" t="s">
        <v>274</v>
      </c>
      <c r="AH42" s="20"/>
      <c r="AM42" s="24"/>
      <c r="AN42" s="5" t="s">
        <v>274</v>
      </c>
      <c r="AP42" s="20"/>
      <c r="AU42" s="24"/>
      <c r="AX42" s="20"/>
      <c r="BC42" s="24"/>
      <c r="BD42" s="5" t="s">
        <v>274</v>
      </c>
      <c r="BH42" s="20"/>
      <c r="BM42" s="24"/>
      <c r="BP42" s="20"/>
      <c r="BU42" s="24"/>
      <c r="BX42" s="20"/>
      <c r="CC42" s="24"/>
      <c r="CF42" s="20"/>
      <c r="CK42" s="24"/>
      <c r="CN42" s="20"/>
      <c r="CS42" s="24"/>
      <c r="CV42" s="20"/>
      <c r="DA42" s="24"/>
      <c r="DD42" s="20"/>
      <c r="DI42" s="24"/>
      <c r="DL42" s="20"/>
      <c r="DQ42" s="24"/>
    </row>
    <row r="43" spans="2:121">
      <c r="B43" s="20"/>
      <c r="G43" s="24"/>
      <c r="H43" s="5" t="s">
        <v>274</v>
      </c>
      <c r="J43" s="20"/>
      <c r="O43" s="24"/>
      <c r="P43" s="5" t="s">
        <v>274</v>
      </c>
      <c r="Q43" s="29"/>
      <c r="R43" s="20"/>
      <c r="W43" s="24"/>
      <c r="X43" s="5" t="s">
        <v>274</v>
      </c>
      <c r="Z43" s="20"/>
      <c r="AE43" s="24"/>
      <c r="AF43" s="5" t="s">
        <v>274</v>
      </c>
      <c r="AH43" s="20"/>
      <c r="AM43" s="24"/>
      <c r="AN43" s="5" t="s">
        <v>274</v>
      </c>
      <c r="AP43" s="20"/>
      <c r="AU43" s="24"/>
      <c r="AX43" s="20"/>
      <c r="BC43" s="24"/>
      <c r="BD43" s="5" t="s">
        <v>274</v>
      </c>
      <c r="BH43" s="20"/>
      <c r="BM43" s="24"/>
      <c r="BP43" s="20"/>
      <c r="BU43" s="24"/>
      <c r="BX43" s="20"/>
      <c r="CC43" s="24"/>
      <c r="CF43" s="20"/>
      <c r="CK43" s="24"/>
      <c r="CN43" s="20"/>
      <c r="CS43" s="24"/>
      <c r="CV43" s="20"/>
      <c r="DA43" s="24"/>
      <c r="DD43" s="20"/>
      <c r="DI43" s="24"/>
      <c r="DL43" s="20"/>
      <c r="DQ43" s="24"/>
    </row>
    <row r="44" spans="2:121">
      <c r="B44" s="20"/>
      <c r="G44" s="24"/>
      <c r="H44" s="5" t="s">
        <v>274</v>
      </c>
      <c r="J44" s="20"/>
      <c r="O44" s="24"/>
      <c r="P44" s="5" t="s">
        <v>274</v>
      </c>
      <c r="Q44" s="29"/>
      <c r="R44" s="20"/>
      <c r="W44" s="24"/>
      <c r="X44" s="5" t="s">
        <v>274</v>
      </c>
      <c r="Z44" s="20"/>
      <c r="AE44" s="24"/>
      <c r="AF44" s="5" t="s">
        <v>274</v>
      </c>
      <c r="AH44" s="20"/>
      <c r="AM44" s="24"/>
      <c r="AN44" s="5" t="s">
        <v>274</v>
      </c>
      <c r="AP44" s="20"/>
      <c r="AU44" s="24"/>
      <c r="AX44" s="20"/>
      <c r="BC44" s="24"/>
      <c r="BD44" s="5" t="s">
        <v>274</v>
      </c>
      <c r="BH44" s="20"/>
      <c r="BM44" s="24"/>
      <c r="BP44" s="20"/>
      <c r="BU44" s="24"/>
      <c r="BX44" s="20"/>
      <c r="CC44" s="24"/>
      <c r="CF44" s="20"/>
      <c r="CK44" s="24"/>
      <c r="CN44" s="20"/>
      <c r="CS44" s="24"/>
      <c r="CV44" s="20"/>
      <c r="DA44" s="24"/>
      <c r="DD44" s="20"/>
      <c r="DI44" s="24"/>
      <c r="DL44" s="20"/>
      <c r="DQ44" s="24"/>
    </row>
    <row r="45" spans="2:121">
      <c r="B45" s="20"/>
      <c r="G45" s="24"/>
      <c r="H45" s="5" t="s">
        <v>274</v>
      </c>
      <c r="J45" s="20"/>
      <c r="O45" s="24"/>
      <c r="P45" s="5" t="s">
        <v>274</v>
      </c>
      <c r="Q45" s="29"/>
      <c r="R45" s="20"/>
      <c r="W45" s="24"/>
      <c r="X45" s="5" t="s">
        <v>274</v>
      </c>
      <c r="Z45" s="20"/>
      <c r="AE45" s="24"/>
      <c r="AF45" s="5" t="s">
        <v>274</v>
      </c>
      <c r="AH45" s="20"/>
      <c r="AM45" s="24"/>
      <c r="AN45" s="5" t="s">
        <v>274</v>
      </c>
      <c r="AP45" s="20"/>
      <c r="AU45" s="24"/>
      <c r="AX45" s="20"/>
      <c r="BC45" s="24"/>
      <c r="BD45" s="5" t="s">
        <v>274</v>
      </c>
      <c r="BH45" s="20"/>
      <c r="BM45" s="24"/>
      <c r="BP45" s="20"/>
      <c r="BU45" s="24"/>
      <c r="BX45" s="20"/>
      <c r="CC45" s="24"/>
      <c r="CF45" s="20"/>
      <c r="CK45" s="24"/>
      <c r="CN45" s="20"/>
      <c r="CS45" s="24"/>
      <c r="CV45" s="20"/>
      <c r="DA45" s="24"/>
      <c r="DD45" s="20"/>
      <c r="DI45" s="24"/>
      <c r="DL45" s="20"/>
      <c r="DQ45" s="24"/>
    </row>
    <row r="46" spans="2:121">
      <c r="B46" s="20"/>
      <c r="G46" s="24"/>
      <c r="H46" s="5" t="s">
        <v>274</v>
      </c>
      <c r="J46" s="20"/>
      <c r="O46" s="24"/>
      <c r="P46" s="5" t="s">
        <v>274</v>
      </c>
      <c r="Q46" s="29"/>
      <c r="R46" s="20"/>
      <c r="W46" s="24"/>
      <c r="X46" s="5" t="s">
        <v>274</v>
      </c>
      <c r="Z46" s="20"/>
      <c r="AE46" s="24"/>
      <c r="AF46" s="5" t="s">
        <v>274</v>
      </c>
      <c r="AH46" s="20"/>
      <c r="AM46" s="24"/>
      <c r="AN46" s="5" t="s">
        <v>274</v>
      </c>
      <c r="AP46" s="20"/>
      <c r="AU46" s="24"/>
      <c r="AX46" s="20"/>
      <c r="BC46" s="24"/>
      <c r="BD46" s="5" t="s">
        <v>274</v>
      </c>
      <c r="BH46" s="20"/>
      <c r="BM46" s="24"/>
      <c r="BP46" s="20"/>
      <c r="BU46" s="24"/>
      <c r="BX46" s="20"/>
      <c r="CC46" s="24"/>
      <c r="CF46" s="20"/>
      <c r="CK46" s="24"/>
      <c r="CN46" s="20"/>
      <c r="CS46" s="24"/>
      <c r="CV46" s="20"/>
      <c r="DA46" s="24"/>
      <c r="DD46" s="20"/>
      <c r="DI46" s="24"/>
      <c r="DL46" s="20"/>
      <c r="DQ46" s="24"/>
    </row>
    <row r="47" spans="2:121">
      <c r="B47" s="20"/>
      <c r="G47" s="24"/>
      <c r="H47" s="5" t="s">
        <v>274</v>
      </c>
      <c r="J47" s="20"/>
      <c r="O47" s="24"/>
      <c r="P47" s="5" t="s">
        <v>274</v>
      </c>
      <c r="Q47" s="29"/>
      <c r="R47" s="20"/>
      <c r="W47" s="24"/>
      <c r="X47" s="5" t="s">
        <v>274</v>
      </c>
      <c r="Z47" s="20"/>
      <c r="AE47" s="24"/>
      <c r="AF47" s="5" t="s">
        <v>274</v>
      </c>
      <c r="AH47" s="20"/>
      <c r="AM47" s="24"/>
      <c r="AN47" s="5" t="s">
        <v>274</v>
      </c>
      <c r="AP47" s="20"/>
      <c r="AU47" s="24"/>
      <c r="AX47" s="20"/>
      <c r="BC47" s="24"/>
      <c r="BD47" s="5" t="s">
        <v>274</v>
      </c>
      <c r="BH47" s="20"/>
      <c r="BM47" s="24"/>
      <c r="BP47" s="20"/>
      <c r="BU47" s="24"/>
      <c r="BX47" s="20"/>
      <c r="CC47" s="24"/>
      <c r="CF47" s="20"/>
      <c r="CK47" s="24"/>
      <c r="CN47" s="20"/>
      <c r="CS47" s="24"/>
      <c r="CV47" s="20"/>
      <c r="DA47" s="24"/>
      <c r="DD47" s="20"/>
      <c r="DI47" s="24"/>
      <c r="DL47" s="20"/>
      <c r="DQ47" s="24"/>
    </row>
    <row r="48" spans="2:121">
      <c r="B48" s="20"/>
      <c r="G48" s="24"/>
      <c r="H48" s="5" t="s">
        <v>274</v>
      </c>
      <c r="J48" s="20"/>
      <c r="O48" s="24"/>
      <c r="P48" s="5" t="s">
        <v>274</v>
      </c>
      <c r="Q48" s="29"/>
      <c r="R48" s="20"/>
      <c r="W48" s="24"/>
      <c r="X48" s="5" t="s">
        <v>274</v>
      </c>
      <c r="Z48" s="20"/>
      <c r="AE48" s="24"/>
      <c r="AF48" s="5" t="s">
        <v>274</v>
      </c>
      <c r="AH48" s="20"/>
      <c r="AM48" s="24"/>
      <c r="AN48" s="5" t="s">
        <v>274</v>
      </c>
      <c r="AP48" s="20"/>
      <c r="AU48" s="24"/>
      <c r="AX48" s="20"/>
      <c r="BC48" s="24"/>
      <c r="BD48" s="5" t="s">
        <v>274</v>
      </c>
      <c r="BH48" s="20"/>
      <c r="BM48" s="24"/>
      <c r="BP48" s="20"/>
      <c r="BU48" s="24"/>
      <c r="BX48" s="20"/>
      <c r="CC48" s="24"/>
      <c r="CF48" s="20"/>
      <c r="CK48" s="24"/>
      <c r="CN48" s="20"/>
      <c r="CS48" s="24"/>
      <c r="CV48" s="20"/>
      <c r="DA48" s="24"/>
      <c r="DD48" s="20"/>
      <c r="DI48" s="24"/>
      <c r="DL48" s="20"/>
      <c r="DQ48" s="24"/>
    </row>
    <row r="49" spans="2:121">
      <c r="B49" s="20"/>
      <c r="G49" s="24"/>
      <c r="H49" s="5" t="s">
        <v>274</v>
      </c>
      <c r="J49" s="20"/>
      <c r="O49" s="24"/>
      <c r="P49" s="5" t="s">
        <v>274</v>
      </c>
      <c r="Q49" s="29"/>
      <c r="R49" s="20"/>
      <c r="W49" s="24"/>
      <c r="X49" s="5" t="s">
        <v>274</v>
      </c>
      <c r="Z49" s="20"/>
      <c r="AE49" s="24"/>
      <c r="AF49" s="5" t="s">
        <v>274</v>
      </c>
      <c r="AH49" s="20"/>
      <c r="AM49" s="24"/>
      <c r="AN49" s="5" t="s">
        <v>274</v>
      </c>
      <c r="AP49" s="20"/>
      <c r="AU49" s="24"/>
      <c r="AX49" s="20"/>
      <c r="BC49" s="24"/>
      <c r="BD49" s="5" t="s">
        <v>274</v>
      </c>
      <c r="BH49" s="20"/>
      <c r="BM49" s="24"/>
      <c r="BP49" s="20"/>
      <c r="BU49" s="24"/>
      <c r="BX49" s="20"/>
      <c r="CC49" s="24"/>
      <c r="CF49" s="20"/>
      <c r="CK49" s="24"/>
      <c r="CN49" s="20"/>
      <c r="CS49" s="24"/>
      <c r="CV49" s="20"/>
      <c r="DA49" s="24"/>
      <c r="DD49" s="20"/>
      <c r="DI49" s="24"/>
      <c r="DL49" s="20"/>
      <c r="DQ49" s="24"/>
    </row>
    <row r="50" spans="2:121">
      <c r="B50" s="20"/>
      <c r="G50" s="24"/>
      <c r="H50" s="5" t="s">
        <v>274</v>
      </c>
      <c r="J50" s="20"/>
      <c r="O50" s="24"/>
      <c r="P50" s="5" t="s">
        <v>274</v>
      </c>
      <c r="Q50" s="29"/>
      <c r="R50" s="20"/>
      <c r="W50" s="24"/>
      <c r="X50" s="5" t="s">
        <v>274</v>
      </c>
      <c r="Z50" s="20"/>
      <c r="AE50" s="24"/>
      <c r="AF50" s="5" t="s">
        <v>274</v>
      </c>
      <c r="AH50" s="20"/>
      <c r="AM50" s="24"/>
      <c r="AN50" s="5" t="s">
        <v>274</v>
      </c>
      <c r="AP50" s="20"/>
      <c r="AU50" s="24"/>
      <c r="AX50" s="20"/>
      <c r="BC50" s="24"/>
      <c r="BD50" s="5" t="s">
        <v>274</v>
      </c>
      <c r="BH50" s="20"/>
      <c r="BM50" s="24"/>
      <c r="BP50" s="20"/>
      <c r="BU50" s="24"/>
      <c r="BX50" s="20"/>
      <c r="CC50" s="24"/>
      <c r="CF50" s="20"/>
      <c r="CK50" s="24"/>
      <c r="CN50" s="20"/>
      <c r="CS50" s="24"/>
      <c r="CV50" s="20"/>
      <c r="DA50" s="24"/>
      <c r="DD50" s="20"/>
      <c r="DI50" s="24"/>
      <c r="DL50" s="20"/>
      <c r="DQ50" s="24"/>
    </row>
    <row r="51" spans="2:121">
      <c r="B51" s="20"/>
      <c r="G51" s="24"/>
      <c r="H51" s="5" t="s">
        <v>274</v>
      </c>
      <c r="J51" s="20"/>
      <c r="O51" s="24"/>
      <c r="P51" s="5" t="s">
        <v>274</v>
      </c>
      <c r="Q51" s="29"/>
      <c r="R51" s="20"/>
      <c r="W51" s="24"/>
      <c r="X51" s="5" t="s">
        <v>274</v>
      </c>
      <c r="Z51" s="20"/>
      <c r="AE51" s="24"/>
      <c r="AF51" s="5" t="s">
        <v>274</v>
      </c>
      <c r="AH51" s="20"/>
      <c r="AM51" s="24"/>
      <c r="AN51" s="5" t="s">
        <v>274</v>
      </c>
      <c r="AP51" s="20"/>
      <c r="AU51" s="24"/>
      <c r="AX51" s="20"/>
      <c r="BC51" s="24"/>
      <c r="BD51" s="5" t="s">
        <v>274</v>
      </c>
      <c r="BH51" s="20"/>
      <c r="BM51" s="24"/>
      <c r="BP51" s="20"/>
      <c r="BU51" s="24"/>
      <c r="BX51" s="20"/>
      <c r="CC51" s="24"/>
      <c r="CF51" s="20"/>
      <c r="CK51" s="24"/>
      <c r="CN51" s="20"/>
      <c r="CS51" s="24"/>
      <c r="CV51" s="20"/>
      <c r="DA51" s="24"/>
      <c r="DD51" s="20"/>
      <c r="DI51" s="24"/>
      <c r="DL51" s="20"/>
      <c r="DQ51" s="24"/>
    </row>
    <row r="52" spans="2:121">
      <c r="B52" s="20"/>
      <c r="G52" s="24"/>
      <c r="H52" s="5" t="s">
        <v>274</v>
      </c>
      <c r="J52" s="20"/>
      <c r="O52" s="24"/>
      <c r="P52" s="5" t="s">
        <v>274</v>
      </c>
      <c r="Q52" s="29"/>
      <c r="R52" s="20"/>
      <c r="W52" s="24"/>
      <c r="X52" s="5" t="s">
        <v>274</v>
      </c>
      <c r="Z52" s="20"/>
      <c r="AE52" s="24"/>
      <c r="AF52" s="5" t="s">
        <v>274</v>
      </c>
      <c r="AH52" s="20"/>
      <c r="AM52" s="24"/>
      <c r="AN52" s="5" t="s">
        <v>274</v>
      </c>
      <c r="AP52" s="20"/>
      <c r="AU52" s="24"/>
      <c r="AX52" s="20"/>
      <c r="BC52" s="24"/>
      <c r="BD52" s="5" t="s">
        <v>274</v>
      </c>
      <c r="BH52" s="20"/>
      <c r="BM52" s="24"/>
      <c r="BP52" s="20"/>
      <c r="BU52" s="24"/>
      <c r="BX52" s="20"/>
      <c r="CC52" s="24"/>
      <c r="CF52" s="20"/>
      <c r="CK52" s="24"/>
      <c r="CN52" s="20"/>
      <c r="CS52" s="24"/>
      <c r="CV52" s="20"/>
      <c r="DA52" s="24"/>
      <c r="DD52" s="20"/>
      <c r="DI52" s="24"/>
      <c r="DL52" s="20"/>
      <c r="DQ52" s="24"/>
    </row>
    <row r="53" spans="7:121">
      <c r="G53" s="24"/>
      <c r="O53" s="24"/>
      <c r="W53" s="24"/>
      <c r="AE53" s="24"/>
      <c r="AM53" s="24"/>
      <c r="AU53" s="24"/>
      <c r="BC53" s="24"/>
      <c r="BM53" s="24"/>
      <c r="BU53" s="24"/>
      <c r="CC53" s="24"/>
      <c r="CK53" s="24"/>
      <c r="CS53" s="24"/>
      <c r="DA53" s="24"/>
      <c r="DI53" s="24"/>
      <c r="DQ53" s="24"/>
    </row>
  </sheetData>
  <mergeCells count="15">
    <mergeCell ref="F2:H2"/>
    <mergeCell ref="N2:P2"/>
    <mergeCell ref="V2:X2"/>
    <mergeCell ref="AD2:AF2"/>
    <mergeCell ref="AL2:AN2"/>
    <mergeCell ref="AT2:AV2"/>
    <mergeCell ref="BB2:BD2"/>
    <mergeCell ref="BL2:BN2"/>
    <mergeCell ref="BT2:BV2"/>
    <mergeCell ref="CB2:CD2"/>
    <mergeCell ref="CJ2:CL2"/>
    <mergeCell ref="CR2:CT2"/>
    <mergeCell ref="CZ2:DB2"/>
    <mergeCell ref="DH2:DJ2"/>
    <mergeCell ref="DP2:DR2"/>
  </mergeCell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4"/>
  <sheetViews>
    <sheetView workbookViewId="0">
      <selection activeCell="D3" sqref="D3"/>
    </sheetView>
  </sheetViews>
  <sheetFormatPr defaultColWidth="8.88888888888889" defaultRowHeight="15.6" outlineLevelRow="3" outlineLevelCol="3"/>
  <cols>
    <col min="1" max="1" width="23.6666666666667" style="1" customWidth="1"/>
    <col min="2" max="2" width="9.55555555555556" style="1" customWidth="1"/>
    <col min="3" max="16384" width="8.88888888888889" style="1"/>
  </cols>
  <sheetData>
    <row r="1" spans="2:4">
      <c r="B1" s="1" t="s">
        <v>425</v>
      </c>
      <c r="C1" s="1" t="s">
        <v>426</v>
      </c>
      <c r="D1" s="1" t="s">
        <v>221</v>
      </c>
    </row>
    <row r="2" ht="31.2" spans="1:4">
      <c r="A2" s="2" t="s">
        <v>427</v>
      </c>
      <c r="B2" s="1">
        <v>200000</v>
      </c>
      <c r="C2" s="1">
        <v>0</v>
      </c>
      <c r="D2" s="1">
        <f>B2+C2</f>
        <v>200000</v>
      </c>
    </row>
    <row r="3" ht="31.2" spans="1:4">
      <c r="A3" s="2" t="s">
        <v>428</v>
      </c>
      <c r="B3" s="1">
        <v>50000</v>
      </c>
      <c r="C3" s="1">
        <v>0</v>
      </c>
      <c r="D3" s="1">
        <f>B3+C3</f>
        <v>50000</v>
      </c>
    </row>
    <row r="4" spans="1:4">
      <c r="A4" s="1" t="s">
        <v>429</v>
      </c>
      <c r="B4" s="1">
        <v>100000</v>
      </c>
      <c r="C4" s="1">
        <v>0</v>
      </c>
      <c r="D4" s="1">
        <f>B4+C4</f>
        <v>100000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看广告|Advert</vt:lpstr>
      <vt:lpstr>成就奖励|EcpmAchievement</vt:lpstr>
      <vt:lpstr>转盘抽奖|Advertturn</vt:lpstr>
      <vt:lpstr>每日回馈|AdvertDaily</vt:lpstr>
      <vt:lpstr>buff|AdvertBuff</vt:lpstr>
      <vt:lpstr>商城广告宝箱|AdvertShop</vt:lpstr>
      <vt:lpstr>航海日志|AdvertMission</vt:lpstr>
      <vt:lpstr>商城增益验算</vt:lpstr>
      <vt:lpstr>广告价值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2021-07-28T03:25:00Z</dcterms:created>
  <dcterms:modified xsi:type="dcterms:W3CDTF">2021-11-25T09:42:49Z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D4D5F9F74AEC4A45B59A0C78C14D03FA</vt:lpwstr>
  </property>
</Properties>
</file>