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8128" windowHeight="12540" tabRatio="921"/>
  </bookViews>
  <sheets>
    <sheet name="特殊武器表|SpecialWeapons" sheetId="5" r:id="rId1"/>
    <sheet name="鱼玩法表|FishClassify" sheetId="13" r:id="rId2"/>
    <sheet name="连击武器表|ComboWeapons" sheetId="6" r:id="rId3"/>
    <sheet name="五灵珠验算" sheetId="7" state="hidden" r:id="rId4"/>
    <sheet name="小五灵珠600" sheetId="14" r:id="rId5"/>
    <sheet name="小神牛625" sheetId="15" r:id="rId6"/>
    <sheet name="番天印1100" sheetId="10" r:id="rId7"/>
    <sheet name="五灵珠1200" sheetId="9" r:id="rId8"/>
    <sheet name="神牛1250" sheetId="11" r:id="rId9"/>
    <sheet name="阴阳镜1300" sheetId="12" r:id="rId10"/>
    <sheet name="小暴富鸭1378" sheetId="17" r:id="rId11"/>
    <sheet name="诛仙剑1400" sheetId="18" r:id="rId12"/>
    <sheet name="凤凰1500" sheetId="23" r:id="rId13"/>
    <sheet name="圣龙1600" sheetId="22" r:id="rId14"/>
    <sheet name="多宝道人1700" sheetId="24" r:id="rId15"/>
    <sheet name="白虎1800" sheetId="19" r:id="rId16"/>
    <sheet name="花狐貂1950" sheetId="16" r:id="rId17"/>
  </sheets>
  <definedNames>
    <definedName name="_xlnm._FilterDatabase" localSheetId="7" hidden="1">五灵珠1200!$A$2:$AF$26</definedName>
    <definedName name="_xlnm._FilterDatabase" localSheetId="3" hidden="1">五灵珠验算!$A$1:$AL$26</definedName>
    <definedName name="_xlnm._FilterDatabase" localSheetId="4" hidden="1">小五灵珠600!$A$2:$AN$2</definedName>
  </definedNames>
  <calcPr calcId="162913"/>
</workbook>
</file>

<file path=xl/calcChain.xml><?xml version="1.0" encoding="utf-8"?>
<calcChain xmlns="http://schemas.openxmlformats.org/spreadsheetml/2006/main">
  <c r="D120" i="5" l="1"/>
  <c r="D119" i="5"/>
  <c r="D118" i="5"/>
  <c r="D117" i="5"/>
  <c r="D116" i="5"/>
  <c r="D115" i="5"/>
  <c r="D114" i="5"/>
  <c r="D113" i="5"/>
  <c r="D112" i="5"/>
  <c r="A140" i="6" l="1"/>
  <c r="K140" i="6"/>
  <c r="L140" i="6" s="1"/>
  <c r="A141" i="6"/>
  <c r="K141" i="6"/>
  <c r="K135" i="6"/>
  <c r="L135" i="6" s="1"/>
  <c r="A135" i="6"/>
  <c r="K134" i="6"/>
  <c r="A134" i="6"/>
  <c r="L141" i="6" l="1"/>
  <c r="L134" i="6"/>
  <c r="R120" i="5"/>
  <c r="R119" i="5"/>
  <c r="Q119" i="5"/>
  <c r="Q120" i="5" s="1"/>
  <c r="P119" i="5"/>
  <c r="R118" i="5"/>
  <c r="Q118" i="5"/>
  <c r="R117" i="5"/>
  <c r="R116" i="5"/>
  <c r="R115" i="5"/>
  <c r="Q115" i="5"/>
  <c r="Q116" i="5" s="1"/>
  <c r="R114" i="5"/>
  <c r="R113" i="5"/>
  <c r="R112" i="5"/>
  <c r="Q112" i="5"/>
  <c r="Q113" i="5" s="1"/>
  <c r="P120" i="5" l="1"/>
  <c r="Q117" i="5"/>
  <c r="P117" i="5"/>
  <c r="P116" i="5"/>
  <c r="P114" i="5"/>
  <c r="Q114" i="5"/>
  <c r="P113" i="5"/>
  <c r="A234" i="6"/>
  <c r="K234" i="6"/>
  <c r="L234" i="6" s="1"/>
  <c r="A47" i="6" l="1"/>
  <c r="K47" i="6"/>
  <c r="L47" i="6" s="1"/>
  <c r="A48" i="6"/>
  <c r="K48" i="6"/>
  <c r="A49" i="6"/>
  <c r="K49" i="6"/>
  <c r="L49" i="6" s="1"/>
  <c r="A50" i="6"/>
  <c r="K50" i="6"/>
  <c r="L50" i="6" s="1"/>
  <c r="A51" i="6"/>
  <c r="K51" i="6"/>
  <c r="A52" i="6"/>
  <c r="K52" i="6"/>
  <c r="L52" i="6" s="1"/>
  <c r="A53" i="6"/>
  <c r="K53" i="6"/>
  <c r="L53" i="6" s="1"/>
  <c r="A54" i="6"/>
  <c r="K54" i="6"/>
  <c r="A55" i="6"/>
  <c r="K55" i="6"/>
  <c r="L55" i="6" s="1"/>
  <c r="A56" i="6"/>
  <c r="K56" i="6"/>
  <c r="L56" i="6" s="1"/>
  <c r="A57" i="6"/>
  <c r="L57" i="6"/>
  <c r="M57" i="6" s="1"/>
  <c r="N57" i="6"/>
  <c r="A58" i="6"/>
  <c r="K58" i="6"/>
  <c r="A59" i="6"/>
  <c r="K59" i="6"/>
  <c r="L59" i="6" s="1"/>
  <c r="A60" i="6"/>
  <c r="K60" i="6"/>
  <c r="L60" i="6" s="1"/>
  <c r="A61" i="6"/>
  <c r="K61" i="6"/>
  <c r="L61" i="6" s="1"/>
  <c r="A62" i="6"/>
  <c r="K62" i="6"/>
  <c r="L62" i="6" s="1"/>
  <c r="A63" i="6"/>
  <c r="K63" i="6"/>
  <c r="L63" i="6" s="1"/>
  <c r="A64" i="6"/>
  <c r="K64" i="6"/>
  <c r="L64" i="6" s="1"/>
  <c r="A65" i="6"/>
  <c r="K65" i="6"/>
  <c r="L65" i="6" s="1"/>
  <c r="A66" i="6"/>
  <c r="K66" i="6"/>
  <c r="A67" i="6"/>
  <c r="K67" i="6"/>
  <c r="L67" i="6" s="1"/>
  <c r="A68" i="6"/>
  <c r="K68" i="6"/>
  <c r="L68" i="6" s="1"/>
  <c r="A69" i="6"/>
  <c r="K69" i="6"/>
  <c r="A70" i="6"/>
  <c r="K70" i="6"/>
  <c r="L70" i="6" s="1"/>
  <c r="A71" i="6"/>
  <c r="K71" i="6"/>
  <c r="L71" i="6" s="1"/>
  <c r="A72" i="6"/>
  <c r="K72" i="6"/>
  <c r="L72" i="6" s="1"/>
  <c r="A73" i="6"/>
  <c r="K73" i="6"/>
  <c r="L73" i="6" s="1"/>
  <c r="A74" i="6"/>
  <c r="K74" i="6"/>
  <c r="L74" i="6" s="1"/>
  <c r="A75" i="6"/>
  <c r="K75" i="6"/>
  <c r="L75" i="6" s="1"/>
  <c r="A76" i="6"/>
  <c r="K76" i="6"/>
  <c r="L76" i="6" s="1"/>
  <c r="A77" i="6"/>
  <c r="K77" i="6"/>
  <c r="L77" i="6" s="1"/>
  <c r="A78" i="6"/>
  <c r="K78" i="6"/>
  <c r="L78" i="6" s="1"/>
  <c r="A79" i="6"/>
  <c r="K79" i="6"/>
  <c r="L79" i="6" s="1"/>
  <c r="A80" i="6"/>
  <c r="K80" i="6"/>
  <c r="L80" i="6" s="1"/>
  <c r="A81" i="6"/>
  <c r="K81" i="6"/>
  <c r="L81" i="6" s="1"/>
  <c r="A82" i="6"/>
  <c r="K82" i="6"/>
  <c r="L82" i="6" s="1"/>
  <c r="A83" i="6"/>
  <c r="K83" i="6"/>
  <c r="A84" i="6"/>
  <c r="K84" i="6"/>
  <c r="L84" i="6" s="1"/>
  <c r="A85" i="6"/>
  <c r="K85" i="6"/>
  <c r="L85" i="6" s="1"/>
  <c r="A86" i="6"/>
  <c r="K86" i="6"/>
  <c r="A87" i="6"/>
  <c r="K87" i="6"/>
  <c r="L87" i="6" s="1"/>
  <c r="A88" i="6"/>
  <c r="K88" i="6"/>
  <c r="L88" i="6" s="1"/>
  <c r="A89" i="6"/>
  <c r="K89" i="6"/>
  <c r="L89" i="6" s="1"/>
  <c r="A90" i="6"/>
  <c r="K90" i="6"/>
  <c r="L90" i="6" s="1"/>
  <c r="A91" i="6"/>
  <c r="K91" i="6"/>
  <c r="L91" i="6" s="1"/>
  <c r="A92" i="6"/>
  <c r="K92" i="6"/>
  <c r="L92" i="6" s="1"/>
  <c r="A93" i="6"/>
  <c r="K93" i="6"/>
  <c r="L93" i="6" s="1"/>
  <c r="A94" i="6"/>
  <c r="K94" i="6"/>
  <c r="L94" i="6" s="1"/>
  <c r="A95" i="6"/>
  <c r="K95" i="6"/>
  <c r="L95" i="6" s="1"/>
  <c r="A96" i="6"/>
  <c r="K96" i="6"/>
  <c r="L96" i="6" s="1"/>
  <c r="A97" i="6"/>
  <c r="K97" i="6"/>
  <c r="L97" i="6" s="1"/>
  <c r="A98" i="6"/>
  <c r="K98" i="6"/>
  <c r="A99" i="6"/>
  <c r="K99" i="6"/>
  <c r="L99" i="6" s="1"/>
  <c r="A100" i="6"/>
  <c r="K100" i="6"/>
  <c r="L100" i="6" s="1"/>
  <c r="A101" i="6"/>
  <c r="K101" i="6"/>
  <c r="L101" i="6" s="1"/>
  <c r="A102" i="6"/>
  <c r="K102" i="6"/>
  <c r="L102" i="6" s="1"/>
  <c r="A103" i="6"/>
  <c r="K103" i="6"/>
  <c r="L103" i="6" s="1"/>
  <c r="A104" i="6"/>
  <c r="K104" i="6"/>
  <c r="L104" i="6" s="1"/>
  <c r="A105" i="6"/>
  <c r="K105" i="6"/>
  <c r="L105" i="6" s="1"/>
  <c r="A106" i="6"/>
  <c r="K106" i="6"/>
  <c r="L106" i="6" s="1"/>
  <c r="A107" i="6"/>
  <c r="K107" i="6"/>
  <c r="L107" i="6" s="1"/>
  <c r="A108" i="6"/>
  <c r="K108" i="6"/>
  <c r="A109" i="6"/>
  <c r="K109" i="6"/>
  <c r="L109" i="6" s="1"/>
  <c r="A110" i="6"/>
  <c r="K110" i="6"/>
  <c r="L110" i="6" s="1"/>
  <c r="A111" i="6"/>
  <c r="K111" i="6"/>
  <c r="A112" i="6"/>
  <c r="K112" i="6"/>
  <c r="L112" i="6" s="1"/>
  <c r="A113" i="6"/>
  <c r="K113" i="6"/>
  <c r="L113" i="6" s="1"/>
  <c r="A114" i="6"/>
  <c r="K114" i="6"/>
  <c r="A115" i="6"/>
  <c r="K115" i="6"/>
  <c r="L115" i="6" s="1"/>
  <c r="A116" i="6"/>
  <c r="K116" i="6"/>
  <c r="L116" i="6" s="1"/>
  <c r="A117" i="6"/>
  <c r="K117" i="6"/>
  <c r="L117" i="6" s="1"/>
  <c r="A118" i="6"/>
  <c r="K118" i="6"/>
  <c r="L118" i="6" s="1"/>
  <c r="A119" i="6"/>
  <c r="K119" i="6"/>
  <c r="L119" i="6" s="1"/>
  <c r="A120" i="6"/>
  <c r="K120" i="6"/>
  <c r="L120" i="6" s="1"/>
  <c r="A121" i="6"/>
  <c r="K121" i="6"/>
  <c r="L121" i="6" s="1"/>
  <c r="A122" i="6"/>
  <c r="K122" i="6"/>
  <c r="L122" i="6" s="1"/>
  <c r="A123" i="6"/>
  <c r="K123" i="6"/>
  <c r="L123" i="6" s="1"/>
  <c r="A124" i="6"/>
  <c r="K124" i="6"/>
  <c r="L124" i="6" s="1"/>
  <c r="A125" i="6"/>
  <c r="K125" i="6"/>
  <c r="A126" i="6"/>
  <c r="K126" i="6"/>
  <c r="L126" i="6" s="1"/>
  <c r="A127" i="6"/>
  <c r="K127" i="6"/>
  <c r="L127" i="6" s="1"/>
  <c r="A128" i="6"/>
  <c r="K128" i="6"/>
  <c r="A129" i="6"/>
  <c r="L129" i="6"/>
  <c r="M129" i="6" s="1"/>
  <c r="N129" i="6"/>
  <c r="A130" i="6"/>
  <c r="K130" i="6"/>
  <c r="L130" i="6" s="1"/>
  <c r="A131" i="6"/>
  <c r="K131" i="6"/>
  <c r="L131" i="6" s="1"/>
  <c r="A132" i="6"/>
  <c r="K132" i="6"/>
  <c r="L132" i="6" s="1"/>
  <c r="A133" i="6"/>
  <c r="K133" i="6"/>
  <c r="A136" i="6"/>
  <c r="K136" i="6"/>
  <c r="L136" i="6" s="1"/>
  <c r="A137" i="6"/>
  <c r="K137" i="6"/>
  <c r="L137" i="6" s="1"/>
  <c r="A138" i="6"/>
  <c r="K138" i="6"/>
  <c r="L138" i="6" s="1"/>
  <c r="A139" i="6"/>
  <c r="K139" i="6"/>
  <c r="L139" i="6" s="1"/>
  <c r="A142" i="6"/>
  <c r="K142" i="6"/>
  <c r="L142" i="6" s="1"/>
  <c r="A143" i="6"/>
  <c r="K143" i="6"/>
  <c r="L143" i="6" s="1"/>
  <c r="A144" i="6"/>
  <c r="K144" i="6"/>
  <c r="A145" i="6"/>
  <c r="K145" i="6"/>
  <c r="L145" i="6" s="1"/>
  <c r="A146" i="6"/>
  <c r="K146" i="6"/>
  <c r="L146" i="6" s="1"/>
  <c r="A147" i="6"/>
  <c r="K147" i="6"/>
  <c r="A148" i="6"/>
  <c r="K148" i="6"/>
  <c r="A149" i="6"/>
  <c r="K149" i="6"/>
  <c r="L149" i="6" s="1"/>
  <c r="A150" i="6"/>
  <c r="K150" i="6"/>
  <c r="A151" i="6"/>
  <c r="K151" i="6"/>
  <c r="L151" i="6" s="1"/>
  <c r="A152" i="6"/>
  <c r="K152" i="6"/>
  <c r="L152" i="6" s="1"/>
  <c r="A153" i="6"/>
  <c r="K153" i="6"/>
  <c r="L153" i="6" s="1"/>
  <c r="A154" i="6"/>
  <c r="K154" i="6"/>
  <c r="L154" i="6" s="1"/>
  <c r="A155" i="6"/>
  <c r="K155" i="6"/>
  <c r="L155" i="6" s="1"/>
  <c r="A156" i="6"/>
  <c r="K156" i="6"/>
  <c r="A157" i="6"/>
  <c r="K157" i="6"/>
  <c r="L157" i="6" s="1"/>
  <c r="A158" i="6"/>
  <c r="K158" i="6"/>
  <c r="A159" i="6"/>
  <c r="K159" i="6"/>
  <c r="L159" i="6" s="1"/>
  <c r="A160" i="6"/>
  <c r="K160" i="6"/>
  <c r="L160" i="6" s="1"/>
  <c r="A161" i="6"/>
  <c r="K161" i="6"/>
  <c r="L161" i="6" s="1"/>
  <c r="A162" i="6"/>
  <c r="K162" i="6"/>
  <c r="L162" i="6" s="1"/>
  <c r="A163" i="6"/>
  <c r="K163" i="6"/>
  <c r="L163" i="6" s="1"/>
  <c r="A164" i="6"/>
  <c r="K164" i="6"/>
  <c r="A165" i="6"/>
  <c r="K165" i="6"/>
  <c r="L165" i="6" s="1"/>
  <c r="A166" i="6"/>
  <c r="K166" i="6"/>
  <c r="L166" i="6" s="1"/>
  <c r="A167" i="6"/>
  <c r="K167" i="6"/>
  <c r="L167" i="6" s="1"/>
  <c r="A168" i="6"/>
  <c r="K168" i="6"/>
  <c r="L168" i="6" s="1"/>
  <c r="A169" i="6"/>
  <c r="K169" i="6"/>
  <c r="L169" i="6" s="1"/>
  <c r="A170" i="6"/>
  <c r="K170" i="6"/>
  <c r="L170" i="6" s="1"/>
  <c r="A171" i="6"/>
  <c r="K171" i="6"/>
  <c r="L171" i="6" s="1"/>
  <c r="A172" i="6"/>
  <c r="K172" i="6"/>
  <c r="L172" i="6" s="1"/>
  <c r="A173" i="6"/>
  <c r="K173" i="6"/>
  <c r="L173" i="6" s="1"/>
  <c r="A174" i="6"/>
  <c r="K174" i="6"/>
  <c r="L174" i="6" s="1"/>
  <c r="A175" i="6"/>
  <c r="K175" i="6"/>
  <c r="A176" i="6"/>
  <c r="K176" i="6"/>
  <c r="L176" i="6" s="1"/>
  <c r="A177" i="6"/>
  <c r="K177" i="6"/>
  <c r="L177" i="6" s="1"/>
  <c r="A178" i="6"/>
  <c r="K178" i="6"/>
  <c r="L178" i="6" s="1"/>
  <c r="A179" i="6"/>
  <c r="K179" i="6"/>
  <c r="L179" i="6" s="1"/>
  <c r="A180" i="6"/>
  <c r="K180" i="6"/>
  <c r="L180" i="6" s="1"/>
  <c r="A181" i="6"/>
  <c r="K181" i="6"/>
  <c r="L181" i="6" s="1"/>
  <c r="A182" i="6"/>
  <c r="K182" i="6"/>
  <c r="A183" i="6"/>
  <c r="K183" i="6"/>
  <c r="L183" i="6" s="1"/>
  <c r="A184" i="6"/>
  <c r="K184" i="6"/>
  <c r="A185" i="6"/>
  <c r="K185" i="6"/>
  <c r="L185" i="6" s="1"/>
  <c r="A186" i="6"/>
  <c r="K186" i="6"/>
  <c r="A187" i="6"/>
  <c r="K187" i="6"/>
  <c r="L187" i="6" s="1"/>
  <c r="A188" i="6"/>
  <c r="K188" i="6"/>
  <c r="L188" i="6" s="1"/>
  <c r="A189" i="6"/>
  <c r="K189" i="6"/>
  <c r="L189" i="6" s="1"/>
  <c r="A190" i="6"/>
  <c r="K190" i="6"/>
  <c r="L190" i="6" s="1"/>
  <c r="A191" i="6"/>
  <c r="K191" i="6"/>
  <c r="L191" i="6" s="1"/>
  <c r="A192" i="6"/>
  <c r="K192" i="6"/>
  <c r="L192" i="6" s="1"/>
  <c r="A193" i="6"/>
  <c r="K193" i="6"/>
  <c r="A194" i="6"/>
  <c r="K194" i="6"/>
  <c r="L194" i="6" s="1"/>
  <c r="A195" i="6"/>
  <c r="K195" i="6"/>
  <c r="L195" i="6" s="1"/>
  <c r="A196" i="6"/>
  <c r="K196" i="6"/>
  <c r="L196" i="6" s="1"/>
  <c r="A197" i="6"/>
  <c r="K197" i="6"/>
  <c r="L197" i="6" s="1"/>
  <c r="A198" i="6"/>
  <c r="K198" i="6"/>
  <c r="L198" i="6" s="1"/>
  <c r="A199" i="6"/>
  <c r="K199" i="6"/>
  <c r="L199" i="6" s="1"/>
  <c r="A200" i="6"/>
  <c r="K200" i="6"/>
  <c r="L200" i="6" s="1"/>
  <c r="A201" i="6"/>
  <c r="K201" i="6"/>
  <c r="L201" i="6" s="1"/>
  <c r="A202" i="6"/>
  <c r="K202" i="6"/>
  <c r="L202" i="6" s="1"/>
  <c r="A203" i="6"/>
  <c r="K203" i="6"/>
  <c r="L203" i="6" s="1"/>
  <c r="A204" i="6"/>
  <c r="K204" i="6"/>
  <c r="L204" i="6" s="1"/>
  <c r="A205" i="6"/>
  <c r="K205" i="6"/>
  <c r="L205" i="6" s="1"/>
  <c r="A206" i="6"/>
  <c r="K206" i="6"/>
  <c r="L206" i="6" s="1"/>
  <c r="A207" i="6"/>
  <c r="K207" i="6"/>
  <c r="L207" i="6" s="1"/>
  <c r="A208" i="6"/>
  <c r="K208" i="6"/>
  <c r="L208" i="6" s="1"/>
  <c r="A209" i="6"/>
  <c r="K209" i="6"/>
  <c r="L209" i="6" s="1"/>
  <c r="A210" i="6"/>
  <c r="K210" i="6"/>
  <c r="L210" i="6" s="1"/>
  <c r="A211" i="6"/>
  <c r="K211" i="6"/>
  <c r="L211" i="6" s="1"/>
  <c r="A212" i="6"/>
  <c r="K212" i="6"/>
  <c r="L212" i="6" s="1"/>
  <c r="A213" i="6"/>
  <c r="K213" i="6"/>
  <c r="L213" i="6" s="1"/>
  <c r="A214" i="6"/>
  <c r="K214" i="6"/>
  <c r="L214" i="6" s="1"/>
  <c r="A215" i="6"/>
  <c r="K215" i="6"/>
  <c r="L215" i="6" s="1"/>
  <c r="A216" i="6"/>
  <c r="K216" i="6"/>
  <c r="L216" i="6" s="1"/>
  <c r="A217" i="6"/>
  <c r="K217" i="6"/>
  <c r="A218" i="6"/>
  <c r="K218" i="6"/>
  <c r="L218" i="6" s="1"/>
  <c r="A219" i="6"/>
  <c r="K219" i="6"/>
  <c r="A220" i="6"/>
  <c r="K220" i="6"/>
  <c r="L220" i="6" s="1"/>
  <c r="A221" i="6"/>
  <c r="K221" i="6"/>
  <c r="L221" i="6" s="1"/>
  <c r="A222" i="6"/>
  <c r="K222" i="6"/>
  <c r="L222" i="6" s="1"/>
  <c r="A223" i="6"/>
  <c r="K223" i="6"/>
  <c r="L223" i="6" s="1"/>
  <c r="A224" i="6"/>
  <c r="K224" i="6"/>
  <c r="A225" i="6"/>
  <c r="K225" i="6"/>
  <c r="L225" i="6" s="1"/>
  <c r="A226" i="6"/>
  <c r="K226" i="6"/>
  <c r="L226" i="6" s="1"/>
  <c r="A227" i="6"/>
  <c r="K227" i="6"/>
  <c r="L227" i="6" s="1"/>
  <c r="A228" i="6"/>
  <c r="K228" i="6"/>
  <c r="L228" i="6" s="1"/>
  <c r="A229" i="6"/>
  <c r="K229" i="6"/>
  <c r="L229" i="6" s="1"/>
  <c r="A230" i="6"/>
  <c r="K230" i="6"/>
  <c r="L230" i="6" s="1"/>
  <c r="A231" i="6"/>
  <c r="K231" i="6"/>
  <c r="L231" i="6" s="1"/>
  <c r="A232" i="6"/>
  <c r="K232" i="6"/>
  <c r="L232" i="6" s="1"/>
  <c r="A233" i="6"/>
  <c r="K233" i="6"/>
  <c r="L233" i="6" s="1"/>
  <c r="N130" i="6" l="1"/>
  <c r="N131" i="6" s="1"/>
  <c r="N132" i="6" s="1"/>
  <c r="N133" i="6" s="1"/>
  <c r="L193" i="6"/>
  <c r="N58" i="6"/>
  <c r="N59" i="6" s="1"/>
  <c r="N60" i="6" s="1"/>
  <c r="N61" i="6" s="1"/>
  <c r="N62" i="6" s="1"/>
  <c r="N63" i="6" s="1"/>
  <c r="N64" i="6" s="1"/>
  <c r="N65" i="6" s="1"/>
  <c r="N66" i="6" s="1"/>
  <c r="N67" i="6" s="1"/>
  <c r="N68" i="6" s="1"/>
  <c r="N69" i="6" s="1"/>
  <c r="N70" i="6" s="1"/>
  <c r="N71" i="6" s="1"/>
  <c r="N72" i="6" s="1"/>
  <c r="N73" i="6" s="1"/>
  <c r="N74" i="6" s="1"/>
  <c r="N75" i="6" s="1"/>
  <c r="N76" i="6" s="1"/>
  <c r="N77" i="6" s="1"/>
  <c r="N78" i="6" s="1"/>
  <c r="N79" i="6" s="1"/>
  <c r="N80" i="6" s="1"/>
  <c r="N81" i="6" s="1"/>
  <c r="N82" i="6" s="1"/>
  <c r="N83" i="6" s="1"/>
  <c r="N84" i="6" s="1"/>
  <c r="N85" i="6" s="1"/>
  <c r="N86" i="6" s="1"/>
  <c r="N87" i="6" s="1"/>
  <c r="N88" i="6" s="1"/>
  <c r="N89" i="6" s="1"/>
  <c r="N90" i="6" s="1"/>
  <c r="N91" i="6" s="1"/>
  <c r="N92" i="6" s="1"/>
  <c r="N93" i="6" s="1"/>
  <c r="N94" i="6" s="1"/>
  <c r="N95" i="6" s="1"/>
  <c r="N96" i="6" s="1"/>
  <c r="N97" i="6" s="1"/>
  <c r="N98" i="6" s="1"/>
  <c r="N99" i="6" s="1"/>
  <c r="N100" i="6" s="1"/>
  <c r="N101" i="6" s="1"/>
  <c r="N102" i="6" s="1"/>
  <c r="N103" i="6" s="1"/>
  <c r="N104" i="6" s="1"/>
  <c r="N105" i="6" s="1"/>
  <c r="N106" i="6" s="1"/>
  <c r="N107" i="6" s="1"/>
  <c r="N108" i="6" s="1"/>
  <c r="N109" i="6" s="1"/>
  <c r="N110" i="6" s="1"/>
  <c r="N111" i="6" s="1"/>
  <c r="N112" i="6" s="1"/>
  <c r="N113" i="6" s="1"/>
  <c r="N114" i="6" s="1"/>
  <c r="N115" i="6" s="1"/>
  <c r="N116" i="6" s="1"/>
  <c r="N117" i="6" s="1"/>
  <c r="N118" i="6" s="1"/>
  <c r="N119" i="6" s="1"/>
  <c r="N120" i="6" s="1"/>
  <c r="N121" i="6" s="1"/>
  <c r="N122" i="6" s="1"/>
  <c r="N123" i="6" s="1"/>
  <c r="N124" i="6" s="1"/>
  <c r="N125" i="6" s="1"/>
  <c r="N126" i="6" s="1"/>
  <c r="N127" i="6" s="1"/>
  <c r="N128" i="6" s="1"/>
  <c r="L58" i="6"/>
  <c r="M58" i="6" s="1"/>
  <c r="M59" i="6" s="1"/>
  <c r="M60" i="6" s="1"/>
  <c r="M61" i="6" s="1"/>
  <c r="M62" i="6" s="1"/>
  <c r="M63" i="6" s="1"/>
  <c r="M64" i="6" s="1"/>
  <c r="L128" i="6"/>
  <c r="L184" i="6"/>
  <c r="L148" i="6"/>
  <c r="M130" i="6"/>
  <c r="M131" i="6" s="1"/>
  <c r="M132" i="6" s="1"/>
  <c r="L164" i="6"/>
  <c r="L144" i="6"/>
  <c r="L224" i="6"/>
  <c r="L54" i="6"/>
  <c r="L150" i="6"/>
  <c r="L175" i="6"/>
  <c r="L156" i="6"/>
  <c r="L219" i="6"/>
  <c r="L98" i="6"/>
  <c r="L217" i="6"/>
  <c r="L186" i="6"/>
  <c r="L182" i="6"/>
  <c r="L51" i="6"/>
  <c r="L114" i="6"/>
  <c r="L86" i="6"/>
  <c r="L147" i="6"/>
  <c r="L69" i="6"/>
  <c r="L108" i="6"/>
  <c r="L133" i="6"/>
  <c r="L125" i="6"/>
  <c r="L111" i="6"/>
  <c r="L83" i="6"/>
  <c r="L66" i="6"/>
  <c r="L158" i="6"/>
  <c r="L48" i="6"/>
  <c r="AE4" i="14"/>
  <c r="AE5" i="14"/>
  <c r="AE6" i="14"/>
  <c r="AE7" i="14"/>
  <c r="AE8" i="14"/>
  <c r="AE9" i="14"/>
  <c r="AE10" i="14"/>
  <c r="AE11" i="14"/>
  <c r="AE12" i="14"/>
  <c r="AE13" i="14"/>
  <c r="AE14" i="14"/>
  <c r="AE15" i="14"/>
  <c r="AE16" i="14"/>
  <c r="AE17" i="14"/>
  <c r="AE18" i="14"/>
  <c r="AE19" i="14"/>
  <c r="AE20" i="14"/>
  <c r="AE21" i="14"/>
  <c r="AE22" i="14"/>
  <c r="AE23" i="14"/>
  <c r="AE24" i="14"/>
  <c r="AE25" i="14"/>
  <c r="AE26" i="14"/>
  <c r="AE3" i="14"/>
  <c r="F34" i="14"/>
  <c r="J34" i="14"/>
  <c r="K34" i="14"/>
  <c r="L34" i="14"/>
  <c r="M34" i="14"/>
  <c r="X34" i="14"/>
  <c r="Y34" i="14"/>
  <c r="AC34" i="14" s="1"/>
  <c r="AD34" i="14" s="1"/>
  <c r="Z34" i="14"/>
  <c r="AA34" i="14"/>
  <c r="AB34" i="14"/>
  <c r="F35" i="14"/>
  <c r="J35" i="14"/>
  <c r="K35" i="14"/>
  <c r="L35" i="14"/>
  <c r="M35" i="14"/>
  <c r="X35" i="14"/>
  <c r="Y35" i="14"/>
  <c r="Z35" i="14"/>
  <c r="AA35" i="14"/>
  <c r="AB35" i="14"/>
  <c r="AC35" i="14"/>
  <c r="AD35" i="14" s="1"/>
  <c r="F36" i="14"/>
  <c r="J36" i="14"/>
  <c r="K36" i="14"/>
  <c r="L36" i="14"/>
  <c r="M36" i="14"/>
  <c r="X36" i="14"/>
  <c r="AC36" i="14" s="1"/>
  <c r="AD36" i="14" s="1"/>
  <c r="Y36" i="14"/>
  <c r="Z36" i="14"/>
  <c r="AA36" i="14"/>
  <c r="AB36" i="14"/>
  <c r="F37" i="14"/>
  <c r="J37" i="14"/>
  <c r="K37" i="14"/>
  <c r="L37" i="14"/>
  <c r="M37" i="14"/>
  <c r="X37" i="14"/>
  <c r="Y37" i="14"/>
  <c r="Z37" i="14"/>
  <c r="AA37" i="14"/>
  <c r="AC37" i="14" s="1"/>
  <c r="AD37" i="14" s="1"/>
  <c r="AB37" i="14"/>
  <c r="F38" i="14"/>
  <c r="J38" i="14"/>
  <c r="K38" i="14"/>
  <c r="L38" i="14"/>
  <c r="M38" i="14"/>
  <c r="X38" i="14"/>
  <c r="AC38" i="14" s="1"/>
  <c r="AD38" i="14" s="1"/>
  <c r="Y38" i="14"/>
  <c r="Z38" i="14"/>
  <c r="AA38" i="14"/>
  <c r="AB38" i="14"/>
  <c r="F39" i="14"/>
  <c r="J39" i="14"/>
  <c r="K39" i="14"/>
  <c r="L39" i="14"/>
  <c r="M39" i="14"/>
  <c r="X39" i="14"/>
  <c r="Y39" i="14"/>
  <c r="Z39" i="14"/>
  <c r="AA39" i="14"/>
  <c r="AC39" i="14" s="1"/>
  <c r="AD39" i="14" s="1"/>
  <c r="AB39" i="14"/>
  <c r="F40" i="14"/>
  <c r="J40" i="14"/>
  <c r="K40" i="14"/>
  <c r="L40" i="14"/>
  <c r="M40" i="14"/>
  <c r="X40" i="14"/>
  <c r="AC40" i="14" s="1"/>
  <c r="AD40" i="14" s="1"/>
  <c r="Y40" i="14"/>
  <c r="Z40" i="14"/>
  <c r="AA40" i="14"/>
  <c r="AB40" i="14"/>
  <c r="F41" i="14"/>
  <c r="J41" i="14"/>
  <c r="K41" i="14"/>
  <c r="L41" i="14"/>
  <c r="M41" i="14"/>
  <c r="X41" i="14"/>
  <c r="Y41" i="14"/>
  <c r="Z41" i="14"/>
  <c r="AA41" i="14"/>
  <c r="AC41" i="14" s="1"/>
  <c r="AD41" i="14" s="1"/>
  <c r="AB41" i="14"/>
  <c r="F42" i="14"/>
  <c r="J42" i="14"/>
  <c r="K42" i="14"/>
  <c r="L42" i="14"/>
  <c r="M42" i="14"/>
  <c r="X42" i="14"/>
  <c r="AC42" i="14" s="1"/>
  <c r="AD42" i="14" s="1"/>
  <c r="Y42" i="14"/>
  <c r="Z42" i="14"/>
  <c r="AA42" i="14"/>
  <c r="AB42" i="14"/>
  <c r="F43" i="14"/>
  <c r="J43" i="14"/>
  <c r="K43" i="14"/>
  <c r="L43" i="14"/>
  <c r="M43" i="14"/>
  <c r="X43" i="14"/>
  <c r="Y43" i="14"/>
  <c r="Z43" i="14"/>
  <c r="AA43" i="14"/>
  <c r="AC43" i="14" s="1"/>
  <c r="AD43" i="14" s="1"/>
  <c r="AB43" i="14"/>
  <c r="F44" i="14"/>
  <c r="J44" i="14"/>
  <c r="K44" i="14"/>
  <c r="L44" i="14"/>
  <c r="M44" i="14"/>
  <c r="X44" i="14"/>
  <c r="AC44" i="14" s="1"/>
  <c r="AD44" i="14" s="1"/>
  <c r="Y44" i="14"/>
  <c r="Z44" i="14"/>
  <c r="AA44" i="14"/>
  <c r="AB44" i="14"/>
  <c r="F45" i="14"/>
  <c r="J45" i="14"/>
  <c r="K45" i="14"/>
  <c r="L45" i="14"/>
  <c r="M45" i="14"/>
  <c r="X45" i="14"/>
  <c r="Y45" i="14"/>
  <c r="Z45" i="14"/>
  <c r="AA45" i="14"/>
  <c r="AC45" i="14" s="1"/>
  <c r="AD45" i="14" s="1"/>
  <c r="AB45" i="14"/>
  <c r="F46" i="14"/>
  <c r="J46" i="14"/>
  <c r="K46" i="14"/>
  <c r="L46" i="14"/>
  <c r="M46" i="14"/>
  <c r="X46" i="14"/>
  <c r="AC46" i="14" s="1"/>
  <c r="AD46" i="14" s="1"/>
  <c r="Y46" i="14"/>
  <c r="Z46" i="14"/>
  <c r="AA46" i="14"/>
  <c r="AB46" i="14"/>
  <c r="F47" i="14"/>
  <c r="J47" i="14"/>
  <c r="K47" i="14"/>
  <c r="L47" i="14"/>
  <c r="M47" i="14"/>
  <c r="X47" i="14"/>
  <c r="Y47" i="14"/>
  <c r="Z47" i="14"/>
  <c r="AA47" i="14"/>
  <c r="AC47" i="14" s="1"/>
  <c r="AD47" i="14" s="1"/>
  <c r="AB47" i="14"/>
  <c r="F48" i="14"/>
  <c r="J48" i="14"/>
  <c r="K48" i="14"/>
  <c r="L48" i="14"/>
  <c r="M48" i="14"/>
  <c r="X48" i="14"/>
  <c r="AC48" i="14" s="1"/>
  <c r="AD48" i="14" s="1"/>
  <c r="Y48" i="14"/>
  <c r="Z48" i="14"/>
  <c r="AA48" i="14"/>
  <c r="AB48" i="14"/>
  <c r="F49" i="14"/>
  <c r="J49" i="14"/>
  <c r="K49" i="14"/>
  <c r="L49" i="14"/>
  <c r="M49" i="14"/>
  <c r="X49" i="14"/>
  <c r="Y49" i="14"/>
  <c r="Z49" i="14"/>
  <c r="AA49" i="14"/>
  <c r="AC49" i="14" s="1"/>
  <c r="AD49" i="14" s="1"/>
  <c r="AB49" i="14"/>
  <c r="F50" i="14"/>
  <c r="J50" i="14"/>
  <c r="K50" i="14"/>
  <c r="L50" i="14"/>
  <c r="M50" i="14"/>
  <c r="X50" i="14"/>
  <c r="AC50" i="14" s="1"/>
  <c r="AD50" i="14" s="1"/>
  <c r="Y50" i="14"/>
  <c r="Z50" i="14"/>
  <c r="AA50" i="14"/>
  <c r="AB50" i="14"/>
  <c r="F51" i="14"/>
  <c r="J51" i="14"/>
  <c r="K51" i="14"/>
  <c r="L51" i="14"/>
  <c r="M51" i="14"/>
  <c r="X51" i="14"/>
  <c r="Y51" i="14"/>
  <c r="Z51" i="14"/>
  <c r="AA51" i="14"/>
  <c r="AC51" i="14" s="1"/>
  <c r="AD51" i="14" s="1"/>
  <c r="AB51" i="14"/>
  <c r="F52" i="14"/>
  <c r="J52" i="14"/>
  <c r="K52" i="14"/>
  <c r="L52" i="14"/>
  <c r="M52" i="14"/>
  <c r="X52" i="14"/>
  <c r="AC52" i="14" s="1"/>
  <c r="AD52" i="14" s="1"/>
  <c r="Y52" i="14"/>
  <c r="Z52" i="14"/>
  <c r="AA52" i="14"/>
  <c r="AB52" i="14"/>
  <c r="F53" i="14"/>
  <c r="J53" i="14"/>
  <c r="K53" i="14"/>
  <c r="L53" i="14"/>
  <c r="M53" i="14"/>
  <c r="X53" i="14"/>
  <c r="Y53" i="14"/>
  <c r="Z53" i="14"/>
  <c r="AA53" i="14"/>
  <c r="AC53" i="14" s="1"/>
  <c r="AD53" i="14" s="1"/>
  <c r="AB53" i="14"/>
  <c r="F54" i="14"/>
  <c r="J54" i="14"/>
  <c r="K54" i="14"/>
  <c r="L54" i="14"/>
  <c r="M54" i="14"/>
  <c r="X54" i="14"/>
  <c r="AC54" i="14" s="1"/>
  <c r="AD54" i="14" s="1"/>
  <c r="Y54" i="14"/>
  <c r="Z54" i="14"/>
  <c r="AA54" i="14"/>
  <c r="AB54" i="14"/>
  <c r="F55" i="14"/>
  <c r="J55" i="14"/>
  <c r="K55" i="14"/>
  <c r="L55" i="14"/>
  <c r="M55" i="14"/>
  <c r="X55" i="14"/>
  <c r="Y55" i="14"/>
  <c r="Z55" i="14"/>
  <c r="AA55" i="14"/>
  <c r="AC55" i="14" s="1"/>
  <c r="AD55" i="14" s="1"/>
  <c r="AB55" i="14"/>
  <c r="F56" i="14"/>
  <c r="J56" i="14"/>
  <c r="K56" i="14"/>
  <c r="L56" i="14"/>
  <c r="M56" i="14"/>
  <c r="X56" i="14"/>
  <c r="AC56" i="14" s="1"/>
  <c r="AD56" i="14" s="1"/>
  <c r="Y56" i="14"/>
  <c r="Z56" i="14"/>
  <c r="AA56" i="14"/>
  <c r="AB56" i="14"/>
  <c r="F57" i="14"/>
  <c r="J57" i="14"/>
  <c r="K57" i="14"/>
  <c r="L57" i="14"/>
  <c r="M57" i="14"/>
  <c r="X57" i="14"/>
  <c r="Y57" i="14"/>
  <c r="Z57" i="14"/>
  <c r="AA57" i="14"/>
  <c r="AC57" i="14" s="1"/>
  <c r="AD57" i="14" s="1"/>
  <c r="AB57" i="14"/>
  <c r="N134" i="6" l="1"/>
  <c r="N135" i="6" s="1"/>
  <c r="N136" i="6" s="1"/>
  <c r="N137" i="6" s="1"/>
  <c r="N138" i="6" s="1"/>
  <c r="N139" i="6" s="1"/>
  <c r="E63" i="6"/>
  <c r="M65" i="6"/>
  <c r="M66" i="6" s="1"/>
  <c r="M67" i="6" s="1"/>
  <c r="M68" i="6" s="1"/>
  <c r="M69" i="6" s="1"/>
  <c r="M133" i="6"/>
  <c r="V34" i="14"/>
  <c r="V36" i="14" s="1"/>
  <c r="E18" i="16"/>
  <c r="N140" i="6" l="1"/>
  <c r="N141" i="6" s="1"/>
  <c r="N142" i="6" s="1"/>
  <c r="N143" i="6" s="1"/>
  <c r="N144" i="6" s="1"/>
  <c r="N145" i="6" s="1"/>
  <c r="N146" i="6" s="1"/>
  <c r="N147" i="6" s="1"/>
  <c r="N148" i="6" s="1"/>
  <c r="N149" i="6" s="1"/>
  <c r="N150" i="6" s="1"/>
  <c r="N151" i="6" s="1"/>
  <c r="N152" i="6" s="1"/>
  <c r="N153" i="6" s="1"/>
  <c r="N154" i="6" s="1"/>
  <c r="N155" i="6" s="1"/>
  <c r="N156" i="6" s="1"/>
  <c r="N157" i="6" s="1"/>
  <c r="N158" i="6" s="1"/>
  <c r="N159" i="6" s="1"/>
  <c r="N160" i="6" s="1"/>
  <c r="N161" i="6" s="1"/>
  <c r="N162" i="6" s="1"/>
  <c r="N163" i="6" s="1"/>
  <c r="N164" i="6" s="1"/>
  <c r="N165" i="6" s="1"/>
  <c r="N166" i="6" s="1"/>
  <c r="N167" i="6" s="1"/>
  <c r="N168" i="6" s="1"/>
  <c r="N169" i="6" s="1"/>
  <c r="N170" i="6" s="1"/>
  <c r="N171" i="6" s="1"/>
  <c r="N172" i="6" s="1"/>
  <c r="N173" i="6" s="1"/>
  <c r="N174" i="6" s="1"/>
  <c r="N175" i="6" s="1"/>
  <c r="N176" i="6" s="1"/>
  <c r="N177" i="6" s="1"/>
  <c r="N178" i="6" s="1"/>
  <c r="N179" i="6" s="1"/>
  <c r="N180" i="6" s="1"/>
  <c r="N181" i="6" s="1"/>
  <c r="N182" i="6" s="1"/>
  <c r="N183" i="6" s="1"/>
  <c r="N184" i="6" s="1"/>
  <c r="N185" i="6" s="1"/>
  <c r="N186" i="6" s="1"/>
  <c r="N187" i="6" s="1"/>
  <c r="N188" i="6" s="1"/>
  <c r="N189" i="6" s="1"/>
  <c r="N190" i="6" s="1"/>
  <c r="N191" i="6" s="1"/>
  <c r="N192" i="6" s="1"/>
  <c r="N193" i="6" s="1"/>
  <c r="N194" i="6" s="1"/>
  <c r="N195" i="6" s="1"/>
  <c r="N196" i="6" s="1"/>
  <c r="N197" i="6" s="1"/>
  <c r="N198" i="6" s="1"/>
  <c r="N199" i="6" s="1"/>
  <c r="N200" i="6" s="1"/>
  <c r="N201" i="6" s="1"/>
  <c r="N202" i="6" s="1"/>
  <c r="N203" i="6" s="1"/>
  <c r="N204" i="6" s="1"/>
  <c r="N205" i="6" s="1"/>
  <c r="N206" i="6" s="1"/>
  <c r="N207" i="6" s="1"/>
  <c r="N208" i="6" s="1"/>
  <c r="N209" i="6" s="1"/>
  <c r="N210" i="6" s="1"/>
  <c r="N211" i="6" s="1"/>
  <c r="N212" i="6" s="1"/>
  <c r="N213" i="6" s="1"/>
  <c r="N214" i="6" s="1"/>
  <c r="N215" i="6" s="1"/>
  <c r="N216" i="6" s="1"/>
  <c r="N217" i="6" s="1"/>
  <c r="N218" i="6" s="1"/>
  <c r="N219" i="6" s="1"/>
  <c r="N220" i="6" s="1"/>
  <c r="N221" i="6" s="1"/>
  <c r="N222" i="6" s="1"/>
  <c r="N223" i="6" s="1"/>
  <c r="N224" i="6" s="1"/>
  <c r="N225" i="6" s="1"/>
  <c r="N226" i="6" s="1"/>
  <c r="N227" i="6" s="1"/>
  <c r="N228" i="6" s="1"/>
  <c r="N229" i="6" s="1"/>
  <c r="N230" i="6" s="1"/>
  <c r="N231" i="6" s="1"/>
  <c r="N232" i="6" s="1"/>
  <c r="N233" i="6" s="1"/>
  <c r="N234" i="6" s="1"/>
  <c r="M134" i="6"/>
  <c r="M135" i="6" s="1"/>
  <c r="M136" i="6" s="1"/>
  <c r="M137" i="6" s="1"/>
  <c r="M138" i="6" s="1"/>
  <c r="M139" i="6" s="1"/>
  <c r="E135" i="6" s="1"/>
  <c r="E68" i="6"/>
  <c r="M70" i="6"/>
  <c r="M71" i="6" s="1"/>
  <c r="M72" i="6" s="1"/>
  <c r="M73" i="6" s="1"/>
  <c r="M74" i="6" s="1"/>
  <c r="B27" i="24"/>
  <c r="D22" i="24" s="1"/>
  <c r="C26" i="24"/>
  <c r="E26" i="24" s="1"/>
  <c r="C25" i="24"/>
  <c r="E25" i="24" s="1"/>
  <c r="C24" i="24"/>
  <c r="E24" i="24" s="1"/>
  <c r="C23" i="24"/>
  <c r="E23" i="24" s="1"/>
  <c r="C22" i="24"/>
  <c r="E22" i="24" s="1"/>
  <c r="C21" i="24"/>
  <c r="E21" i="24" s="1"/>
  <c r="C20" i="24"/>
  <c r="E20" i="24" s="1"/>
  <c r="C19" i="24"/>
  <c r="E19" i="24" s="1"/>
  <c r="C18" i="24"/>
  <c r="E18" i="24" s="1"/>
  <c r="C17" i="24"/>
  <c r="E17" i="24" s="1"/>
  <c r="C16" i="24"/>
  <c r="E16" i="24" s="1"/>
  <c r="C15" i="24"/>
  <c r="E15" i="24" s="1"/>
  <c r="C14" i="24"/>
  <c r="E14" i="24" s="1"/>
  <c r="C13" i="24"/>
  <c r="E13" i="24" s="1"/>
  <c r="C12" i="24"/>
  <c r="E12" i="24" s="1"/>
  <c r="C11" i="24"/>
  <c r="E11" i="24" s="1"/>
  <c r="C10" i="24"/>
  <c r="E10" i="24" s="1"/>
  <c r="C9" i="24"/>
  <c r="E9" i="24" s="1"/>
  <c r="C8" i="24"/>
  <c r="E8" i="24" s="1"/>
  <c r="C7" i="24"/>
  <c r="E7" i="24" s="1"/>
  <c r="C6" i="24"/>
  <c r="E6" i="24" s="1"/>
  <c r="C5" i="24"/>
  <c r="E5" i="24" s="1"/>
  <c r="C4" i="24"/>
  <c r="E4" i="24" s="1"/>
  <c r="C3" i="24"/>
  <c r="E3" i="24" s="1"/>
  <c r="C2" i="24"/>
  <c r="E2" i="24" s="1"/>
  <c r="M140" i="6" l="1"/>
  <c r="M141" i="6" s="1"/>
  <c r="M142" i="6" s="1"/>
  <c r="E73" i="6"/>
  <c r="M75" i="6"/>
  <c r="M76" i="6" s="1"/>
  <c r="M77" i="6" s="1"/>
  <c r="M78" i="6" s="1"/>
  <c r="M79" i="6" s="1"/>
  <c r="D26" i="24"/>
  <c r="D6" i="24"/>
  <c r="D14" i="24"/>
  <c r="D3" i="24"/>
  <c r="D18" i="24"/>
  <c r="D5" i="24"/>
  <c r="D21" i="24"/>
  <c r="D11" i="24"/>
  <c r="D23" i="24"/>
  <c r="D7" i="24"/>
  <c r="D4" i="24"/>
  <c r="D15" i="24"/>
  <c r="D20" i="24"/>
  <c r="D24" i="24"/>
  <c r="D8" i="24"/>
  <c r="D12" i="24"/>
  <c r="D2" i="24"/>
  <c r="D9" i="24"/>
  <c r="D13" i="24"/>
  <c r="D17" i="24"/>
  <c r="D25" i="24"/>
  <c r="D10" i="24"/>
  <c r="E29" i="24"/>
  <c r="E30" i="24" s="1"/>
  <c r="D16" i="24"/>
  <c r="D19" i="24"/>
  <c r="M143" i="6" l="1"/>
  <c r="M144" i="6" s="1"/>
  <c r="M145" i="6" s="1"/>
  <c r="M146" i="6" s="1"/>
  <c r="M147" i="6" s="1"/>
  <c r="E142" i="6" s="1"/>
  <c r="E78" i="6"/>
  <c r="M80" i="6"/>
  <c r="M81" i="6" s="1"/>
  <c r="M82" i="6" s="1"/>
  <c r="M83" i="6" s="1"/>
  <c r="M84" i="6" s="1"/>
  <c r="M85" i="6" s="1"/>
  <c r="M86" i="6" s="1"/>
  <c r="G2" i="24"/>
  <c r="M148" i="6" l="1"/>
  <c r="M149" i="6" s="1"/>
  <c r="M150" i="6" s="1"/>
  <c r="M151" i="6" s="1"/>
  <c r="E85" i="6"/>
  <c r="M87" i="6"/>
  <c r="M88" i="6" s="1"/>
  <c r="M89" i="6" s="1"/>
  <c r="M90" i="6" s="1"/>
  <c r="M91" i="6" s="1"/>
  <c r="AK26" i="14"/>
  <c r="AL26" i="14" s="1"/>
  <c r="AM26" i="14" s="1"/>
  <c r="AN26" i="14" s="1"/>
  <c r="X26" i="14"/>
  <c r="U26" i="14"/>
  <c r="L26" i="14"/>
  <c r="K26" i="14"/>
  <c r="J26" i="14"/>
  <c r="I26" i="14"/>
  <c r="O26" i="14" s="1"/>
  <c r="F26" i="14"/>
  <c r="AL25" i="14"/>
  <c r="AM25" i="14" s="1"/>
  <c r="AN25" i="14" s="1"/>
  <c r="AK25" i="14"/>
  <c r="X25" i="14"/>
  <c r="U25" i="14"/>
  <c r="L25" i="14"/>
  <c r="K25" i="14"/>
  <c r="J25" i="14"/>
  <c r="I25" i="14"/>
  <c r="O25" i="14" s="1"/>
  <c r="F25" i="14"/>
  <c r="AK24" i="14"/>
  <c r="AL24" i="14" s="1"/>
  <c r="AM24" i="14" s="1"/>
  <c r="AN24" i="14" s="1"/>
  <c r="X24" i="14"/>
  <c r="U24" i="14"/>
  <c r="O24" i="14"/>
  <c r="Y24" i="14" s="1"/>
  <c r="L24" i="14"/>
  <c r="K24" i="14"/>
  <c r="J24" i="14"/>
  <c r="I24" i="14"/>
  <c r="F24" i="14"/>
  <c r="AK23" i="14"/>
  <c r="AL23" i="14" s="1"/>
  <c r="AM23" i="14" s="1"/>
  <c r="AN23" i="14" s="1"/>
  <c r="X23" i="14"/>
  <c r="U23" i="14"/>
  <c r="L23" i="14"/>
  <c r="K23" i="14"/>
  <c r="J23" i="14"/>
  <c r="I23" i="14"/>
  <c r="O23" i="14" s="1"/>
  <c r="F23" i="14"/>
  <c r="AK22" i="14"/>
  <c r="AL22" i="14" s="1"/>
  <c r="AM22" i="14" s="1"/>
  <c r="AN22" i="14" s="1"/>
  <c r="X22" i="14"/>
  <c r="U22" i="14"/>
  <c r="L22" i="14"/>
  <c r="K22" i="14"/>
  <c r="J22" i="14"/>
  <c r="I22" i="14"/>
  <c r="O22" i="14" s="1"/>
  <c r="F22" i="14"/>
  <c r="AK21" i="14"/>
  <c r="AL21" i="14" s="1"/>
  <c r="AM21" i="14" s="1"/>
  <c r="AN21" i="14" s="1"/>
  <c r="X21" i="14"/>
  <c r="U21" i="14"/>
  <c r="L21" i="14"/>
  <c r="K21" i="14"/>
  <c r="J21" i="14"/>
  <c r="I21" i="14"/>
  <c r="O21" i="14" s="1"/>
  <c r="F21" i="14"/>
  <c r="AK20" i="14"/>
  <c r="AL20" i="14" s="1"/>
  <c r="AM20" i="14" s="1"/>
  <c r="AN20" i="14" s="1"/>
  <c r="X20" i="14"/>
  <c r="U20" i="14"/>
  <c r="L20" i="14"/>
  <c r="K20" i="14"/>
  <c r="J20" i="14"/>
  <c r="I20" i="14"/>
  <c r="O20" i="14" s="1"/>
  <c r="F20" i="14"/>
  <c r="AK19" i="14"/>
  <c r="AL19" i="14" s="1"/>
  <c r="AM19" i="14" s="1"/>
  <c r="AN19" i="14" s="1"/>
  <c r="X19" i="14"/>
  <c r="U19" i="14"/>
  <c r="L19" i="14"/>
  <c r="K19" i="14"/>
  <c r="J19" i="14"/>
  <c r="I19" i="14"/>
  <c r="O19" i="14" s="1"/>
  <c r="P19" i="14" s="1"/>
  <c r="Q19" i="14" s="1"/>
  <c r="F19" i="14"/>
  <c r="AK18" i="14"/>
  <c r="AL18" i="14" s="1"/>
  <c r="AM18" i="14" s="1"/>
  <c r="AN18" i="14" s="1"/>
  <c r="X18" i="14"/>
  <c r="U18" i="14"/>
  <c r="L18" i="14"/>
  <c r="K18" i="14"/>
  <c r="J18" i="14"/>
  <c r="I18" i="14"/>
  <c r="O18" i="14" s="1"/>
  <c r="F18" i="14"/>
  <c r="AK17" i="14"/>
  <c r="AL17" i="14" s="1"/>
  <c r="AM17" i="14" s="1"/>
  <c r="AN17" i="14" s="1"/>
  <c r="X17" i="14"/>
  <c r="U17" i="14"/>
  <c r="L17" i="14"/>
  <c r="K17" i="14"/>
  <c r="J17" i="14"/>
  <c r="I17" i="14"/>
  <c r="O17" i="14" s="1"/>
  <c r="F17" i="14"/>
  <c r="AK16" i="14"/>
  <c r="AL16" i="14" s="1"/>
  <c r="AM16" i="14" s="1"/>
  <c r="AN16" i="14" s="1"/>
  <c r="X16" i="14"/>
  <c r="U16" i="14"/>
  <c r="O16" i="14"/>
  <c r="Y16" i="14" s="1"/>
  <c r="L16" i="14"/>
  <c r="K16" i="14"/>
  <c r="J16" i="14"/>
  <c r="I16" i="14"/>
  <c r="F16" i="14"/>
  <c r="AK15" i="14"/>
  <c r="AL15" i="14" s="1"/>
  <c r="AM15" i="14" s="1"/>
  <c r="AN15" i="14" s="1"/>
  <c r="X15" i="14"/>
  <c r="U15" i="14"/>
  <c r="L15" i="14"/>
  <c r="K15" i="14"/>
  <c r="J15" i="14"/>
  <c r="I15" i="14"/>
  <c r="O15" i="14" s="1"/>
  <c r="F15" i="14"/>
  <c r="AK14" i="14"/>
  <c r="AL14" i="14" s="1"/>
  <c r="AM14" i="14" s="1"/>
  <c r="AN14" i="14" s="1"/>
  <c r="X14" i="14"/>
  <c r="U14" i="14"/>
  <c r="L14" i="14"/>
  <c r="K14" i="14"/>
  <c r="J14" i="14"/>
  <c r="I14" i="14"/>
  <c r="O14" i="14" s="1"/>
  <c r="F14" i="14"/>
  <c r="AL13" i="14"/>
  <c r="AM13" i="14" s="1"/>
  <c r="AN13" i="14" s="1"/>
  <c r="AK13" i="14"/>
  <c r="X13" i="14"/>
  <c r="U13" i="14"/>
  <c r="L13" i="14"/>
  <c r="K13" i="14"/>
  <c r="J13" i="14"/>
  <c r="I13" i="14"/>
  <c r="O13" i="14" s="1"/>
  <c r="F13" i="14"/>
  <c r="AK12" i="14"/>
  <c r="AL12" i="14" s="1"/>
  <c r="AM12" i="14" s="1"/>
  <c r="AN12" i="14" s="1"/>
  <c r="X12" i="14"/>
  <c r="U12" i="14"/>
  <c r="L12" i="14"/>
  <c r="K12" i="14"/>
  <c r="J12" i="14"/>
  <c r="I12" i="14"/>
  <c r="O12" i="14" s="1"/>
  <c r="F12" i="14"/>
  <c r="AK11" i="14"/>
  <c r="AL11" i="14" s="1"/>
  <c r="AM11" i="14" s="1"/>
  <c r="AN11" i="14" s="1"/>
  <c r="X11" i="14"/>
  <c r="U11" i="14"/>
  <c r="L11" i="14"/>
  <c r="K11" i="14"/>
  <c r="J11" i="14"/>
  <c r="I11" i="14"/>
  <c r="O11" i="14" s="1"/>
  <c r="F11" i="14"/>
  <c r="AK10" i="14"/>
  <c r="AL10" i="14" s="1"/>
  <c r="AM10" i="14" s="1"/>
  <c r="AN10" i="14" s="1"/>
  <c r="X10" i="14"/>
  <c r="U10" i="14"/>
  <c r="L10" i="14"/>
  <c r="K10" i="14"/>
  <c r="J10" i="14"/>
  <c r="I10" i="14"/>
  <c r="O10" i="14" s="1"/>
  <c r="P10" i="14" s="1"/>
  <c r="F10" i="14"/>
  <c r="AK9" i="14"/>
  <c r="AL9" i="14" s="1"/>
  <c r="AM9" i="14" s="1"/>
  <c r="AN9" i="14" s="1"/>
  <c r="X9" i="14"/>
  <c r="U9" i="14"/>
  <c r="L9" i="14"/>
  <c r="K9" i="14"/>
  <c r="J9" i="14"/>
  <c r="I9" i="14"/>
  <c r="O9" i="14" s="1"/>
  <c r="P9" i="14" s="1"/>
  <c r="Z9" i="14" s="1"/>
  <c r="F9" i="14"/>
  <c r="AK8" i="14"/>
  <c r="AL8" i="14" s="1"/>
  <c r="AM8" i="14" s="1"/>
  <c r="AN8" i="14" s="1"/>
  <c r="X8" i="14"/>
  <c r="U8" i="14"/>
  <c r="L8" i="14"/>
  <c r="K8" i="14"/>
  <c r="J8" i="14"/>
  <c r="I8" i="14"/>
  <c r="O8" i="14" s="1"/>
  <c r="Y8" i="14" s="1"/>
  <c r="F8" i="14"/>
  <c r="AK7" i="14"/>
  <c r="AL7" i="14" s="1"/>
  <c r="AM7" i="14" s="1"/>
  <c r="AN7" i="14" s="1"/>
  <c r="X7" i="14"/>
  <c r="U7" i="14"/>
  <c r="L7" i="14"/>
  <c r="K7" i="14"/>
  <c r="J7" i="14"/>
  <c r="I7" i="14"/>
  <c r="O7" i="14" s="1"/>
  <c r="F7" i="14"/>
  <c r="AK6" i="14"/>
  <c r="AL6" i="14" s="1"/>
  <c r="AM6" i="14" s="1"/>
  <c r="AN6" i="14" s="1"/>
  <c r="X6" i="14"/>
  <c r="U6" i="14"/>
  <c r="L6" i="14"/>
  <c r="K6" i="14"/>
  <c r="J6" i="14"/>
  <c r="I6" i="14"/>
  <c r="O6" i="14" s="1"/>
  <c r="F6" i="14"/>
  <c r="AK5" i="14"/>
  <c r="AL5" i="14" s="1"/>
  <c r="AM5" i="14" s="1"/>
  <c r="AN5" i="14" s="1"/>
  <c r="X5" i="14"/>
  <c r="U5" i="14"/>
  <c r="L5" i="14"/>
  <c r="K5" i="14"/>
  <c r="J5" i="14"/>
  <c r="I5" i="14"/>
  <c r="O5" i="14" s="1"/>
  <c r="F5" i="14"/>
  <c r="AK4" i="14"/>
  <c r="AL4" i="14" s="1"/>
  <c r="AM4" i="14" s="1"/>
  <c r="AN4" i="14" s="1"/>
  <c r="X4" i="14"/>
  <c r="U4" i="14"/>
  <c r="L4" i="14"/>
  <c r="K4" i="14"/>
  <c r="J4" i="14"/>
  <c r="I4" i="14"/>
  <c r="O4" i="14" s="1"/>
  <c r="F4" i="14"/>
  <c r="AK3" i="14"/>
  <c r="AL3" i="14" s="1"/>
  <c r="AM3" i="14" s="1"/>
  <c r="AN3" i="14" s="1"/>
  <c r="X3" i="14"/>
  <c r="U3" i="14"/>
  <c r="L3" i="14"/>
  <c r="K3" i="14"/>
  <c r="J3" i="14"/>
  <c r="I3" i="14"/>
  <c r="O3" i="14" s="1"/>
  <c r="F3" i="14"/>
  <c r="M152" i="6" l="1"/>
  <c r="M153" i="6" s="1"/>
  <c r="M154" i="6" s="1"/>
  <c r="M155" i="6" s="1"/>
  <c r="E150" i="6" s="1"/>
  <c r="E90" i="6"/>
  <c r="M92" i="6"/>
  <c r="M93" i="6" s="1"/>
  <c r="M94" i="6" s="1"/>
  <c r="M95" i="6" s="1"/>
  <c r="M96" i="6" s="1"/>
  <c r="M97" i="6" s="1"/>
  <c r="M98" i="6" s="1"/>
  <c r="Y11" i="14"/>
  <c r="P11" i="14"/>
  <c r="Q11" i="14" s="1"/>
  <c r="AA11" i="14" s="1"/>
  <c r="Y19" i="14"/>
  <c r="Y9" i="14"/>
  <c r="Y17" i="14"/>
  <c r="P17" i="14"/>
  <c r="P7" i="14"/>
  <c r="Y7" i="14"/>
  <c r="P13" i="14"/>
  <c r="Y13" i="14"/>
  <c r="P18" i="14"/>
  <c r="Y18" i="14"/>
  <c r="P22" i="14"/>
  <c r="Y22" i="14"/>
  <c r="P6" i="14"/>
  <c r="Y6" i="14"/>
  <c r="R11" i="14"/>
  <c r="AB11" i="14" s="1"/>
  <c r="P26" i="14"/>
  <c r="Y26" i="14"/>
  <c r="P14" i="14"/>
  <c r="Y14" i="14"/>
  <c r="P3" i="14"/>
  <c r="Y3" i="14"/>
  <c r="P15" i="14"/>
  <c r="Y15" i="14"/>
  <c r="P4" i="14"/>
  <c r="Y4" i="14"/>
  <c r="P20" i="14"/>
  <c r="Y20" i="14"/>
  <c r="Y25" i="14"/>
  <c r="P25" i="14"/>
  <c r="P12" i="14"/>
  <c r="Y12" i="14"/>
  <c r="AA19" i="14"/>
  <c r="R19" i="14"/>
  <c r="AB19" i="14" s="1"/>
  <c r="P21" i="14"/>
  <c r="Y21" i="14"/>
  <c r="P23" i="14"/>
  <c r="Y23" i="14"/>
  <c r="P5" i="14"/>
  <c r="Y5" i="14"/>
  <c r="Z10" i="14"/>
  <c r="Q10" i="14"/>
  <c r="P8" i="14"/>
  <c r="Q9" i="14"/>
  <c r="P16" i="14"/>
  <c r="P24" i="14"/>
  <c r="Y10" i="14"/>
  <c r="Z11" i="14"/>
  <c r="Z19" i="14"/>
  <c r="M156" i="6" l="1"/>
  <c r="M157" i="6" s="1"/>
  <c r="M158" i="6" s="1"/>
  <c r="M159" i="6" s="1"/>
  <c r="E97" i="6"/>
  <c r="M99" i="6"/>
  <c r="M100" i="6" s="1"/>
  <c r="M101" i="6" s="1"/>
  <c r="M102" i="6" s="1"/>
  <c r="M103" i="6" s="1"/>
  <c r="Q15" i="14"/>
  <c r="Z15" i="14"/>
  <c r="Q5" i="14"/>
  <c r="Z5" i="14"/>
  <c r="Q13" i="14"/>
  <c r="Z13" i="14"/>
  <c r="S19" i="14"/>
  <c r="AC19" i="14" s="1"/>
  <c r="AF19" i="14" s="1"/>
  <c r="Q24" i="14"/>
  <c r="Z24" i="14"/>
  <c r="Z26" i="14"/>
  <c r="Q26" i="14"/>
  <c r="Q16" i="14"/>
  <c r="Z16" i="14"/>
  <c r="Q20" i="14"/>
  <c r="Z20" i="14"/>
  <c r="Q22" i="14"/>
  <c r="Z22" i="14"/>
  <c r="Q23" i="14"/>
  <c r="Z23" i="14"/>
  <c r="Q12" i="14"/>
  <c r="Z12" i="14"/>
  <c r="AA10" i="14"/>
  <c r="R10" i="14"/>
  <c r="Z25" i="14"/>
  <c r="Q25" i="14"/>
  <c r="Z14" i="14"/>
  <c r="Q14" i="14"/>
  <c r="S11" i="14"/>
  <c r="AC11" i="14" s="1"/>
  <c r="AF11" i="14" s="1"/>
  <c r="Z17" i="14"/>
  <c r="Q17" i="14"/>
  <c r="Q6" i="14"/>
  <c r="Z6" i="14"/>
  <c r="R9" i="14"/>
  <c r="AB9" i="14" s="1"/>
  <c r="AA9" i="14"/>
  <c r="Z3" i="14"/>
  <c r="Q3" i="14"/>
  <c r="Q7" i="14"/>
  <c r="Z7" i="14"/>
  <c r="Q8" i="14"/>
  <c r="Z8" i="14"/>
  <c r="Q4" i="14"/>
  <c r="Z4" i="14"/>
  <c r="Q21" i="14"/>
  <c r="Z21" i="14"/>
  <c r="Z18" i="14"/>
  <c r="Q18" i="14"/>
  <c r="M160" i="6" l="1"/>
  <c r="M161" i="6" s="1"/>
  <c r="M162" i="6" s="1"/>
  <c r="M163" i="6" s="1"/>
  <c r="M164" i="6" s="1"/>
  <c r="E158" i="6" s="1"/>
  <c r="E102" i="6"/>
  <c r="M104" i="6"/>
  <c r="M105" i="6" s="1"/>
  <c r="M106" i="6" s="1"/>
  <c r="M107" i="6" s="1"/>
  <c r="M108" i="6" s="1"/>
  <c r="M109" i="6" s="1"/>
  <c r="M110" i="6" s="1"/>
  <c r="S9" i="14"/>
  <c r="AC9" i="14" s="1"/>
  <c r="AF9" i="14" s="1"/>
  <c r="R5" i="14"/>
  <c r="AB5" i="14" s="1"/>
  <c r="AA5" i="14"/>
  <c r="R8" i="14"/>
  <c r="AB8" i="14" s="1"/>
  <c r="AA8" i="14"/>
  <c r="S8" i="14"/>
  <c r="AC8" i="14" s="1"/>
  <c r="AF8" i="14" s="1"/>
  <c r="R6" i="14"/>
  <c r="AB6" i="14" s="1"/>
  <c r="AA6" i="14"/>
  <c r="AB10" i="14"/>
  <c r="S10" i="14"/>
  <c r="AC10" i="14" s="1"/>
  <c r="AF10" i="14" s="1"/>
  <c r="R21" i="14"/>
  <c r="AB21" i="14" s="1"/>
  <c r="AA21" i="14"/>
  <c r="S21" i="14"/>
  <c r="AC21" i="14" s="1"/>
  <c r="AF21" i="14" s="1"/>
  <c r="R17" i="14"/>
  <c r="AA17" i="14"/>
  <c r="R20" i="14"/>
  <c r="AB20" i="14" s="1"/>
  <c r="AA20" i="14"/>
  <c r="R24" i="14"/>
  <c r="AA24" i="14"/>
  <c r="R15" i="14"/>
  <c r="AB15" i="14" s="1"/>
  <c r="AA15" i="14"/>
  <c r="R22" i="14"/>
  <c r="AB22" i="14" s="1"/>
  <c r="AA22" i="14"/>
  <c r="R7" i="14"/>
  <c r="AB7" i="14" s="1"/>
  <c r="AA7" i="14"/>
  <c r="R3" i="14"/>
  <c r="AB3" i="14" s="1"/>
  <c r="AA3" i="14"/>
  <c r="R12" i="14"/>
  <c r="AB12" i="14" s="1"/>
  <c r="AA12" i="14"/>
  <c r="R16" i="14"/>
  <c r="AB16" i="14" s="1"/>
  <c r="AA16" i="14"/>
  <c r="AA18" i="14"/>
  <c r="R18" i="14"/>
  <c r="AB18" i="14" s="1"/>
  <c r="R14" i="14"/>
  <c r="AB14" i="14" s="1"/>
  <c r="AA14" i="14"/>
  <c r="R13" i="14"/>
  <c r="AA13" i="14"/>
  <c r="AA4" i="14"/>
  <c r="R4" i="14"/>
  <c r="AB4" i="14" s="1"/>
  <c r="R23" i="14"/>
  <c r="AB23" i="14" s="1"/>
  <c r="AA23" i="14"/>
  <c r="AA26" i="14"/>
  <c r="R26" i="14"/>
  <c r="AB26" i="14" s="1"/>
  <c r="S12" i="14"/>
  <c r="AC12" i="14" s="1"/>
  <c r="AF12" i="14" s="1"/>
  <c r="R25" i="14"/>
  <c r="AA25" i="14"/>
  <c r="S4" i="14"/>
  <c r="AC4" i="14" s="1"/>
  <c r="AF4" i="14" s="1"/>
  <c r="M165" i="6" l="1"/>
  <c r="M166" i="6" s="1"/>
  <c r="M167" i="6" s="1"/>
  <c r="M168" i="6" s="1"/>
  <c r="M169" i="6" s="1"/>
  <c r="E109" i="6"/>
  <c r="M111" i="6"/>
  <c r="M112" i="6" s="1"/>
  <c r="M113" i="6" s="1"/>
  <c r="M114" i="6" s="1"/>
  <c r="M115" i="6" s="1"/>
  <c r="S23" i="14"/>
  <c r="AC23" i="14" s="1"/>
  <c r="AF23" i="14" s="1"/>
  <c r="S5" i="14"/>
  <c r="AC5" i="14" s="1"/>
  <c r="AF5" i="14" s="1"/>
  <c r="S18" i="14"/>
  <c r="AC18" i="14" s="1"/>
  <c r="AF18" i="14" s="1"/>
  <c r="S14" i="14"/>
  <c r="AC14" i="14" s="1"/>
  <c r="AF14" i="14" s="1"/>
  <c r="AB17" i="14"/>
  <c r="S17" i="14"/>
  <c r="AC17" i="14" s="1"/>
  <c r="AF17" i="14" s="1"/>
  <c r="S15" i="14"/>
  <c r="AC15" i="14" s="1"/>
  <c r="AF15" i="14" s="1"/>
  <c r="S3" i="14"/>
  <c r="AC3" i="14" s="1"/>
  <c r="AF3" i="14" s="1"/>
  <c r="S6" i="14"/>
  <c r="AC6" i="14" s="1"/>
  <c r="AF6" i="14" s="1"/>
  <c r="S7" i="14"/>
  <c r="AC7" i="14" s="1"/>
  <c r="AF7" i="14" s="1"/>
  <c r="S26" i="14"/>
  <c r="AC26" i="14" s="1"/>
  <c r="AF26" i="14" s="1"/>
  <c r="S16" i="14"/>
  <c r="AC16" i="14" s="1"/>
  <c r="AF16" i="14" s="1"/>
  <c r="AB24" i="14"/>
  <c r="S24" i="14"/>
  <c r="AC24" i="14" s="1"/>
  <c r="AF24" i="14" s="1"/>
  <c r="AB13" i="14"/>
  <c r="S13" i="14"/>
  <c r="AC13" i="14" s="1"/>
  <c r="AF13" i="14" s="1"/>
  <c r="S20" i="14"/>
  <c r="AC20" i="14" s="1"/>
  <c r="AF20" i="14" s="1"/>
  <c r="AB25" i="14"/>
  <c r="S25" i="14"/>
  <c r="AC25" i="14" s="1"/>
  <c r="AF25" i="14" s="1"/>
  <c r="S22" i="14"/>
  <c r="AC22" i="14" s="1"/>
  <c r="AF22" i="14" s="1"/>
  <c r="M170" i="6" l="1"/>
  <c r="E114" i="6"/>
  <c r="M116" i="6"/>
  <c r="M117" i="6" s="1"/>
  <c r="M118" i="6" s="1"/>
  <c r="M119" i="6" s="1"/>
  <c r="M120" i="6" s="1"/>
  <c r="M121" i="6" s="1"/>
  <c r="M122" i="6" s="1"/>
  <c r="AH2" i="14"/>
  <c r="AH4" i="14" s="1"/>
  <c r="M171" i="6" l="1"/>
  <c r="M172" i="6" s="1"/>
  <c r="M173" i="6" s="1"/>
  <c r="M174" i="6" s="1"/>
  <c r="M175" i="6" s="1"/>
  <c r="E169" i="6" s="1"/>
  <c r="E121" i="6"/>
  <c r="M123" i="6"/>
  <c r="M124" i="6" s="1"/>
  <c r="M125" i="6" s="1"/>
  <c r="M126" i="6" s="1"/>
  <c r="M127" i="6" s="1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5" i="6"/>
  <c r="M176" i="6" l="1"/>
  <c r="M177" i="6" s="1"/>
  <c r="M178" i="6" s="1"/>
  <c r="M179" i="6" s="1"/>
  <c r="E126" i="6"/>
  <c r="M128" i="6"/>
  <c r="C6" i="11"/>
  <c r="C7" i="11"/>
  <c r="C5" i="11"/>
  <c r="C9" i="11"/>
  <c r="B27" i="23"/>
  <c r="D26" i="23" s="1"/>
  <c r="C26" i="23"/>
  <c r="E26" i="23" s="1"/>
  <c r="C25" i="23"/>
  <c r="E25" i="23" s="1"/>
  <c r="C24" i="23"/>
  <c r="E24" i="23" s="1"/>
  <c r="C23" i="23"/>
  <c r="E23" i="23" s="1"/>
  <c r="C22" i="23"/>
  <c r="E22" i="23" s="1"/>
  <c r="C21" i="23"/>
  <c r="E21" i="23" s="1"/>
  <c r="C20" i="23"/>
  <c r="E20" i="23" s="1"/>
  <c r="C19" i="23"/>
  <c r="E19" i="23" s="1"/>
  <c r="C18" i="23"/>
  <c r="E18" i="23" s="1"/>
  <c r="C17" i="23"/>
  <c r="E17" i="23" s="1"/>
  <c r="C16" i="23"/>
  <c r="E16" i="23" s="1"/>
  <c r="C15" i="23"/>
  <c r="E15" i="23" s="1"/>
  <c r="C14" i="23"/>
  <c r="E14" i="23" s="1"/>
  <c r="C13" i="23"/>
  <c r="E13" i="23" s="1"/>
  <c r="C12" i="23"/>
  <c r="E12" i="23" s="1"/>
  <c r="C11" i="23"/>
  <c r="E11" i="23" s="1"/>
  <c r="E10" i="23"/>
  <c r="C10" i="23"/>
  <c r="C9" i="23"/>
  <c r="E9" i="23" s="1"/>
  <c r="C8" i="23"/>
  <c r="E8" i="23" s="1"/>
  <c r="C7" i="23"/>
  <c r="E7" i="23" s="1"/>
  <c r="C6" i="23"/>
  <c r="E6" i="23" s="1"/>
  <c r="C5" i="23"/>
  <c r="E5" i="23" s="1"/>
  <c r="C4" i="23"/>
  <c r="E4" i="23" s="1"/>
  <c r="C3" i="23"/>
  <c r="E3" i="23" s="1"/>
  <c r="C2" i="23"/>
  <c r="E2" i="23" s="1"/>
  <c r="M180" i="6" l="1"/>
  <c r="M181" i="6" s="1"/>
  <c r="M182" i="6" s="1"/>
  <c r="M183" i="6" s="1"/>
  <c r="M184" i="6" s="1"/>
  <c r="M185" i="6" s="1"/>
  <c r="E178" i="6" s="1"/>
  <c r="E29" i="23"/>
  <c r="E30" i="23" s="1"/>
  <c r="D21" i="23"/>
  <c r="D13" i="23"/>
  <c r="D8" i="23"/>
  <c r="D5" i="23"/>
  <c r="D3" i="23"/>
  <c r="D11" i="23"/>
  <c r="D19" i="23"/>
  <c r="D9" i="23"/>
  <c r="D17" i="23"/>
  <c r="D25" i="23"/>
  <c r="D16" i="23"/>
  <c r="D6" i="23"/>
  <c r="D4" i="23"/>
  <c r="D12" i="23"/>
  <c r="D20" i="23"/>
  <c r="D2" i="23"/>
  <c r="D7" i="23"/>
  <c r="D15" i="23"/>
  <c r="D23" i="23"/>
  <c r="D24" i="23"/>
  <c r="D14" i="23"/>
  <c r="D22" i="23"/>
  <c r="D10" i="23"/>
  <c r="D18" i="23"/>
  <c r="M186" i="6" l="1"/>
  <c r="M187" i="6" s="1"/>
  <c r="M188" i="6" s="1"/>
  <c r="M189" i="6" s="1"/>
  <c r="M190" i="6" s="1"/>
  <c r="M191" i="6" s="1"/>
  <c r="G2" i="23"/>
  <c r="M192" i="6" l="1"/>
  <c r="M193" i="6" s="1"/>
  <c r="M194" i="6" s="1"/>
  <c r="M195" i="6" s="1"/>
  <c r="M196" i="6" s="1"/>
  <c r="M197" i="6" s="1"/>
  <c r="E190" i="6" s="1"/>
  <c r="B27" i="22"/>
  <c r="D24" i="22" s="1"/>
  <c r="C26" i="22"/>
  <c r="E26" i="22" s="1"/>
  <c r="C25" i="22"/>
  <c r="E25" i="22" s="1"/>
  <c r="C24" i="22"/>
  <c r="E24" i="22" s="1"/>
  <c r="C23" i="22"/>
  <c r="E23" i="22" s="1"/>
  <c r="C22" i="22"/>
  <c r="E22" i="22" s="1"/>
  <c r="C21" i="22"/>
  <c r="E21" i="22" s="1"/>
  <c r="C20" i="22"/>
  <c r="E20" i="22" s="1"/>
  <c r="C19" i="22"/>
  <c r="E19" i="22" s="1"/>
  <c r="C18" i="22"/>
  <c r="E18" i="22" s="1"/>
  <c r="C17" i="22"/>
  <c r="E17" i="22" s="1"/>
  <c r="C16" i="22"/>
  <c r="E16" i="22" s="1"/>
  <c r="C15" i="22"/>
  <c r="E15" i="22" s="1"/>
  <c r="C14" i="22"/>
  <c r="E14" i="22" s="1"/>
  <c r="C13" i="22"/>
  <c r="E13" i="22" s="1"/>
  <c r="C12" i="22"/>
  <c r="E12" i="22" s="1"/>
  <c r="C11" i="22"/>
  <c r="E11" i="22" s="1"/>
  <c r="C10" i="22"/>
  <c r="E10" i="22" s="1"/>
  <c r="C9" i="22"/>
  <c r="E9" i="22" s="1"/>
  <c r="C8" i="22"/>
  <c r="E8" i="22" s="1"/>
  <c r="C7" i="22"/>
  <c r="E7" i="22" s="1"/>
  <c r="C6" i="22"/>
  <c r="E6" i="22" s="1"/>
  <c r="C5" i="22"/>
  <c r="E5" i="22" s="1"/>
  <c r="C4" i="22"/>
  <c r="E4" i="22" s="1"/>
  <c r="C3" i="22"/>
  <c r="E3" i="22" s="1"/>
  <c r="C2" i="22"/>
  <c r="E2" i="22" s="1"/>
  <c r="M198" i="6" l="1"/>
  <c r="M199" i="6" s="1"/>
  <c r="M200" i="6" s="1"/>
  <c r="M201" i="6" s="1"/>
  <c r="D4" i="22"/>
  <c r="D8" i="22"/>
  <c r="D23" i="22"/>
  <c r="D19" i="22"/>
  <c r="D6" i="22"/>
  <c r="D10" i="22"/>
  <c r="D15" i="22"/>
  <c r="E29" i="22"/>
  <c r="E30" i="22" s="1"/>
  <c r="D14" i="22"/>
  <c r="D18" i="22"/>
  <c r="D5" i="22"/>
  <c r="D9" i="22"/>
  <c r="D22" i="22"/>
  <c r="D26" i="22"/>
  <c r="D13" i="22"/>
  <c r="D17" i="22"/>
  <c r="D21" i="22"/>
  <c r="D25" i="22"/>
  <c r="D3" i="22"/>
  <c r="D12" i="22"/>
  <c r="D16" i="22"/>
  <c r="D2" i="22"/>
  <c r="D7" i="22"/>
  <c r="D11" i="22"/>
  <c r="D20" i="22"/>
  <c r="M202" i="6" l="1"/>
  <c r="M203" i="6" s="1"/>
  <c r="M204" i="6" s="1"/>
  <c r="M205" i="6" s="1"/>
  <c r="M206" i="6" s="1"/>
  <c r="M207" i="6" s="1"/>
  <c r="M208" i="6" s="1"/>
  <c r="E200" i="6" s="1"/>
  <c r="G2" i="22"/>
  <c r="M209" i="6" l="1"/>
  <c r="M210" i="6" s="1"/>
  <c r="M211" i="6" s="1"/>
  <c r="M212" i="6" s="1"/>
  <c r="M213" i="6" s="1"/>
  <c r="M214" i="6" s="1"/>
  <c r="D111" i="5"/>
  <c r="D110" i="5"/>
  <c r="D109" i="5"/>
  <c r="D108" i="5"/>
  <c r="D107" i="5"/>
  <c r="M215" i="6" l="1"/>
  <c r="M216" i="6" s="1"/>
  <c r="M217" i="6" s="1"/>
  <c r="M218" i="6" s="1"/>
  <c r="M219" i="6" s="1"/>
  <c r="M220" i="6" s="1"/>
  <c r="M221" i="6" s="1"/>
  <c r="E213" i="6" s="1"/>
  <c r="B27" i="19"/>
  <c r="D24" i="19" s="1"/>
  <c r="L26" i="19"/>
  <c r="M26" i="19" s="1"/>
  <c r="N26" i="19" s="1"/>
  <c r="H26" i="19"/>
  <c r="C41" i="19" s="1"/>
  <c r="C26" i="19"/>
  <c r="E26" i="19" s="1"/>
  <c r="L25" i="19"/>
  <c r="M25" i="19" s="1"/>
  <c r="N25" i="19" s="1"/>
  <c r="C25" i="19"/>
  <c r="E25" i="19" s="1"/>
  <c r="L24" i="19"/>
  <c r="C24" i="19"/>
  <c r="E24" i="19" s="1"/>
  <c r="L23" i="19"/>
  <c r="C23" i="19"/>
  <c r="E23" i="19" s="1"/>
  <c r="L22" i="19"/>
  <c r="C22" i="19"/>
  <c r="E22" i="19" s="1"/>
  <c r="L21" i="19"/>
  <c r="M21" i="19" s="1"/>
  <c r="N21" i="19" s="1"/>
  <c r="C21" i="19"/>
  <c r="E21" i="19" s="1"/>
  <c r="L20" i="19"/>
  <c r="C20" i="19"/>
  <c r="E20" i="19" s="1"/>
  <c r="L19" i="19"/>
  <c r="C19" i="19"/>
  <c r="E19" i="19" s="1"/>
  <c r="L18" i="19"/>
  <c r="H18" i="19"/>
  <c r="C40" i="19" s="1"/>
  <c r="C18" i="19"/>
  <c r="E18" i="19" s="1"/>
  <c r="L17" i="19"/>
  <c r="M17" i="19" s="1"/>
  <c r="C17" i="19"/>
  <c r="E17" i="19" s="1"/>
  <c r="L16" i="19"/>
  <c r="C16" i="19"/>
  <c r="E16" i="19" s="1"/>
  <c r="L15" i="19"/>
  <c r="C15" i="19"/>
  <c r="E15" i="19" s="1"/>
  <c r="L14" i="19"/>
  <c r="M14" i="19" s="1"/>
  <c r="N14" i="19" s="1"/>
  <c r="C14" i="19"/>
  <c r="E14" i="19" s="1"/>
  <c r="L13" i="19"/>
  <c r="M13" i="19" s="1"/>
  <c r="N13" i="19" s="1"/>
  <c r="C13" i="19"/>
  <c r="E13" i="19" s="1"/>
  <c r="L12" i="19"/>
  <c r="C12" i="19"/>
  <c r="E12" i="19" s="1"/>
  <c r="L11" i="19"/>
  <c r="M11" i="19" s="1"/>
  <c r="N11" i="19" s="1"/>
  <c r="H11" i="19"/>
  <c r="C39" i="19" s="1"/>
  <c r="C11" i="19"/>
  <c r="E11" i="19" s="1"/>
  <c r="L10" i="19"/>
  <c r="C10" i="19"/>
  <c r="E10" i="19" s="1"/>
  <c r="L9" i="19"/>
  <c r="C9" i="19"/>
  <c r="E9" i="19" s="1"/>
  <c r="M8" i="19"/>
  <c r="N8" i="19" s="1"/>
  <c r="L8" i="19"/>
  <c r="C8" i="19"/>
  <c r="E8" i="19" s="1"/>
  <c r="L7" i="19"/>
  <c r="C7" i="19"/>
  <c r="E7" i="19" s="1"/>
  <c r="L6" i="19"/>
  <c r="M6" i="19" s="1"/>
  <c r="N6" i="19" s="1"/>
  <c r="C6" i="19"/>
  <c r="E6" i="19" s="1"/>
  <c r="L5" i="19"/>
  <c r="M5" i="19" s="1"/>
  <c r="C5" i="19"/>
  <c r="E5" i="19" s="1"/>
  <c r="M4" i="19"/>
  <c r="N4" i="19" s="1"/>
  <c r="L4" i="19"/>
  <c r="H4" i="19"/>
  <c r="C38" i="19" s="1"/>
  <c r="C4" i="19"/>
  <c r="E4" i="19" s="1"/>
  <c r="L3" i="19"/>
  <c r="C3" i="19"/>
  <c r="E3" i="19" s="1"/>
  <c r="L2" i="19"/>
  <c r="M2" i="19" s="1"/>
  <c r="N2" i="19" s="1"/>
  <c r="C2" i="19"/>
  <c r="E2" i="19" s="1"/>
  <c r="B27" i="18"/>
  <c r="D26" i="18" s="1"/>
  <c r="C26" i="18"/>
  <c r="E26" i="18" s="1"/>
  <c r="C25" i="18"/>
  <c r="E25" i="18" s="1"/>
  <c r="C24" i="18"/>
  <c r="E24" i="18" s="1"/>
  <c r="C23" i="18"/>
  <c r="E23" i="18" s="1"/>
  <c r="E22" i="18"/>
  <c r="C22" i="18"/>
  <c r="C21" i="18"/>
  <c r="E21" i="18" s="1"/>
  <c r="E20" i="18"/>
  <c r="C20" i="18"/>
  <c r="E19" i="18"/>
  <c r="C19" i="18"/>
  <c r="C18" i="18"/>
  <c r="E18" i="18" s="1"/>
  <c r="C17" i="18"/>
  <c r="E17" i="18" s="1"/>
  <c r="E16" i="18"/>
  <c r="C16" i="18"/>
  <c r="C15" i="18"/>
  <c r="E15" i="18" s="1"/>
  <c r="E14" i="18"/>
  <c r="C14" i="18"/>
  <c r="C13" i="18"/>
  <c r="E13" i="18" s="1"/>
  <c r="E12" i="18"/>
  <c r="C12" i="18"/>
  <c r="E11" i="18"/>
  <c r="C11" i="18"/>
  <c r="C10" i="18"/>
  <c r="E10" i="18" s="1"/>
  <c r="C9" i="18"/>
  <c r="E9" i="18" s="1"/>
  <c r="E8" i="18"/>
  <c r="C8" i="18"/>
  <c r="E7" i="18"/>
  <c r="C7" i="18"/>
  <c r="C6" i="18"/>
  <c r="E6" i="18" s="1"/>
  <c r="C5" i="18"/>
  <c r="E5" i="18" s="1"/>
  <c r="E4" i="18"/>
  <c r="C4" i="18"/>
  <c r="C3" i="18"/>
  <c r="E3" i="18" s="1"/>
  <c r="E2" i="18"/>
  <c r="C2" i="18"/>
  <c r="B27" i="17"/>
  <c r="D25" i="17" s="1"/>
  <c r="C26" i="17"/>
  <c r="E26" i="17" s="1"/>
  <c r="E25" i="17"/>
  <c r="C25" i="17"/>
  <c r="E24" i="17"/>
  <c r="D24" i="17"/>
  <c r="C24" i="17"/>
  <c r="D23" i="17"/>
  <c r="C23" i="17"/>
  <c r="E23" i="17" s="1"/>
  <c r="D22" i="17"/>
  <c r="C22" i="17"/>
  <c r="E22" i="17" s="1"/>
  <c r="E21" i="17"/>
  <c r="C21" i="17"/>
  <c r="E20" i="17"/>
  <c r="D20" i="17"/>
  <c r="C20" i="17"/>
  <c r="E19" i="17"/>
  <c r="D19" i="17"/>
  <c r="C19" i="17"/>
  <c r="C18" i="17"/>
  <c r="E18" i="17" s="1"/>
  <c r="E17" i="17"/>
  <c r="C17" i="17"/>
  <c r="E16" i="17"/>
  <c r="D16" i="17"/>
  <c r="C16" i="17"/>
  <c r="D15" i="17"/>
  <c r="C15" i="17"/>
  <c r="E15" i="17" s="1"/>
  <c r="D14" i="17"/>
  <c r="C14" i="17"/>
  <c r="E14" i="17" s="1"/>
  <c r="E13" i="17"/>
  <c r="C13" i="17"/>
  <c r="E12" i="17"/>
  <c r="D12" i="17"/>
  <c r="C12" i="17"/>
  <c r="E11" i="17"/>
  <c r="D11" i="17"/>
  <c r="C11" i="17"/>
  <c r="C10" i="17"/>
  <c r="E10" i="17" s="1"/>
  <c r="E9" i="17"/>
  <c r="C9" i="17"/>
  <c r="E8" i="17"/>
  <c r="D8" i="17"/>
  <c r="C8" i="17"/>
  <c r="D7" i="17"/>
  <c r="C7" i="17"/>
  <c r="E7" i="17" s="1"/>
  <c r="D6" i="17"/>
  <c r="C6" i="17"/>
  <c r="E6" i="17" s="1"/>
  <c r="E5" i="17"/>
  <c r="C5" i="17"/>
  <c r="E4" i="17"/>
  <c r="D4" i="17"/>
  <c r="C4" i="17"/>
  <c r="E3" i="17"/>
  <c r="D3" i="17"/>
  <c r="C3" i="17"/>
  <c r="D2" i="17"/>
  <c r="C2" i="17"/>
  <c r="E2" i="17" s="1"/>
  <c r="B27" i="16"/>
  <c r="D19" i="16" s="1"/>
  <c r="E26" i="16"/>
  <c r="C26" i="16"/>
  <c r="E25" i="16"/>
  <c r="C25" i="16"/>
  <c r="D24" i="16"/>
  <c r="C24" i="16"/>
  <c r="E24" i="16" s="1"/>
  <c r="C23" i="16"/>
  <c r="E23" i="16" s="1"/>
  <c r="C22" i="16"/>
  <c r="E22" i="16" s="1"/>
  <c r="E21" i="16"/>
  <c r="C21" i="16"/>
  <c r="D20" i="16"/>
  <c r="C20" i="16"/>
  <c r="E20" i="16" s="1"/>
  <c r="C19" i="16"/>
  <c r="E19" i="16" s="1"/>
  <c r="C18" i="16"/>
  <c r="E17" i="16"/>
  <c r="C17" i="16"/>
  <c r="E16" i="16"/>
  <c r="C16" i="16"/>
  <c r="C15" i="16"/>
  <c r="E15" i="16" s="1"/>
  <c r="E14" i="16"/>
  <c r="C14" i="16"/>
  <c r="E13" i="16"/>
  <c r="D13" i="16"/>
  <c r="C13" i="16"/>
  <c r="C12" i="16"/>
  <c r="E12" i="16" s="1"/>
  <c r="D11" i="16"/>
  <c r="C11" i="16"/>
  <c r="E11" i="16" s="1"/>
  <c r="E10" i="16"/>
  <c r="C10" i="16"/>
  <c r="E9" i="16"/>
  <c r="D9" i="16"/>
  <c r="C9" i="16"/>
  <c r="D8" i="16"/>
  <c r="C8" i="16"/>
  <c r="E8" i="16" s="1"/>
  <c r="C7" i="16"/>
  <c r="E7" i="16" s="1"/>
  <c r="C6" i="16"/>
  <c r="E6" i="16" s="1"/>
  <c r="E5" i="16"/>
  <c r="C5" i="16"/>
  <c r="D4" i="16"/>
  <c r="C4" i="16"/>
  <c r="E4" i="16" s="1"/>
  <c r="C3" i="16"/>
  <c r="E3" i="16" s="1"/>
  <c r="C2" i="16"/>
  <c r="E2" i="16" s="1"/>
  <c r="B27" i="12"/>
  <c r="D26" i="12" s="1"/>
  <c r="K26" i="12"/>
  <c r="H26" i="12"/>
  <c r="C44" i="12" s="1"/>
  <c r="C26" i="12"/>
  <c r="E26" i="12" s="1"/>
  <c r="K25" i="12"/>
  <c r="C25" i="12"/>
  <c r="E25" i="12" s="1"/>
  <c r="K24" i="12"/>
  <c r="C24" i="12"/>
  <c r="E24" i="12" s="1"/>
  <c r="K23" i="12"/>
  <c r="H23" i="12"/>
  <c r="C43" i="12" s="1"/>
  <c r="C23" i="12"/>
  <c r="E23" i="12" s="1"/>
  <c r="K22" i="12"/>
  <c r="C22" i="12"/>
  <c r="E22" i="12" s="1"/>
  <c r="K21" i="12"/>
  <c r="C21" i="12"/>
  <c r="E21" i="12" s="1"/>
  <c r="K20" i="12"/>
  <c r="C20" i="12"/>
  <c r="E20" i="12" s="1"/>
  <c r="K19" i="12"/>
  <c r="H19" i="12"/>
  <c r="C42" i="12" s="1"/>
  <c r="C19" i="12"/>
  <c r="E19" i="12" s="1"/>
  <c r="K18" i="12"/>
  <c r="C18" i="12"/>
  <c r="E18" i="12" s="1"/>
  <c r="K17" i="12"/>
  <c r="C17" i="12"/>
  <c r="E17" i="12" s="1"/>
  <c r="K16" i="12"/>
  <c r="C16" i="12"/>
  <c r="E16" i="12" s="1"/>
  <c r="K15" i="12"/>
  <c r="H15" i="12"/>
  <c r="C41" i="12" s="1"/>
  <c r="C15" i="12"/>
  <c r="E15" i="12" s="1"/>
  <c r="K14" i="12"/>
  <c r="C14" i="12"/>
  <c r="E14" i="12" s="1"/>
  <c r="K13" i="12"/>
  <c r="C13" i="12"/>
  <c r="E13" i="12" s="1"/>
  <c r="K12" i="12"/>
  <c r="C12" i="12"/>
  <c r="E12" i="12" s="1"/>
  <c r="K11" i="12"/>
  <c r="H11" i="12"/>
  <c r="C40" i="12" s="1"/>
  <c r="C11" i="12"/>
  <c r="E11" i="12" s="1"/>
  <c r="K10" i="12"/>
  <c r="C10" i="12"/>
  <c r="E10" i="12" s="1"/>
  <c r="K9" i="12"/>
  <c r="C9" i="12"/>
  <c r="E9" i="12" s="1"/>
  <c r="K8" i="12"/>
  <c r="C8" i="12"/>
  <c r="E8" i="12" s="1"/>
  <c r="K7" i="12"/>
  <c r="H7" i="12"/>
  <c r="C39" i="12" s="1"/>
  <c r="C7" i="12"/>
  <c r="E7" i="12" s="1"/>
  <c r="K6" i="12"/>
  <c r="C6" i="12"/>
  <c r="E6" i="12" s="1"/>
  <c r="K5" i="12"/>
  <c r="C5" i="12"/>
  <c r="E5" i="12" s="1"/>
  <c r="K4" i="12"/>
  <c r="H4" i="12"/>
  <c r="C38" i="12" s="1"/>
  <c r="C4" i="12"/>
  <c r="E4" i="12" s="1"/>
  <c r="K3" i="12"/>
  <c r="C3" i="12"/>
  <c r="E3" i="12" s="1"/>
  <c r="K2" i="12"/>
  <c r="C2" i="12"/>
  <c r="E2" i="12" s="1"/>
  <c r="C41" i="15"/>
  <c r="C40" i="15"/>
  <c r="C39" i="15"/>
  <c r="F34" i="15"/>
  <c r="B27" i="15"/>
  <c r="D21" i="15" s="1"/>
  <c r="P26" i="15"/>
  <c r="L26" i="15"/>
  <c r="Q26" i="15" s="1"/>
  <c r="K26" i="15"/>
  <c r="N26" i="15" s="1"/>
  <c r="H26" i="15"/>
  <c r="C26" i="15"/>
  <c r="E26" i="15" s="1"/>
  <c r="P25" i="15"/>
  <c r="L25" i="15"/>
  <c r="Q25" i="15" s="1"/>
  <c r="K25" i="15"/>
  <c r="M25" i="15" s="1"/>
  <c r="C25" i="15"/>
  <c r="E25" i="15" s="1"/>
  <c r="Q24" i="15"/>
  <c r="N24" i="15"/>
  <c r="L24" i="15"/>
  <c r="M24" i="15" s="1"/>
  <c r="K24" i="15"/>
  <c r="O24" i="15" s="1"/>
  <c r="D24" i="15"/>
  <c r="C24" i="15"/>
  <c r="E24" i="15" s="1"/>
  <c r="L23" i="15"/>
  <c r="K23" i="15"/>
  <c r="M23" i="15" s="1"/>
  <c r="C23" i="15"/>
  <c r="E23" i="15" s="1"/>
  <c r="Q22" i="15"/>
  <c r="N22" i="15"/>
  <c r="L22" i="15"/>
  <c r="M22" i="15" s="1"/>
  <c r="K22" i="15"/>
  <c r="O22" i="15" s="1"/>
  <c r="C22" i="15"/>
  <c r="E22" i="15" s="1"/>
  <c r="P21" i="15"/>
  <c r="L21" i="15"/>
  <c r="Q21" i="15" s="1"/>
  <c r="K21" i="15"/>
  <c r="M21" i="15" s="1"/>
  <c r="E21" i="15"/>
  <c r="C21" i="15"/>
  <c r="Q20" i="15"/>
  <c r="N20" i="15"/>
  <c r="L20" i="15"/>
  <c r="M20" i="15" s="1"/>
  <c r="K20" i="15"/>
  <c r="O20" i="15" s="1"/>
  <c r="C20" i="15"/>
  <c r="E20" i="15" s="1"/>
  <c r="L19" i="15"/>
  <c r="K19" i="15"/>
  <c r="M19" i="15" s="1"/>
  <c r="C19" i="15"/>
  <c r="E19" i="15" s="1"/>
  <c r="N18" i="15"/>
  <c r="L18" i="15"/>
  <c r="M18" i="15" s="1"/>
  <c r="K18" i="15"/>
  <c r="O18" i="15" s="1"/>
  <c r="H18" i="15"/>
  <c r="C18" i="15"/>
  <c r="E18" i="15" s="1"/>
  <c r="O17" i="15"/>
  <c r="L17" i="15"/>
  <c r="P17" i="15" s="1"/>
  <c r="K17" i="15"/>
  <c r="D17" i="15"/>
  <c r="C17" i="15"/>
  <c r="E17" i="15" s="1"/>
  <c r="Q16" i="15"/>
  <c r="L16" i="15"/>
  <c r="P16" i="15" s="1"/>
  <c r="K16" i="15"/>
  <c r="O16" i="15" s="1"/>
  <c r="C16" i="15"/>
  <c r="E16" i="15" s="1"/>
  <c r="L15" i="15"/>
  <c r="Q15" i="15" s="1"/>
  <c r="K15" i="15"/>
  <c r="N15" i="15" s="1"/>
  <c r="C15" i="15"/>
  <c r="E15" i="15" s="1"/>
  <c r="Q14" i="15"/>
  <c r="O14" i="15"/>
  <c r="N14" i="15"/>
  <c r="M14" i="15"/>
  <c r="L14" i="15"/>
  <c r="P14" i="15" s="1"/>
  <c r="K14" i="15"/>
  <c r="C14" i="15"/>
  <c r="E14" i="15" s="1"/>
  <c r="L13" i="15"/>
  <c r="Q13" i="15" s="1"/>
  <c r="K13" i="15"/>
  <c r="C13" i="15"/>
  <c r="E13" i="15" s="1"/>
  <c r="Q12" i="15"/>
  <c r="L12" i="15"/>
  <c r="P12" i="15" s="1"/>
  <c r="K12" i="15"/>
  <c r="O12" i="15" s="1"/>
  <c r="C12" i="15"/>
  <c r="E12" i="15" s="1"/>
  <c r="P11" i="15"/>
  <c r="L11" i="15"/>
  <c r="Q11" i="15" s="1"/>
  <c r="K11" i="15"/>
  <c r="N11" i="15" s="1"/>
  <c r="H11" i="15"/>
  <c r="C11" i="15"/>
  <c r="E11" i="15" s="1"/>
  <c r="P10" i="15"/>
  <c r="L10" i="15"/>
  <c r="Q10" i="15" s="1"/>
  <c r="K10" i="15"/>
  <c r="M10" i="15" s="1"/>
  <c r="E10" i="15"/>
  <c r="C10" i="15"/>
  <c r="N9" i="15"/>
  <c r="L9" i="15"/>
  <c r="M9" i="15" s="1"/>
  <c r="K9" i="15"/>
  <c r="O9" i="15" s="1"/>
  <c r="C9" i="15"/>
  <c r="E9" i="15" s="1"/>
  <c r="L8" i="15"/>
  <c r="K8" i="15"/>
  <c r="M8" i="15" s="1"/>
  <c r="C8" i="15"/>
  <c r="E8" i="15" s="1"/>
  <c r="N7" i="15"/>
  <c r="L7" i="15"/>
  <c r="M7" i="15" s="1"/>
  <c r="K7" i="15"/>
  <c r="O7" i="15" s="1"/>
  <c r="D7" i="15"/>
  <c r="C7" i="15"/>
  <c r="E7" i="15" s="1"/>
  <c r="P6" i="15"/>
  <c r="L6" i="15"/>
  <c r="Q6" i="15" s="1"/>
  <c r="K6" i="15"/>
  <c r="M6" i="15" s="1"/>
  <c r="C6" i="15"/>
  <c r="E6" i="15" s="1"/>
  <c r="N5" i="15"/>
  <c r="L5" i="15"/>
  <c r="M5" i="15" s="1"/>
  <c r="K5" i="15"/>
  <c r="O5" i="15" s="1"/>
  <c r="C5" i="15"/>
  <c r="E5" i="15" s="1"/>
  <c r="L4" i="15"/>
  <c r="K4" i="15"/>
  <c r="M4" i="15" s="1"/>
  <c r="H4" i="15"/>
  <c r="C38" i="15" s="1"/>
  <c r="D4" i="15"/>
  <c r="C4" i="15"/>
  <c r="E4" i="15" s="1"/>
  <c r="Q3" i="15"/>
  <c r="O3" i="15"/>
  <c r="N3" i="15"/>
  <c r="M3" i="15"/>
  <c r="L3" i="15"/>
  <c r="P3" i="15" s="1"/>
  <c r="K3" i="15"/>
  <c r="E3" i="15"/>
  <c r="C3" i="15"/>
  <c r="L2" i="15"/>
  <c r="Q2" i="15" s="1"/>
  <c r="K2" i="15"/>
  <c r="C2" i="15"/>
  <c r="E2" i="15" s="1"/>
  <c r="F34" i="11"/>
  <c r="B27" i="11"/>
  <c r="D21" i="11" s="1"/>
  <c r="L26" i="11"/>
  <c r="K26" i="11"/>
  <c r="O26" i="11" s="1"/>
  <c r="H26" i="11"/>
  <c r="C41" i="11" s="1"/>
  <c r="C26" i="11"/>
  <c r="E26" i="11" s="1"/>
  <c r="Q25" i="11"/>
  <c r="L25" i="11"/>
  <c r="P25" i="11" s="1"/>
  <c r="K25" i="11"/>
  <c r="O25" i="11" s="1"/>
  <c r="C25" i="11"/>
  <c r="E25" i="11" s="1"/>
  <c r="O24" i="11"/>
  <c r="L24" i="11"/>
  <c r="Q24" i="11" s="1"/>
  <c r="K24" i="11"/>
  <c r="C24" i="11"/>
  <c r="E24" i="11" s="1"/>
  <c r="L23" i="11"/>
  <c r="P23" i="11" s="1"/>
  <c r="K23" i="11"/>
  <c r="O23" i="11" s="1"/>
  <c r="C23" i="11"/>
  <c r="E23" i="11" s="1"/>
  <c r="L22" i="11"/>
  <c r="Q22" i="11" s="1"/>
  <c r="K22" i="11"/>
  <c r="N22" i="11" s="1"/>
  <c r="C22" i="11"/>
  <c r="E22" i="11" s="1"/>
  <c r="L21" i="11"/>
  <c r="P21" i="11" s="1"/>
  <c r="K21" i="11"/>
  <c r="O21" i="11" s="1"/>
  <c r="C21" i="11"/>
  <c r="E21" i="11" s="1"/>
  <c r="L20" i="11"/>
  <c r="Q20" i="11" s="1"/>
  <c r="K20" i="11"/>
  <c r="C20" i="11"/>
  <c r="E20" i="11" s="1"/>
  <c r="Q19" i="11"/>
  <c r="M19" i="11"/>
  <c r="L19" i="11"/>
  <c r="P19" i="11" s="1"/>
  <c r="K19" i="11"/>
  <c r="O19" i="11" s="1"/>
  <c r="C19" i="11"/>
  <c r="E19" i="11" s="1"/>
  <c r="P18" i="11"/>
  <c r="O18" i="11"/>
  <c r="L18" i="11"/>
  <c r="Q18" i="11" s="1"/>
  <c r="K18" i="11"/>
  <c r="N18" i="11" s="1"/>
  <c r="H18" i="11"/>
  <c r="C40" i="11" s="1"/>
  <c r="C18" i="11"/>
  <c r="E18" i="11" s="1"/>
  <c r="P17" i="11"/>
  <c r="O17" i="11"/>
  <c r="N17" i="11"/>
  <c r="L17" i="11"/>
  <c r="Q17" i="11" s="1"/>
  <c r="K17" i="11"/>
  <c r="C17" i="11"/>
  <c r="E17" i="11" s="1"/>
  <c r="L16" i="11"/>
  <c r="Q16" i="11" s="1"/>
  <c r="K16" i="11"/>
  <c r="O16" i="11" s="1"/>
  <c r="E16" i="11"/>
  <c r="C16" i="11"/>
  <c r="O15" i="11"/>
  <c r="L15" i="11"/>
  <c r="K15" i="11"/>
  <c r="N15" i="11" s="1"/>
  <c r="C15" i="11"/>
  <c r="E15" i="11" s="1"/>
  <c r="N14" i="11"/>
  <c r="L14" i="11"/>
  <c r="Q14" i="11" s="1"/>
  <c r="K14" i="11"/>
  <c r="O14" i="11" s="1"/>
  <c r="C14" i="11"/>
  <c r="E14" i="11" s="1"/>
  <c r="L13" i="11"/>
  <c r="Q13" i="11" s="1"/>
  <c r="K13" i="11"/>
  <c r="M13" i="11" s="1"/>
  <c r="C13" i="11"/>
  <c r="E13" i="11" s="1"/>
  <c r="L12" i="11"/>
  <c r="M12" i="11" s="1"/>
  <c r="K12" i="11"/>
  <c r="O12" i="11" s="1"/>
  <c r="C12" i="11"/>
  <c r="E12" i="11" s="1"/>
  <c r="L11" i="11"/>
  <c r="K11" i="11"/>
  <c r="M11" i="11" s="1"/>
  <c r="H11" i="11"/>
  <c r="C39" i="11" s="1"/>
  <c r="C11" i="11"/>
  <c r="E11" i="11" s="1"/>
  <c r="L10" i="11"/>
  <c r="P10" i="11" s="1"/>
  <c r="K10" i="11"/>
  <c r="O10" i="11" s="1"/>
  <c r="E10" i="11"/>
  <c r="C10" i="11"/>
  <c r="P9" i="11"/>
  <c r="L9" i="11"/>
  <c r="Q9" i="11" s="1"/>
  <c r="K9" i="11"/>
  <c r="O9" i="11" s="1"/>
  <c r="E9" i="11"/>
  <c r="Q8" i="11"/>
  <c r="N8" i="11"/>
  <c r="L8" i="11"/>
  <c r="P8" i="11" s="1"/>
  <c r="K8" i="11"/>
  <c r="O8" i="11" s="1"/>
  <c r="C8" i="11"/>
  <c r="E8" i="11" s="1"/>
  <c r="L7" i="11"/>
  <c r="Q7" i="11" s="1"/>
  <c r="K7" i="11"/>
  <c r="N7" i="11" s="1"/>
  <c r="E7" i="11"/>
  <c r="Q6" i="11"/>
  <c r="L6" i="11"/>
  <c r="P6" i="11" s="1"/>
  <c r="K6" i="11"/>
  <c r="O6" i="11" s="1"/>
  <c r="E6" i="11"/>
  <c r="L5" i="11"/>
  <c r="Q5" i="11" s="1"/>
  <c r="K5" i="11"/>
  <c r="O5" i="11" s="1"/>
  <c r="E5" i="11"/>
  <c r="L4" i="11"/>
  <c r="P4" i="11" s="1"/>
  <c r="K4" i="11"/>
  <c r="O4" i="11" s="1"/>
  <c r="H4" i="11"/>
  <c r="C38" i="11" s="1"/>
  <c r="C4" i="11"/>
  <c r="E4" i="11" s="1"/>
  <c r="L3" i="11"/>
  <c r="P3" i="11" s="1"/>
  <c r="K3" i="11"/>
  <c r="O3" i="11" s="1"/>
  <c r="C3" i="11"/>
  <c r="E3" i="11" s="1"/>
  <c r="L2" i="11"/>
  <c r="Q2" i="11" s="1"/>
  <c r="K2" i="11"/>
  <c r="C2" i="11"/>
  <c r="E2" i="11" s="1"/>
  <c r="D37" i="10"/>
  <c r="D36" i="10"/>
  <c r="D35" i="10"/>
  <c r="D34" i="10"/>
  <c r="D33" i="10"/>
  <c r="D32" i="10"/>
  <c r="B23" i="10"/>
  <c r="D7" i="10" s="1"/>
  <c r="K22" i="10"/>
  <c r="L22" i="10" s="1"/>
  <c r="H22" i="10"/>
  <c r="C37" i="10" s="1"/>
  <c r="C22" i="10"/>
  <c r="E22" i="10" s="1"/>
  <c r="L21" i="10"/>
  <c r="K21" i="10"/>
  <c r="E21" i="10"/>
  <c r="C21" i="10"/>
  <c r="K20" i="10"/>
  <c r="L20" i="10" s="1"/>
  <c r="E20" i="10"/>
  <c r="C20" i="10"/>
  <c r="K19" i="10"/>
  <c r="L19" i="10" s="1"/>
  <c r="C19" i="10"/>
  <c r="E19" i="10" s="1"/>
  <c r="K18" i="10"/>
  <c r="E37" i="10" s="1"/>
  <c r="H18" i="10"/>
  <c r="C36" i="10" s="1"/>
  <c r="C18" i="10"/>
  <c r="E18" i="10" s="1"/>
  <c r="K17" i="10"/>
  <c r="L17" i="10" s="1"/>
  <c r="C17" i="10"/>
  <c r="E17" i="10" s="1"/>
  <c r="K16" i="10"/>
  <c r="L16" i="10" s="1"/>
  <c r="C16" i="10"/>
  <c r="E16" i="10" s="1"/>
  <c r="K15" i="10"/>
  <c r="L15" i="10" s="1"/>
  <c r="H15" i="10"/>
  <c r="C35" i="10" s="1"/>
  <c r="C15" i="10"/>
  <c r="E15" i="10" s="1"/>
  <c r="K14" i="10"/>
  <c r="L14" i="10" s="1"/>
  <c r="C14" i="10"/>
  <c r="E14" i="10" s="1"/>
  <c r="K13" i="10"/>
  <c r="L13" i="10" s="1"/>
  <c r="C13" i="10"/>
  <c r="E13" i="10" s="1"/>
  <c r="K12" i="10"/>
  <c r="L12" i="10" s="1"/>
  <c r="H12" i="10"/>
  <c r="C34" i="10" s="1"/>
  <c r="C12" i="10"/>
  <c r="E12" i="10" s="1"/>
  <c r="K11" i="10"/>
  <c r="L11" i="10" s="1"/>
  <c r="C11" i="10"/>
  <c r="E11" i="10" s="1"/>
  <c r="K10" i="10"/>
  <c r="L10" i="10" s="1"/>
  <c r="C10" i="10"/>
  <c r="E10" i="10" s="1"/>
  <c r="K9" i="10"/>
  <c r="L9" i="10" s="1"/>
  <c r="C9" i="10"/>
  <c r="E9" i="10" s="1"/>
  <c r="L8" i="10"/>
  <c r="K8" i="10"/>
  <c r="E34" i="10" s="1"/>
  <c r="C8" i="10"/>
  <c r="E8" i="10" s="1"/>
  <c r="M7" i="10"/>
  <c r="K7" i="10"/>
  <c r="L7" i="10" s="1"/>
  <c r="H7" i="10"/>
  <c r="C33" i="10" s="1"/>
  <c r="C7" i="10"/>
  <c r="E7" i="10" s="1"/>
  <c r="L6" i="10"/>
  <c r="K6" i="10"/>
  <c r="C6" i="10"/>
  <c r="E6" i="10" s="1"/>
  <c r="K5" i="10"/>
  <c r="E33" i="10" s="1"/>
  <c r="C5" i="10"/>
  <c r="E5" i="10" s="1"/>
  <c r="M4" i="10"/>
  <c r="K4" i="10"/>
  <c r="L4" i="10" s="1"/>
  <c r="H4" i="10"/>
  <c r="C32" i="10" s="1"/>
  <c r="C4" i="10"/>
  <c r="E4" i="10" s="1"/>
  <c r="K3" i="10"/>
  <c r="L3" i="10" s="1"/>
  <c r="C3" i="10"/>
  <c r="E3" i="10" s="1"/>
  <c r="K2" i="10"/>
  <c r="L2" i="10" s="1"/>
  <c r="C2" i="10"/>
  <c r="E2" i="10" s="1"/>
  <c r="AL26" i="9"/>
  <c r="AM26" i="9" s="1"/>
  <c r="AN26" i="9" s="1"/>
  <c r="AK26" i="9"/>
  <c r="AE26" i="9"/>
  <c r="X26" i="9"/>
  <c r="U26" i="9"/>
  <c r="L26" i="9"/>
  <c r="K26" i="9"/>
  <c r="J26" i="9"/>
  <c r="I26" i="9"/>
  <c r="O26" i="9" s="1"/>
  <c r="F26" i="9"/>
  <c r="AK25" i="9"/>
  <c r="AL25" i="9" s="1"/>
  <c r="AM25" i="9" s="1"/>
  <c r="AN25" i="9" s="1"/>
  <c r="AE25" i="9"/>
  <c r="X25" i="9"/>
  <c r="U25" i="9"/>
  <c r="L25" i="9"/>
  <c r="K25" i="9"/>
  <c r="J25" i="9"/>
  <c r="I25" i="9"/>
  <c r="O25" i="9" s="1"/>
  <c r="F25" i="9"/>
  <c r="AK24" i="9"/>
  <c r="AL24" i="9" s="1"/>
  <c r="AM24" i="9" s="1"/>
  <c r="AN24" i="9" s="1"/>
  <c r="AE24" i="9"/>
  <c r="X24" i="9"/>
  <c r="U24" i="9"/>
  <c r="L24" i="9"/>
  <c r="K24" i="9"/>
  <c r="J24" i="9"/>
  <c r="I24" i="9"/>
  <c r="O24" i="9" s="1"/>
  <c r="F24" i="9"/>
  <c r="AM23" i="9"/>
  <c r="AN23" i="9" s="1"/>
  <c r="AL23" i="9"/>
  <c r="AK23" i="9"/>
  <c r="AE23" i="9"/>
  <c r="X23" i="9"/>
  <c r="U23" i="9"/>
  <c r="L23" i="9"/>
  <c r="K23" i="9"/>
  <c r="J23" i="9"/>
  <c r="I23" i="9"/>
  <c r="O23" i="9" s="1"/>
  <c r="F23" i="9"/>
  <c r="AL22" i="9"/>
  <c r="AM22" i="9" s="1"/>
  <c r="AN22" i="9" s="1"/>
  <c r="AK22" i="9"/>
  <c r="AE22" i="9"/>
  <c r="X22" i="9"/>
  <c r="U22" i="9"/>
  <c r="L22" i="9"/>
  <c r="K22" i="9"/>
  <c r="J22" i="9"/>
  <c r="I22" i="9"/>
  <c r="O22" i="9" s="1"/>
  <c r="Y22" i="9" s="1"/>
  <c r="F22" i="9"/>
  <c r="AK21" i="9"/>
  <c r="AL21" i="9" s="1"/>
  <c r="AM21" i="9" s="1"/>
  <c r="AN21" i="9" s="1"/>
  <c r="AE21" i="9"/>
  <c r="X21" i="9"/>
  <c r="U21" i="9"/>
  <c r="L21" i="9"/>
  <c r="K21" i="9"/>
  <c r="J21" i="9"/>
  <c r="I21" i="9"/>
  <c r="O21" i="9" s="1"/>
  <c r="F21" i="9"/>
  <c r="AK20" i="9"/>
  <c r="AL20" i="9" s="1"/>
  <c r="AM20" i="9" s="1"/>
  <c r="AN20" i="9" s="1"/>
  <c r="AE20" i="9"/>
  <c r="X20" i="9"/>
  <c r="U20" i="9"/>
  <c r="L20" i="9"/>
  <c r="K20" i="9"/>
  <c r="J20" i="9"/>
  <c r="I20" i="9"/>
  <c r="O20" i="9" s="1"/>
  <c r="F20" i="9"/>
  <c r="AM19" i="9"/>
  <c r="AN19" i="9" s="1"/>
  <c r="AL19" i="9"/>
  <c r="AK19" i="9"/>
  <c r="AE19" i="9"/>
  <c r="X19" i="9"/>
  <c r="U19" i="9"/>
  <c r="L19" i="9"/>
  <c r="K19" i="9"/>
  <c r="J19" i="9"/>
  <c r="I19" i="9"/>
  <c r="O19" i="9" s="1"/>
  <c r="F19" i="9"/>
  <c r="AL18" i="9"/>
  <c r="AM18" i="9" s="1"/>
  <c r="AN18" i="9" s="1"/>
  <c r="AK18" i="9"/>
  <c r="AE18" i="9"/>
  <c r="X18" i="9"/>
  <c r="U18" i="9"/>
  <c r="L18" i="9"/>
  <c r="K18" i="9"/>
  <c r="J18" i="9"/>
  <c r="I18" i="9"/>
  <c r="O18" i="9" s="1"/>
  <c r="F18" i="9"/>
  <c r="AK17" i="9"/>
  <c r="AL17" i="9" s="1"/>
  <c r="AM17" i="9" s="1"/>
  <c r="AN17" i="9" s="1"/>
  <c r="AE17" i="9"/>
  <c r="X17" i="9"/>
  <c r="U17" i="9"/>
  <c r="L17" i="9"/>
  <c r="K17" i="9"/>
  <c r="J17" i="9"/>
  <c r="I17" i="9"/>
  <c r="O17" i="9" s="1"/>
  <c r="F17" i="9"/>
  <c r="AK16" i="9"/>
  <c r="AL16" i="9" s="1"/>
  <c r="AM16" i="9" s="1"/>
  <c r="AN16" i="9" s="1"/>
  <c r="AE16" i="9"/>
  <c r="X16" i="9"/>
  <c r="U16" i="9"/>
  <c r="L16" i="9"/>
  <c r="K16" i="9"/>
  <c r="J16" i="9"/>
  <c r="I16" i="9"/>
  <c r="O16" i="9" s="1"/>
  <c r="F16" i="9"/>
  <c r="AM15" i="9"/>
  <c r="AN15" i="9" s="1"/>
  <c r="AL15" i="9"/>
  <c r="AK15" i="9"/>
  <c r="AE15" i="9"/>
  <c r="X15" i="9"/>
  <c r="U15" i="9"/>
  <c r="L15" i="9"/>
  <c r="K15" i="9"/>
  <c r="J15" i="9"/>
  <c r="I15" i="9"/>
  <c r="O15" i="9" s="1"/>
  <c r="F15" i="9"/>
  <c r="AL14" i="9"/>
  <c r="AM14" i="9" s="1"/>
  <c r="AN14" i="9" s="1"/>
  <c r="AK14" i="9"/>
  <c r="AE14" i="9"/>
  <c r="X14" i="9"/>
  <c r="U14" i="9"/>
  <c r="L14" i="9"/>
  <c r="K14" i="9"/>
  <c r="J14" i="9"/>
  <c r="I14" i="9"/>
  <c r="O14" i="9" s="1"/>
  <c r="F14" i="9"/>
  <c r="AK13" i="9"/>
  <c r="AL13" i="9" s="1"/>
  <c r="AM13" i="9" s="1"/>
  <c r="AN13" i="9" s="1"/>
  <c r="AE13" i="9"/>
  <c r="X13" i="9"/>
  <c r="U13" i="9"/>
  <c r="L13" i="9"/>
  <c r="K13" i="9"/>
  <c r="J13" i="9"/>
  <c r="I13" i="9"/>
  <c r="O13" i="9" s="1"/>
  <c r="Y13" i="9" s="1"/>
  <c r="F13" i="9"/>
  <c r="AK12" i="9"/>
  <c r="AL12" i="9" s="1"/>
  <c r="AM12" i="9" s="1"/>
  <c r="AN12" i="9" s="1"/>
  <c r="AE12" i="9"/>
  <c r="X12" i="9"/>
  <c r="U12" i="9"/>
  <c r="L12" i="9"/>
  <c r="K12" i="9"/>
  <c r="J12" i="9"/>
  <c r="I12" i="9"/>
  <c r="O12" i="9" s="1"/>
  <c r="F12" i="9"/>
  <c r="AM11" i="9"/>
  <c r="AN11" i="9" s="1"/>
  <c r="AL11" i="9"/>
  <c r="AK11" i="9"/>
  <c r="AE11" i="9"/>
  <c r="X11" i="9"/>
  <c r="U11" i="9"/>
  <c r="L11" i="9"/>
  <c r="K11" i="9"/>
  <c r="J11" i="9"/>
  <c r="I11" i="9"/>
  <c r="O11" i="9" s="1"/>
  <c r="F11" i="9"/>
  <c r="AL10" i="9"/>
  <c r="AM10" i="9" s="1"/>
  <c r="AN10" i="9" s="1"/>
  <c r="AK10" i="9"/>
  <c r="AE10" i="9"/>
  <c r="X10" i="9"/>
  <c r="U10" i="9"/>
  <c r="L10" i="9"/>
  <c r="K10" i="9"/>
  <c r="J10" i="9"/>
  <c r="I10" i="9"/>
  <c r="O10" i="9" s="1"/>
  <c r="F10" i="9"/>
  <c r="AK9" i="9"/>
  <c r="AL9" i="9" s="1"/>
  <c r="AM9" i="9" s="1"/>
  <c r="AN9" i="9" s="1"/>
  <c r="AE9" i="9"/>
  <c r="X9" i="9"/>
  <c r="U9" i="9"/>
  <c r="L9" i="9"/>
  <c r="K9" i="9"/>
  <c r="J9" i="9"/>
  <c r="I9" i="9"/>
  <c r="O9" i="9" s="1"/>
  <c r="F9" i="9"/>
  <c r="AK8" i="9"/>
  <c r="AL8" i="9" s="1"/>
  <c r="AM8" i="9" s="1"/>
  <c r="AN8" i="9" s="1"/>
  <c r="AE8" i="9"/>
  <c r="X8" i="9"/>
  <c r="U8" i="9"/>
  <c r="L8" i="9"/>
  <c r="K8" i="9"/>
  <c r="J8" i="9"/>
  <c r="I8" i="9"/>
  <c r="O8" i="9" s="1"/>
  <c r="F8" i="9"/>
  <c r="AM7" i="9"/>
  <c r="AN7" i="9" s="1"/>
  <c r="AL7" i="9"/>
  <c r="AK7" i="9"/>
  <c r="AE7" i="9"/>
  <c r="X7" i="9"/>
  <c r="U7" i="9"/>
  <c r="L7" i="9"/>
  <c r="K7" i="9"/>
  <c r="J7" i="9"/>
  <c r="I7" i="9"/>
  <c r="O7" i="9" s="1"/>
  <c r="F7" i="9"/>
  <c r="AL6" i="9"/>
  <c r="AM6" i="9" s="1"/>
  <c r="AN6" i="9" s="1"/>
  <c r="AK6" i="9"/>
  <c r="AE6" i="9"/>
  <c r="X6" i="9"/>
  <c r="U6" i="9"/>
  <c r="L6" i="9"/>
  <c r="K6" i="9"/>
  <c r="J6" i="9"/>
  <c r="I6" i="9"/>
  <c r="O6" i="9" s="1"/>
  <c r="F6" i="9"/>
  <c r="AK5" i="9"/>
  <c r="AL5" i="9" s="1"/>
  <c r="AM5" i="9" s="1"/>
  <c r="AN5" i="9" s="1"/>
  <c r="AE5" i="9"/>
  <c r="X5" i="9"/>
  <c r="U5" i="9"/>
  <c r="L5" i="9"/>
  <c r="K5" i="9"/>
  <c r="J5" i="9"/>
  <c r="I5" i="9"/>
  <c r="O5" i="9" s="1"/>
  <c r="Y5" i="9" s="1"/>
  <c r="F5" i="9"/>
  <c r="AN4" i="9"/>
  <c r="AK4" i="9"/>
  <c r="AL4" i="9" s="1"/>
  <c r="AM4" i="9" s="1"/>
  <c r="AE4" i="9"/>
  <c r="X4" i="9"/>
  <c r="U4" i="9"/>
  <c r="L4" i="9"/>
  <c r="K4" i="9"/>
  <c r="J4" i="9"/>
  <c r="I4" i="9"/>
  <c r="O4" i="9" s="1"/>
  <c r="Y4" i="9" s="1"/>
  <c r="F4" i="9"/>
  <c r="AN3" i="9"/>
  <c r="AK3" i="9"/>
  <c r="AL3" i="9" s="1"/>
  <c r="AM3" i="9" s="1"/>
  <c r="AE3" i="9"/>
  <c r="X3" i="9"/>
  <c r="U3" i="9"/>
  <c r="L3" i="9"/>
  <c r="K3" i="9"/>
  <c r="J3" i="9"/>
  <c r="I3" i="9"/>
  <c r="O3" i="9" s="1"/>
  <c r="F3" i="9"/>
  <c r="Z25" i="7"/>
  <c r="T25" i="7"/>
  <c r="Q25" i="7"/>
  <c r="P25" i="7"/>
  <c r="M25" i="7"/>
  <c r="L25" i="7"/>
  <c r="K25" i="7"/>
  <c r="J25" i="7"/>
  <c r="O25" i="7" s="1"/>
  <c r="I25" i="7"/>
  <c r="N25" i="7" s="1"/>
  <c r="R25" i="7" s="1"/>
  <c r="Z24" i="7"/>
  <c r="T24" i="7"/>
  <c r="P24" i="7"/>
  <c r="O24" i="7"/>
  <c r="M24" i="7"/>
  <c r="L24" i="7"/>
  <c r="Q24" i="7" s="1"/>
  <c r="K24" i="7"/>
  <c r="J24" i="7"/>
  <c r="I24" i="7"/>
  <c r="N24" i="7" s="1"/>
  <c r="Z23" i="7"/>
  <c r="T23" i="7"/>
  <c r="O23" i="7"/>
  <c r="N23" i="7"/>
  <c r="M23" i="7"/>
  <c r="L23" i="7"/>
  <c r="Q23" i="7" s="1"/>
  <c r="K23" i="7"/>
  <c r="P23" i="7" s="1"/>
  <c r="J23" i="7"/>
  <c r="I23" i="7"/>
  <c r="Z22" i="7"/>
  <c r="T22" i="7"/>
  <c r="Q22" i="7"/>
  <c r="O22" i="7"/>
  <c r="M22" i="7"/>
  <c r="L22" i="7"/>
  <c r="K22" i="7"/>
  <c r="P22" i="7" s="1"/>
  <c r="J22" i="7"/>
  <c r="I22" i="7"/>
  <c r="N22" i="7" s="1"/>
  <c r="R22" i="7" s="1"/>
  <c r="V22" i="7" s="1"/>
  <c r="Z21" i="7"/>
  <c r="T21" i="7"/>
  <c r="P21" i="7"/>
  <c r="M21" i="7"/>
  <c r="R21" i="7" s="1"/>
  <c r="L21" i="7"/>
  <c r="Q21" i="7" s="1"/>
  <c r="K21" i="7"/>
  <c r="J21" i="7"/>
  <c r="O21" i="7" s="1"/>
  <c r="I21" i="7"/>
  <c r="N21" i="7" s="1"/>
  <c r="Z20" i="7"/>
  <c r="T20" i="7"/>
  <c r="O20" i="7"/>
  <c r="M20" i="7"/>
  <c r="L20" i="7"/>
  <c r="Q20" i="7" s="1"/>
  <c r="K20" i="7"/>
  <c r="P20" i="7" s="1"/>
  <c r="J20" i="7"/>
  <c r="I20" i="7"/>
  <c r="N20" i="7" s="1"/>
  <c r="Z19" i="7"/>
  <c r="T19" i="7"/>
  <c r="P19" i="7"/>
  <c r="O19" i="7"/>
  <c r="M19" i="7"/>
  <c r="L19" i="7"/>
  <c r="Q19" i="7" s="1"/>
  <c r="K19" i="7"/>
  <c r="J19" i="7"/>
  <c r="I19" i="7"/>
  <c r="N19" i="7" s="1"/>
  <c r="R19" i="7" s="1"/>
  <c r="Z18" i="7"/>
  <c r="T18" i="7"/>
  <c r="Q18" i="7"/>
  <c r="O18" i="7"/>
  <c r="N18" i="7"/>
  <c r="M18" i="7"/>
  <c r="L18" i="7"/>
  <c r="K18" i="7"/>
  <c r="P18" i="7" s="1"/>
  <c r="J18" i="7"/>
  <c r="I18" i="7"/>
  <c r="Z17" i="7"/>
  <c r="T17" i="7"/>
  <c r="Q17" i="7"/>
  <c r="P17" i="7"/>
  <c r="N17" i="7"/>
  <c r="M17" i="7"/>
  <c r="L17" i="7"/>
  <c r="K17" i="7"/>
  <c r="J17" i="7"/>
  <c r="O17" i="7" s="1"/>
  <c r="I17" i="7"/>
  <c r="Z16" i="7"/>
  <c r="T16" i="7"/>
  <c r="Q16" i="7"/>
  <c r="P16" i="7"/>
  <c r="O16" i="7"/>
  <c r="M16" i="7"/>
  <c r="R16" i="7" s="1"/>
  <c r="L16" i="7"/>
  <c r="K16" i="7"/>
  <c r="J16" i="7"/>
  <c r="I16" i="7"/>
  <c r="N16" i="7" s="1"/>
  <c r="Z15" i="7"/>
  <c r="T15" i="7"/>
  <c r="P15" i="7"/>
  <c r="O15" i="7"/>
  <c r="M15" i="7"/>
  <c r="R15" i="7" s="1"/>
  <c r="L15" i="7"/>
  <c r="Q15" i="7" s="1"/>
  <c r="K15" i="7"/>
  <c r="J15" i="7"/>
  <c r="I15" i="7"/>
  <c r="N15" i="7" s="1"/>
  <c r="Z14" i="7"/>
  <c r="T14" i="7"/>
  <c r="O14" i="7"/>
  <c r="R14" i="7" s="1"/>
  <c r="V14" i="7" s="1"/>
  <c r="N14" i="7"/>
  <c r="M14" i="7"/>
  <c r="L14" i="7"/>
  <c r="Q14" i="7" s="1"/>
  <c r="K14" i="7"/>
  <c r="P14" i="7" s="1"/>
  <c r="J14" i="7"/>
  <c r="I14" i="7"/>
  <c r="Z13" i="7"/>
  <c r="T13" i="7"/>
  <c r="U13" i="7" s="1"/>
  <c r="Q13" i="7"/>
  <c r="N13" i="7"/>
  <c r="M13" i="7"/>
  <c r="L13" i="7"/>
  <c r="K13" i="7"/>
  <c r="P13" i="7" s="1"/>
  <c r="J13" i="7"/>
  <c r="O13" i="7" s="1"/>
  <c r="R13" i="7" s="1"/>
  <c r="V13" i="7" s="1"/>
  <c r="I13" i="7"/>
  <c r="AL12" i="7"/>
  <c r="AK12" i="7"/>
  <c r="Z12" i="7"/>
  <c r="T12" i="7"/>
  <c r="O12" i="7"/>
  <c r="N12" i="7"/>
  <c r="M12" i="7"/>
  <c r="L12" i="7"/>
  <c r="Q12" i="7" s="1"/>
  <c r="K12" i="7"/>
  <c r="P12" i="7" s="1"/>
  <c r="J12" i="7"/>
  <c r="I12" i="7"/>
  <c r="AL11" i="7"/>
  <c r="AK11" i="7"/>
  <c r="Z11" i="7"/>
  <c r="T11" i="7"/>
  <c r="P11" i="7"/>
  <c r="O11" i="7"/>
  <c r="M11" i="7"/>
  <c r="R11" i="7" s="1"/>
  <c r="L11" i="7"/>
  <c r="Q11" i="7" s="1"/>
  <c r="K11" i="7"/>
  <c r="J11" i="7"/>
  <c r="I11" i="7"/>
  <c r="N11" i="7" s="1"/>
  <c r="AL10" i="7"/>
  <c r="AK10" i="7"/>
  <c r="Z10" i="7"/>
  <c r="T10" i="7"/>
  <c r="Q10" i="7"/>
  <c r="P10" i="7"/>
  <c r="M10" i="7"/>
  <c r="L10" i="7"/>
  <c r="K10" i="7"/>
  <c r="J10" i="7"/>
  <c r="O10" i="7" s="1"/>
  <c r="I10" i="7"/>
  <c r="N10" i="7" s="1"/>
  <c r="AL9" i="7"/>
  <c r="AK9" i="7"/>
  <c r="Z9" i="7"/>
  <c r="T9" i="7"/>
  <c r="Q9" i="7"/>
  <c r="N9" i="7"/>
  <c r="M9" i="7"/>
  <c r="L9" i="7"/>
  <c r="K9" i="7"/>
  <c r="P9" i="7" s="1"/>
  <c r="J9" i="7"/>
  <c r="O9" i="7" s="1"/>
  <c r="I9" i="7"/>
  <c r="AL8" i="7"/>
  <c r="AK8" i="7"/>
  <c r="AA8" i="7"/>
  <c r="AA9" i="7" s="1"/>
  <c r="AA10" i="7" s="1"/>
  <c r="AA11" i="7" s="1"/>
  <c r="AA12" i="7" s="1"/>
  <c r="AA13" i="7" s="1"/>
  <c r="AA14" i="7" s="1"/>
  <c r="AA15" i="7" s="1"/>
  <c r="AA16" i="7" s="1"/>
  <c r="AA17" i="7" s="1"/>
  <c r="AA18" i="7" s="1"/>
  <c r="AA19" i="7" s="1"/>
  <c r="AA20" i="7" s="1"/>
  <c r="AA21" i="7" s="1"/>
  <c r="AA22" i="7" s="1"/>
  <c r="AA23" i="7" s="1"/>
  <c r="AA24" i="7" s="1"/>
  <c r="AA25" i="7" s="1"/>
  <c r="Z8" i="7"/>
  <c r="T8" i="7"/>
  <c r="O8" i="7"/>
  <c r="N8" i="7"/>
  <c r="R8" i="7" s="1"/>
  <c r="V8" i="7" s="1"/>
  <c r="M8" i="7"/>
  <c r="L8" i="7"/>
  <c r="Q8" i="7" s="1"/>
  <c r="K8" i="7"/>
  <c r="P8" i="7" s="1"/>
  <c r="J8" i="7"/>
  <c r="I8" i="7"/>
  <c r="AC7" i="7"/>
  <c r="AD7" i="7" s="1"/>
  <c r="T7" i="7"/>
  <c r="Q7" i="7"/>
  <c r="N7" i="7"/>
  <c r="M7" i="7"/>
  <c r="L7" i="7"/>
  <c r="K7" i="7"/>
  <c r="P7" i="7" s="1"/>
  <c r="J7" i="7"/>
  <c r="O7" i="7" s="1"/>
  <c r="I7" i="7"/>
  <c r="T6" i="7"/>
  <c r="O6" i="7"/>
  <c r="N6" i="7"/>
  <c r="M6" i="7"/>
  <c r="L6" i="7"/>
  <c r="Q6" i="7" s="1"/>
  <c r="K6" i="7"/>
  <c r="P6" i="7" s="1"/>
  <c r="J6" i="7"/>
  <c r="I6" i="7"/>
  <c r="T5" i="7"/>
  <c r="P5" i="7"/>
  <c r="O5" i="7"/>
  <c r="M5" i="7"/>
  <c r="L5" i="7"/>
  <c r="Q5" i="7" s="1"/>
  <c r="K5" i="7"/>
  <c r="J5" i="7"/>
  <c r="I5" i="7"/>
  <c r="N5" i="7" s="1"/>
  <c r="T4" i="7"/>
  <c r="Q4" i="7"/>
  <c r="P4" i="7"/>
  <c r="M4" i="7"/>
  <c r="L4" i="7"/>
  <c r="K4" i="7"/>
  <c r="J4" i="7"/>
  <c r="O4" i="7" s="1"/>
  <c r="I4" i="7"/>
  <c r="N4" i="7" s="1"/>
  <c r="T3" i="7"/>
  <c r="Q3" i="7"/>
  <c r="N3" i="7"/>
  <c r="M3" i="7"/>
  <c r="L3" i="7"/>
  <c r="K3" i="7"/>
  <c r="P3" i="7" s="1"/>
  <c r="J3" i="7"/>
  <c r="O3" i="7" s="1"/>
  <c r="I3" i="7"/>
  <c r="T2" i="7"/>
  <c r="O2" i="7"/>
  <c r="N2" i="7"/>
  <c r="M2" i="7"/>
  <c r="L2" i="7"/>
  <c r="Q2" i="7" s="1"/>
  <c r="K2" i="7"/>
  <c r="P2" i="7" s="1"/>
  <c r="J2" i="7"/>
  <c r="I2" i="7"/>
  <c r="K46" i="6"/>
  <c r="L46" i="6" s="1"/>
  <c r="K45" i="6"/>
  <c r="L45" i="6" s="1"/>
  <c r="K44" i="6"/>
  <c r="L44" i="6" s="1"/>
  <c r="K43" i="6"/>
  <c r="L43" i="6" s="1"/>
  <c r="K42" i="6"/>
  <c r="L42" i="6" s="1"/>
  <c r="K41" i="6"/>
  <c r="L41" i="6" s="1"/>
  <c r="K40" i="6"/>
  <c r="L40" i="6" s="1"/>
  <c r="K39" i="6"/>
  <c r="L39" i="6" s="1"/>
  <c r="K38" i="6"/>
  <c r="L38" i="6" s="1"/>
  <c r="K37" i="6"/>
  <c r="L37" i="6" s="1"/>
  <c r="K36" i="6"/>
  <c r="L36" i="6" s="1"/>
  <c r="K35" i="6"/>
  <c r="L35" i="6" s="1"/>
  <c r="K34" i="6"/>
  <c r="L34" i="6" s="1"/>
  <c r="K33" i="6"/>
  <c r="L33" i="6" s="1"/>
  <c r="K32" i="6"/>
  <c r="L32" i="6" s="1"/>
  <c r="K31" i="6"/>
  <c r="L31" i="6" s="1"/>
  <c r="K30" i="6"/>
  <c r="L30" i="6" s="1"/>
  <c r="K29" i="6"/>
  <c r="L29" i="6" s="1"/>
  <c r="K28" i="6"/>
  <c r="L28" i="6" s="1"/>
  <c r="K27" i="6"/>
  <c r="L27" i="6" s="1"/>
  <c r="K26" i="6"/>
  <c r="L26" i="6" s="1"/>
  <c r="K25" i="6"/>
  <c r="L25" i="6" s="1"/>
  <c r="K24" i="6"/>
  <c r="L24" i="6" s="1"/>
  <c r="K23" i="6"/>
  <c r="L23" i="6" s="1"/>
  <c r="K22" i="6"/>
  <c r="L22" i="6" s="1"/>
  <c r="K21" i="6"/>
  <c r="K20" i="6"/>
  <c r="L20" i="6" s="1"/>
  <c r="K19" i="6"/>
  <c r="K18" i="6"/>
  <c r="L18" i="6" s="1"/>
  <c r="K17" i="6"/>
  <c r="K16" i="6"/>
  <c r="L16" i="6" s="1"/>
  <c r="K15" i="6"/>
  <c r="L15" i="6" s="1"/>
  <c r="K14" i="6"/>
  <c r="L14" i="6" s="1"/>
  <c r="K13" i="6"/>
  <c r="L13" i="6" s="1"/>
  <c r="K12" i="6"/>
  <c r="L12" i="6" s="1"/>
  <c r="K11" i="6"/>
  <c r="L11" i="6" s="1"/>
  <c r="K10" i="6"/>
  <c r="L10" i="6" s="1"/>
  <c r="K9" i="6"/>
  <c r="L9" i="6" s="1"/>
  <c r="K8" i="6"/>
  <c r="L8" i="6" s="1"/>
  <c r="K7" i="6"/>
  <c r="L7" i="6" s="1"/>
  <c r="K6" i="6"/>
  <c r="L6" i="6" s="1"/>
  <c r="N5" i="6"/>
  <c r="L5" i="6"/>
  <c r="M5" i="6" s="1"/>
  <c r="D102" i="5"/>
  <c r="D101" i="5"/>
  <c r="D100" i="5"/>
  <c r="D99" i="5"/>
  <c r="D98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D46" i="5"/>
  <c r="D45" i="5"/>
  <c r="D44" i="5"/>
  <c r="D43" i="5"/>
  <c r="D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R10" i="5"/>
  <c r="D10" i="5"/>
  <c r="R9" i="5"/>
  <c r="D9" i="5"/>
  <c r="R8" i="5"/>
  <c r="D8" i="5"/>
  <c r="R7" i="5"/>
  <c r="D7" i="5"/>
  <c r="R6" i="5"/>
  <c r="D6" i="5"/>
  <c r="R5" i="5"/>
  <c r="Q5" i="5"/>
  <c r="Q6" i="5" s="1"/>
  <c r="D5" i="5"/>
  <c r="Q4" i="5"/>
  <c r="M222" i="6" l="1"/>
  <c r="M223" i="6" s="1"/>
  <c r="M224" i="6" s="1"/>
  <c r="M225" i="6" s="1"/>
  <c r="M10" i="19"/>
  <c r="N10" i="19" s="1"/>
  <c r="M23" i="19"/>
  <c r="N23" i="19" s="1"/>
  <c r="N5" i="19"/>
  <c r="M18" i="19"/>
  <c r="N18" i="19" s="1"/>
  <c r="M9" i="19"/>
  <c r="N9" i="19" s="1"/>
  <c r="M19" i="19"/>
  <c r="N19" i="19" s="1"/>
  <c r="N17" i="19"/>
  <c r="M22" i="19"/>
  <c r="N22" i="19" s="1"/>
  <c r="P3" i="9"/>
  <c r="D19" i="15"/>
  <c r="D26" i="15"/>
  <c r="D6" i="15"/>
  <c r="D23" i="15"/>
  <c r="D5" i="15"/>
  <c r="D8" i="15"/>
  <c r="D11" i="15"/>
  <c r="D14" i="15"/>
  <c r="D18" i="15"/>
  <c r="D22" i="15"/>
  <c r="D13" i="15"/>
  <c r="D20" i="15"/>
  <c r="D9" i="15"/>
  <c r="D16" i="15"/>
  <c r="D12" i="15"/>
  <c r="D15" i="15"/>
  <c r="D25" i="15"/>
  <c r="D2" i="15"/>
  <c r="G2" i="15" s="1"/>
  <c r="D3" i="15"/>
  <c r="D10" i="15"/>
  <c r="D14" i="10"/>
  <c r="L5" i="10"/>
  <c r="E35" i="10"/>
  <c r="L18" i="10"/>
  <c r="E32" i="10"/>
  <c r="D16" i="10"/>
  <c r="D10" i="10"/>
  <c r="D12" i="10"/>
  <c r="D17" i="10"/>
  <c r="D21" i="10"/>
  <c r="D22" i="10"/>
  <c r="D6" i="10"/>
  <c r="D8" i="10"/>
  <c r="D2" i="10"/>
  <c r="D5" i="10"/>
  <c r="D9" i="10"/>
  <c r="D11" i="10"/>
  <c r="D13" i="10"/>
  <c r="D15" i="10"/>
  <c r="D20" i="10"/>
  <c r="D4" i="10"/>
  <c r="D19" i="10"/>
  <c r="D18" i="10"/>
  <c r="D3" i="10"/>
  <c r="M8" i="11"/>
  <c r="Q12" i="11"/>
  <c r="M14" i="11"/>
  <c r="M18" i="11"/>
  <c r="M7" i="11"/>
  <c r="M21" i="11"/>
  <c r="M3" i="11"/>
  <c r="Q4" i="11"/>
  <c r="M6" i="11"/>
  <c r="O7" i="11"/>
  <c r="M16" i="11"/>
  <c r="N21" i="11"/>
  <c r="N3" i="11"/>
  <c r="N6" i="11"/>
  <c r="P7" i="11"/>
  <c r="M10" i="11"/>
  <c r="P13" i="11"/>
  <c r="N16" i="11"/>
  <c r="P20" i="11"/>
  <c r="M2" i="11"/>
  <c r="Q3" i="11"/>
  <c r="N10" i="11"/>
  <c r="P16" i="11"/>
  <c r="Q21" i="11"/>
  <c r="Q23" i="11"/>
  <c r="M25" i="11"/>
  <c r="N26" i="11"/>
  <c r="N25" i="11"/>
  <c r="P2" i="11"/>
  <c r="Q10" i="11"/>
  <c r="N12" i="11"/>
  <c r="M17" i="11"/>
  <c r="N19" i="11"/>
  <c r="D4" i="12"/>
  <c r="D11" i="12"/>
  <c r="D6" i="12"/>
  <c r="D2" i="12"/>
  <c r="D9" i="12"/>
  <c r="D13" i="12"/>
  <c r="D15" i="12"/>
  <c r="D17" i="12"/>
  <c r="D20" i="12"/>
  <c r="D7" i="12"/>
  <c r="D5" i="12"/>
  <c r="D3" i="12"/>
  <c r="D10" i="12"/>
  <c r="D12" i="12"/>
  <c r="D14" i="12"/>
  <c r="D8" i="12"/>
  <c r="D16" i="12"/>
  <c r="D22" i="12"/>
  <c r="D21" i="12"/>
  <c r="D19" i="12"/>
  <c r="E29" i="12"/>
  <c r="E30" i="12" s="1"/>
  <c r="D25" i="12"/>
  <c r="D18" i="12"/>
  <c r="D23" i="12"/>
  <c r="D3" i="11"/>
  <c r="D2" i="11"/>
  <c r="D12" i="11"/>
  <c r="D5" i="11"/>
  <c r="D9" i="11"/>
  <c r="D14" i="11"/>
  <c r="D10" i="11"/>
  <c r="D8" i="11"/>
  <c r="D6" i="11"/>
  <c r="D25" i="11"/>
  <c r="D24" i="11"/>
  <c r="D18" i="11"/>
  <c r="D19" i="11"/>
  <c r="D20" i="11"/>
  <c r="D16" i="11"/>
  <c r="D23" i="11"/>
  <c r="D5" i="18"/>
  <c r="D17" i="18"/>
  <c r="D3" i="18"/>
  <c r="D6" i="18"/>
  <c r="D12" i="18"/>
  <c r="D15" i="18"/>
  <c r="D18" i="18"/>
  <c r="D21" i="18"/>
  <c r="D24" i="18"/>
  <c r="D8" i="18"/>
  <c r="D9" i="18"/>
  <c r="D19" i="18"/>
  <c r="D22" i="18"/>
  <c r="D4" i="18"/>
  <c r="D7" i="18"/>
  <c r="D10" i="18"/>
  <c r="D13" i="18"/>
  <c r="D16" i="18"/>
  <c r="D25" i="18"/>
  <c r="D2" i="18"/>
  <c r="D11" i="18"/>
  <c r="D14" i="18"/>
  <c r="D20" i="18"/>
  <c r="D23" i="18"/>
  <c r="D6" i="19"/>
  <c r="D13" i="19"/>
  <c r="D20" i="19"/>
  <c r="D9" i="19"/>
  <c r="D11" i="19"/>
  <c r="D15" i="19"/>
  <c r="D8" i="19"/>
  <c r="D2" i="19"/>
  <c r="D10" i="19"/>
  <c r="D3" i="19"/>
  <c r="D5" i="19"/>
  <c r="D17" i="19"/>
  <c r="D19" i="19"/>
  <c r="D21" i="19"/>
  <c r="D23" i="19"/>
  <c r="D25" i="19"/>
  <c r="D14" i="19"/>
  <c r="D4" i="19"/>
  <c r="D7" i="19"/>
  <c r="D12" i="19"/>
  <c r="D16" i="19"/>
  <c r="D18" i="19"/>
  <c r="P4" i="9"/>
  <c r="Z4" i="9" s="1"/>
  <c r="P5" i="9"/>
  <c r="Z5" i="9" s="1"/>
  <c r="P13" i="9"/>
  <c r="Q13" i="9" s="1"/>
  <c r="M6" i="6"/>
  <c r="M7" i="6" s="1"/>
  <c r="M8" i="6" s="1"/>
  <c r="M9" i="6" s="1"/>
  <c r="M10" i="6" s="1"/>
  <c r="M11" i="6" s="1"/>
  <c r="M12" i="6" s="1"/>
  <c r="M13" i="6" s="1"/>
  <c r="M14" i="6" s="1"/>
  <c r="M15" i="6" s="1"/>
  <c r="M16" i="6" s="1"/>
  <c r="N6" i="6"/>
  <c r="N7" i="6" s="1"/>
  <c r="N8" i="6" s="1"/>
  <c r="N9" i="6" s="1"/>
  <c r="N10" i="6" s="1"/>
  <c r="N11" i="6" s="1"/>
  <c r="N12" i="6" s="1"/>
  <c r="N13" i="6" s="1"/>
  <c r="N14" i="6" s="1"/>
  <c r="N15" i="6" s="1"/>
  <c r="N16" i="6" s="1"/>
  <c r="N17" i="6" s="1"/>
  <c r="N18" i="6" s="1"/>
  <c r="N19" i="6" s="1"/>
  <c r="N20" i="6" s="1"/>
  <c r="N21" i="6" s="1"/>
  <c r="N22" i="6" s="1"/>
  <c r="N23" i="6" s="1"/>
  <c r="N24" i="6" s="1"/>
  <c r="N25" i="6" s="1"/>
  <c r="N26" i="6" s="1"/>
  <c r="N27" i="6" s="1"/>
  <c r="N28" i="6" s="1"/>
  <c r="N29" i="6" s="1"/>
  <c r="N30" i="6" s="1"/>
  <c r="N31" i="6" s="1"/>
  <c r="N32" i="6" s="1"/>
  <c r="N33" i="6" s="1"/>
  <c r="N34" i="6" s="1"/>
  <c r="N35" i="6" s="1"/>
  <c r="N36" i="6" s="1"/>
  <c r="N37" i="6" s="1"/>
  <c r="N38" i="6" s="1"/>
  <c r="N39" i="6" s="1"/>
  <c r="N40" i="6" s="1"/>
  <c r="N41" i="6" s="1"/>
  <c r="N42" i="6" s="1"/>
  <c r="N43" i="6" s="1"/>
  <c r="N44" i="6" s="1"/>
  <c r="N45" i="6" s="1"/>
  <c r="N46" i="6" s="1"/>
  <c r="N47" i="6" s="1"/>
  <c r="N48" i="6" s="1"/>
  <c r="N49" i="6" s="1"/>
  <c r="N50" i="6" s="1"/>
  <c r="N51" i="6" s="1"/>
  <c r="N52" i="6" s="1"/>
  <c r="N53" i="6" s="1"/>
  <c r="N54" i="6" s="1"/>
  <c r="N55" i="6" s="1"/>
  <c r="N56" i="6" s="1"/>
  <c r="R6" i="7"/>
  <c r="V6" i="7" s="1"/>
  <c r="U25" i="7"/>
  <c r="V25" i="7"/>
  <c r="U3" i="7"/>
  <c r="U6" i="7"/>
  <c r="V11" i="7"/>
  <c r="U11" i="7"/>
  <c r="V15" i="7"/>
  <c r="U15" i="7"/>
  <c r="V21" i="7"/>
  <c r="U21" i="7"/>
  <c r="P7" i="5"/>
  <c r="Q7" i="5"/>
  <c r="U8" i="7"/>
  <c r="V16" i="7"/>
  <c r="U16" i="7"/>
  <c r="Z3" i="9"/>
  <c r="Q3" i="9"/>
  <c r="R3" i="7"/>
  <c r="V3" i="7" s="1"/>
  <c r="U14" i="7"/>
  <c r="R23" i="7"/>
  <c r="R9" i="7"/>
  <c r="V19" i="7"/>
  <c r="U19" i="7"/>
  <c r="R17" i="7"/>
  <c r="V17" i="7" s="1"/>
  <c r="R4" i="7"/>
  <c r="R5" i="7"/>
  <c r="R10" i="7"/>
  <c r="R12" i="7"/>
  <c r="V12" i="7" s="1"/>
  <c r="R2" i="7"/>
  <c r="V2" i="7" s="1"/>
  <c r="R7" i="7"/>
  <c r="V7" i="7" s="1"/>
  <c r="U12" i="7"/>
  <c r="R18" i="7"/>
  <c r="V18" i="7" s="1"/>
  <c r="O11" i="6"/>
  <c r="O12" i="6" s="1"/>
  <c r="O13" i="6" s="1"/>
  <c r="O14" i="6" s="1"/>
  <c r="O15" i="6" s="1"/>
  <c r="O16" i="6" s="1"/>
  <c r="U22" i="7"/>
  <c r="P6" i="9"/>
  <c r="Y6" i="9"/>
  <c r="P8" i="9"/>
  <c r="Y8" i="9"/>
  <c r="P16" i="9"/>
  <c r="Y16" i="9"/>
  <c r="P21" i="9"/>
  <c r="Y21" i="9"/>
  <c r="P24" i="9"/>
  <c r="Y24" i="9"/>
  <c r="E29" i="15"/>
  <c r="E30" i="15" s="1"/>
  <c r="P6" i="5"/>
  <c r="R20" i="7"/>
  <c r="Q4" i="9"/>
  <c r="Y9" i="9"/>
  <c r="P9" i="9"/>
  <c r="Y17" i="9"/>
  <c r="P17" i="9"/>
  <c r="Y25" i="9"/>
  <c r="P25" i="9"/>
  <c r="Y10" i="9"/>
  <c r="P10" i="9"/>
  <c r="Y18" i="9"/>
  <c r="P18" i="9"/>
  <c r="Y26" i="9"/>
  <c r="P26" i="9"/>
  <c r="L17" i="6"/>
  <c r="L19" i="6"/>
  <c r="L21" i="6"/>
  <c r="P14" i="9"/>
  <c r="Y14" i="9"/>
  <c r="P7" i="9"/>
  <c r="Y7" i="9"/>
  <c r="P11" i="9"/>
  <c r="Y11" i="9"/>
  <c r="P19" i="9"/>
  <c r="Y19" i="9"/>
  <c r="R24" i="7"/>
  <c r="Y3" i="9"/>
  <c r="P15" i="9"/>
  <c r="Y15" i="9"/>
  <c r="P23" i="9"/>
  <c r="Y23" i="9"/>
  <c r="A25" i="10"/>
  <c r="A26" i="10" s="1"/>
  <c r="E29" i="11"/>
  <c r="E30" i="11" s="1"/>
  <c r="P12" i="9"/>
  <c r="Y12" i="9"/>
  <c r="P20" i="9"/>
  <c r="Y20" i="9"/>
  <c r="E29" i="16"/>
  <c r="E30" i="16" s="1"/>
  <c r="N5" i="11"/>
  <c r="M5" i="11"/>
  <c r="N11" i="11"/>
  <c r="O13" i="11"/>
  <c r="P14" i="11"/>
  <c r="N24" i="11"/>
  <c r="M24" i="11"/>
  <c r="M26" i="11"/>
  <c r="P2" i="15"/>
  <c r="N4" i="15"/>
  <c r="N6" i="15"/>
  <c r="N8" i="15"/>
  <c r="N10" i="15"/>
  <c r="M11" i="15"/>
  <c r="M12" i="15"/>
  <c r="P13" i="15"/>
  <c r="O15" i="15"/>
  <c r="N16" i="15"/>
  <c r="Q17" i="15"/>
  <c r="N19" i="15"/>
  <c r="N21" i="15"/>
  <c r="N23" i="15"/>
  <c r="N25" i="15"/>
  <c r="M26" i="15"/>
  <c r="D5" i="16"/>
  <c r="D12" i="16"/>
  <c r="D16" i="16"/>
  <c r="M12" i="19"/>
  <c r="N12" i="19" s="1"/>
  <c r="O11" i="11"/>
  <c r="P12" i="11"/>
  <c r="Q26" i="11"/>
  <c r="P26" i="11"/>
  <c r="O4" i="15"/>
  <c r="P5" i="15"/>
  <c r="O6" i="15"/>
  <c r="P7" i="15"/>
  <c r="O8" i="15"/>
  <c r="P9" i="15"/>
  <c r="O10" i="15"/>
  <c r="O11" i="15"/>
  <c r="N12" i="15"/>
  <c r="P15" i="15"/>
  <c r="P18" i="15"/>
  <c r="O19" i="15"/>
  <c r="P20" i="15"/>
  <c r="O21" i="15"/>
  <c r="P22" i="15"/>
  <c r="O23" i="15"/>
  <c r="P24" i="15"/>
  <c r="O25" i="15"/>
  <c r="O26" i="15"/>
  <c r="D22" i="16"/>
  <c r="D14" i="16"/>
  <c r="D6" i="16"/>
  <c r="D26" i="16"/>
  <c r="D18" i="16"/>
  <c r="D10" i="16"/>
  <c r="D23" i="16"/>
  <c r="D15" i="16"/>
  <c r="D7" i="16"/>
  <c r="D2" i="16"/>
  <c r="E29" i="19"/>
  <c r="E30" i="19" s="1"/>
  <c r="M16" i="19"/>
  <c r="N16" i="19" s="1"/>
  <c r="N20" i="11"/>
  <c r="M20" i="11"/>
  <c r="Q5" i="15"/>
  <c r="Q7" i="15"/>
  <c r="Q9" i="15"/>
  <c r="Q18" i="15"/>
  <c r="E36" i="10"/>
  <c r="N2" i="11"/>
  <c r="M4" i="11"/>
  <c r="P5" i="11"/>
  <c r="M22" i="11"/>
  <c r="M23" i="11"/>
  <c r="P24" i="11"/>
  <c r="D17" i="16"/>
  <c r="E29" i="17"/>
  <c r="E30" i="17" s="1"/>
  <c r="P22" i="9"/>
  <c r="O2" i="11"/>
  <c r="N4" i="11"/>
  <c r="M15" i="11"/>
  <c r="O20" i="11"/>
  <c r="O22" i="11"/>
  <c r="N23" i="11"/>
  <c r="D17" i="11"/>
  <c r="D13" i="11"/>
  <c r="D15" i="11"/>
  <c r="D4" i="11"/>
  <c r="D26" i="11"/>
  <c r="D22" i="11"/>
  <c r="D11" i="11"/>
  <c r="D7" i="11"/>
  <c r="N17" i="15"/>
  <c r="M17" i="15"/>
  <c r="D3" i="16"/>
  <c r="D21" i="16"/>
  <c r="Q15" i="11"/>
  <c r="P15" i="11"/>
  <c r="P22" i="11"/>
  <c r="N2" i="15"/>
  <c r="M2" i="15"/>
  <c r="N13" i="15"/>
  <c r="M13" i="15"/>
  <c r="D25" i="16"/>
  <c r="M3" i="19"/>
  <c r="N3" i="19" s="1"/>
  <c r="N9" i="11"/>
  <c r="M9" i="11"/>
  <c r="E29" i="18"/>
  <c r="E30" i="18" s="1"/>
  <c r="Q11" i="11"/>
  <c r="P11" i="11"/>
  <c r="N13" i="11"/>
  <c r="O2" i="15"/>
  <c r="Q4" i="15"/>
  <c r="P4" i="15"/>
  <c r="Q8" i="15"/>
  <c r="P8" i="15"/>
  <c r="O13" i="15"/>
  <c r="M15" i="15"/>
  <c r="M16" i="15"/>
  <c r="Q19" i="15"/>
  <c r="P19" i="15"/>
  <c r="Q23" i="15"/>
  <c r="P23" i="15"/>
  <c r="D10" i="17"/>
  <c r="D18" i="17"/>
  <c r="D26" i="17"/>
  <c r="M7" i="19"/>
  <c r="N7" i="19" s="1"/>
  <c r="M20" i="19"/>
  <c r="N20" i="19" s="1"/>
  <c r="M24" i="19"/>
  <c r="N24" i="19" s="1"/>
  <c r="D24" i="12"/>
  <c r="D5" i="17"/>
  <c r="G2" i="17" s="1"/>
  <c r="D13" i="17"/>
  <c r="D21" i="17"/>
  <c r="M15" i="19"/>
  <c r="N15" i="19" s="1"/>
  <c r="D22" i="19"/>
  <c r="D26" i="19"/>
  <c r="D9" i="17"/>
  <c r="D17" i="17"/>
  <c r="M226" i="6" l="1"/>
  <c r="M227" i="6" s="1"/>
  <c r="M228" i="6" s="1"/>
  <c r="M229" i="6" s="1"/>
  <c r="M230" i="6" s="1"/>
  <c r="M231" i="6" s="1"/>
  <c r="M232" i="6" s="1"/>
  <c r="M233" i="6" s="1"/>
  <c r="M234" i="6" s="1"/>
  <c r="Z13" i="9"/>
  <c r="Q5" i="9"/>
  <c r="R5" i="9" s="1"/>
  <c r="AB5" i="9" s="1"/>
  <c r="G2" i="10"/>
  <c r="D23" i="10"/>
  <c r="G2" i="12"/>
  <c r="G2" i="11"/>
  <c r="G2" i="18"/>
  <c r="G2" i="19"/>
  <c r="AA5" i="9"/>
  <c r="M17" i="6"/>
  <c r="V4" i="7"/>
  <c r="U4" i="7"/>
  <c r="G2" i="16"/>
  <c r="Q20" i="9"/>
  <c r="Z20" i="9"/>
  <c r="Z11" i="9"/>
  <c r="Q11" i="9"/>
  <c r="Z26" i="9"/>
  <c r="Q26" i="9"/>
  <c r="R13" i="9"/>
  <c r="AA13" i="9"/>
  <c r="U7" i="7"/>
  <c r="Q23" i="9"/>
  <c r="Z23" i="9"/>
  <c r="V24" i="7"/>
  <c r="U24" i="7"/>
  <c r="Q25" i="9"/>
  <c r="Z25" i="9"/>
  <c r="Q9" i="9"/>
  <c r="Z9" i="9"/>
  <c r="Q24" i="9"/>
  <c r="Z24" i="9"/>
  <c r="Q22" i="9"/>
  <c r="Z22" i="9"/>
  <c r="Q7" i="9"/>
  <c r="Z7" i="9"/>
  <c r="Q12" i="9"/>
  <c r="Z12" i="9"/>
  <c r="Z18" i="9"/>
  <c r="Q18" i="9"/>
  <c r="V9" i="7"/>
  <c r="U9" i="7"/>
  <c r="R3" i="9"/>
  <c r="AA3" i="9"/>
  <c r="U2" i="7"/>
  <c r="U27" i="7" s="1"/>
  <c r="V27" i="7" s="1"/>
  <c r="Q8" i="9"/>
  <c r="Z8" i="9"/>
  <c r="S5" i="9"/>
  <c r="AC5" i="9" s="1"/>
  <c r="AF5" i="9" s="1"/>
  <c r="Z19" i="9"/>
  <c r="Q19" i="9"/>
  <c r="Q17" i="9"/>
  <c r="Z17" i="9"/>
  <c r="R4" i="9"/>
  <c r="AB4" i="9" s="1"/>
  <c r="AA4" i="9"/>
  <c r="V10" i="7"/>
  <c r="U10" i="7"/>
  <c r="Q15" i="9"/>
  <c r="Z15" i="9"/>
  <c r="Q14" i="9"/>
  <c r="Z14" i="9"/>
  <c r="V20" i="7"/>
  <c r="U20" i="7"/>
  <c r="Q21" i="9"/>
  <c r="Z21" i="9"/>
  <c r="Q6" i="9"/>
  <c r="Z6" i="9"/>
  <c r="V5" i="7"/>
  <c r="U5" i="7"/>
  <c r="V23" i="7"/>
  <c r="U23" i="7"/>
  <c r="U18" i="7"/>
  <c r="Z10" i="9"/>
  <c r="Q10" i="9"/>
  <c r="Q8" i="5"/>
  <c r="P8" i="5"/>
  <c r="U17" i="7"/>
  <c r="Q16" i="9"/>
  <c r="Z16" i="9"/>
  <c r="E224" i="6" l="1"/>
  <c r="E11" i="6"/>
  <c r="M18" i="6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AA20" i="9"/>
  <c r="R20" i="9"/>
  <c r="AB20" i="9" s="1"/>
  <c r="R18" i="9"/>
  <c r="AB18" i="9" s="1"/>
  <c r="AA18" i="9"/>
  <c r="R7" i="9"/>
  <c r="AB7" i="9" s="1"/>
  <c r="AA7" i="9"/>
  <c r="R25" i="9"/>
  <c r="AB25" i="9" s="1"/>
  <c r="AA25" i="9"/>
  <c r="S25" i="9"/>
  <c r="AC25" i="9" s="1"/>
  <c r="AF25" i="9" s="1"/>
  <c r="AB13" i="9"/>
  <c r="S13" i="9"/>
  <c r="AC13" i="9" s="1"/>
  <c r="AF13" i="9" s="1"/>
  <c r="R26" i="9"/>
  <c r="AB26" i="9" s="1"/>
  <c r="AA26" i="9"/>
  <c r="R22" i="9"/>
  <c r="AA22" i="9"/>
  <c r="R17" i="9"/>
  <c r="AA17" i="9"/>
  <c r="S4" i="9"/>
  <c r="AC4" i="9" s="1"/>
  <c r="AF4" i="9" s="1"/>
  <c r="R10" i="9"/>
  <c r="AA10" i="9"/>
  <c r="AA6" i="9"/>
  <c r="R6" i="9"/>
  <c r="AB6" i="9" s="1"/>
  <c r="R24" i="9"/>
  <c r="AB24" i="9" s="1"/>
  <c r="AA24" i="9"/>
  <c r="AA11" i="9"/>
  <c r="R11" i="9"/>
  <c r="AB11" i="9" s="1"/>
  <c r="R8" i="9"/>
  <c r="AB8" i="9" s="1"/>
  <c r="AA8" i="9"/>
  <c r="P9" i="5"/>
  <c r="Q9" i="5"/>
  <c r="R14" i="9"/>
  <c r="AB14" i="9" s="1"/>
  <c r="AA14" i="9"/>
  <c r="R15" i="9"/>
  <c r="AB15" i="9" s="1"/>
  <c r="AA15" i="9"/>
  <c r="AA19" i="9"/>
  <c r="R19" i="9"/>
  <c r="AB19" i="9" s="1"/>
  <c r="S19" i="9"/>
  <c r="AC19" i="9" s="1"/>
  <c r="AF19" i="9" s="1"/>
  <c r="AB3" i="9"/>
  <c r="S3" i="9"/>
  <c r="AC3" i="9" s="1"/>
  <c r="AF3" i="9" s="1"/>
  <c r="AA12" i="9"/>
  <c r="R12" i="9"/>
  <c r="AB12" i="9" s="1"/>
  <c r="R23" i="9"/>
  <c r="AB23" i="9" s="1"/>
  <c r="AA23" i="9"/>
  <c r="R16" i="9"/>
  <c r="AB16" i="9" s="1"/>
  <c r="AA16" i="9"/>
  <c r="R21" i="9"/>
  <c r="AB21" i="9" s="1"/>
  <c r="AA21" i="9"/>
  <c r="R9" i="9"/>
  <c r="AB9" i="9" s="1"/>
  <c r="AA9" i="9"/>
  <c r="S6" i="9" l="1"/>
  <c r="AC6" i="9" s="1"/>
  <c r="AF6" i="9" s="1"/>
  <c r="S12" i="9"/>
  <c r="AC12" i="9" s="1"/>
  <c r="AF12" i="9" s="1"/>
  <c r="S7" i="9"/>
  <c r="AC7" i="9" s="1"/>
  <c r="AF7" i="9" s="1"/>
  <c r="S20" i="9"/>
  <c r="AC20" i="9" s="1"/>
  <c r="AF20" i="9" s="1"/>
  <c r="S9" i="9"/>
  <c r="AC9" i="9" s="1"/>
  <c r="AF9" i="9" s="1"/>
  <c r="S15" i="9"/>
  <c r="AC15" i="9" s="1"/>
  <c r="AF15" i="9" s="1"/>
  <c r="S26" i="9"/>
  <c r="AC26" i="9" s="1"/>
  <c r="AF26" i="9" s="1"/>
  <c r="S14" i="9"/>
  <c r="AC14" i="9" s="1"/>
  <c r="AF14" i="9" s="1"/>
  <c r="E22" i="6"/>
  <c r="AB17" i="9"/>
  <c r="S17" i="9"/>
  <c r="AC17" i="9" s="1"/>
  <c r="AF17" i="9" s="1"/>
  <c r="AB22" i="9"/>
  <c r="S22" i="9"/>
  <c r="AC22" i="9" s="1"/>
  <c r="AF22" i="9" s="1"/>
  <c r="S16" i="9"/>
  <c r="AC16" i="9" s="1"/>
  <c r="AF16" i="9" s="1"/>
  <c r="S11" i="9"/>
  <c r="AC11" i="9" s="1"/>
  <c r="AF11" i="9" s="1"/>
  <c r="S21" i="9"/>
  <c r="AC21" i="9" s="1"/>
  <c r="AF21" i="9" s="1"/>
  <c r="E31" i="6"/>
  <c r="M38" i="6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S8" i="9"/>
  <c r="AC8" i="9" s="1"/>
  <c r="AF8" i="9" s="1"/>
  <c r="AB10" i="9"/>
  <c r="S10" i="9"/>
  <c r="AC10" i="9" s="1"/>
  <c r="AF10" i="9" s="1"/>
  <c r="S23" i="9"/>
  <c r="AC23" i="9" s="1"/>
  <c r="AF23" i="9" s="1"/>
  <c r="S24" i="9"/>
  <c r="AC24" i="9" s="1"/>
  <c r="AF24" i="9" s="1"/>
  <c r="S18" i="9"/>
  <c r="AC18" i="9" s="1"/>
  <c r="AF18" i="9" s="1"/>
  <c r="E49" i="6" l="1"/>
  <c r="M56" i="6"/>
  <c r="AH2" i="9"/>
  <c r="AH4" i="9" s="1"/>
  <c r="E40" i="6"/>
</calcChain>
</file>

<file path=xl/comments1.xml><?xml version="1.0" encoding="utf-8"?>
<comments xmlns="http://schemas.openxmlformats.org/spreadsheetml/2006/main">
  <authors>
    <author>Administrator</author>
    <author>jianlong wo</author>
  </authors>
  <commentList>
    <comment ref="D14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计算后的基础能量所占权重
鱼平均分值减去保底值后除以爆炸河豚平均倍数得到基础能量</t>
        </r>
      </text>
    </comment>
    <comment ref="D16" authorId="1" shapeId="0">
      <text>
        <r>
          <rPr>
            <b/>
            <sz val="9"/>
            <color indexed="81"/>
            <rFont val="宋体"/>
            <family val="3"/>
            <charset val="134"/>
          </rPr>
          <t>jianlong wo:</t>
        </r>
        <r>
          <rPr>
            <sz val="9"/>
            <color indexed="81"/>
            <rFont val="宋体"/>
            <family val="3"/>
            <charset val="134"/>
          </rPr>
          <t xml:space="preserve">
先用平均分值减去保底值，然后减去炸一下得能量1/（3+3+3+1），然后按照全局表计算每次得能量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E4" authorId="0" shapeId="0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必须达到此能量才能走到此连击，否则剩余能量作为保底返还</t>
        </r>
      </text>
    </comment>
    <comment ref="F4" authorId="0" shapeId="0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海盗船：
0无特殊效果
1大船锚
凤凰：
0无特殊效果
1小凤凰攻击
2大凤凰攻击</t>
        </r>
      </text>
    </comment>
    <comment ref="G4" authorId="0" shapeId="0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凤凰:
1连击
2超级连击
3百战百胜
4举世无双
5君临天下
诛仙剑
一剑碎山河
二剑毁天地
三剑斩星辰
四剑破苍穹
五剑动乾坤</t>
        </r>
      </text>
    </comment>
    <comment ref="H4" authorId="0" shapeId="0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配置帧数
30帧=1秒</t>
        </r>
      </text>
    </comment>
    <comment ref="I4" authorId="0" shapeId="0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特定数字：对应track组（track表classify字段）
0：不出现</t>
        </r>
      </text>
    </comment>
  </commentList>
</comments>
</file>

<file path=xl/sharedStrings.xml><?xml version="1.0" encoding="utf-8"?>
<sst xmlns="http://schemas.openxmlformats.org/spreadsheetml/2006/main" count="656" uniqueCount="260">
  <si>
    <t>cs</t>
  </si>
  <si>
    <t>s</t>
  </si>
  <si>
    <t>int</t>
  </si>
  <si>
    <t>string</t>
  </si>
  <si>
    <t>float</t>
  </si>
  <si>
    <t>id</t>
  </si>
  <si>
    <t>fishID</t>
  </si>
  <si>
    <t>weaponType</t>
  </si>
  <si>
    <t>attackE</t>
  </si>
  <si>
    <t>floors</t>
  </si>
  <si>
    <t>lastFloors</t>
  </si>
  <si>
    <t>weight</t>
  </si>
  <si>
    <t>number</t>
  </si>
  <si>
    <t>trackGroup</t>
  </si>
  <si>
    <t>fishChoose</t>
  </si>
  <si>
    <t>loopTimes</t>
  </si>
  <si>
    <t>interval</t>
  </si>
  <si>
    <t>multiple</t>
  </si>
  <si>
    <t>ID</t>
  </si>
  <si>
    <t>鱼ID</t>
  </si>
  <si>
    <r>
      <rPr>
        <sz val="9"/>
        <color theme="1"/>
        <rFont val="微软雅黑"/>
        <family val="2"/>
        <charset val="134"/>
      </rPr>
      <t xml:space="preserve">武器类型
</t>
    </r>
    <r>
      <rPr>
        <sz val="8"/>
        <color theme="1"/>
        <rFont val="微软雅黑"/>
        <family val="2"/>
        <charset val="134"/>
      </rPr>
      <t>1、固定次数，按权重分配能量(火箭鲨）
2、连击类型
3、次数不定，按总能量消耗（玄龙鲸）
4、先随机攻击模式，再分配绝对能量(五灵珠）</t>
    </r>
  </si>
  <si>
    <t>攻击能量
类型1：能量权重
连击武器配空，之后在连级武器表进行配置
类型4：单次攻击基础能量</t>
  </si>
  <si>
    <t>保底值(绝对值）</t>
  </si>
  <si>
    <t>最后一击能量
目前只有诛仙剑用到了</t>
  </si>
  <si>
    <t>权重，随机区间使用鱼的分值浮动区间
前开后闭(第1个区间为前后都闭)</t>
  </si>
  <si>
    <t>track群
特定数字：对应track组（track表classify字段）
0：不出现</t>
  </si>
  <si>
    <t>命中判定时服务器优先选取鱼的倍数，蟹元帅相同规则。
0或不配表示不额外限制</t>
  </si>
  <si>
    <t>命中后循环判定的次数，最高5次
每判定一次消耗一次flahseE</t>
  </si>
  <si>
    <t>切后台或弱网N秒后直接结算
0表示不处理
&gt;0表示间隔时间</t>
  </si>
  <si>
    <t>倍数
目前只有翻天印用到了</t>
  </si>
  <si>
    <t>鱼名</t>
  </si>
  <si>
    <t>能量总计</t>
  </si>
  <si>
    <t>[1,1,2,4]</t>
  </si>
  <si>
    <r>
      <rPr>
        <sz val="11"/>
        <color theme="1"/>
        <rFont val="微软雅黑"/>
        <family val="2"/>
        <charset val="134"/>
      </rPr>
      <t>[13,0,</t>
    </r>
    <r>
      <rPr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,0]</t>
    </r>
  </si>
  <si>
    <t>火箭鲨</t>
  </si>
  <si>
    <t>[1,1,1,2,4]</t>
  </si>
  <si>
    <r>
      <rPr>
        <sz val="11"/>
        <color theme="1"/>
        <rFont val="微软雅黑"/>
        <family val="2"/>
        <charset val="134"/>
      </rPr>
      <t>[13,0,13,0,</t>
    </r>
    <r>
      <rPr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]</t>
    </r>
  </si>
  <si>
    <t>[1,1,1,1,2,4]</t>
  </si>
  <si>
    <r>
      <rPr>
        <sz val="11"/>
        <color theme="1"/>
        <rFont val="微软雅黑"/>
        <family val="2"/>
        <charset val="134"/>
      </rPr>
      <t>[13,0,</t>
    </r>
    <r>
      <rPr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</t>
    </r>
    <r>
      <rPr>
        <sz val="11"/>
        <color theme="1"/>
        <rFont val="微软雅黑"/>
        <family val="2"/>
        <charset val="134"/>
      </rPr>
      <t>13</t>
    </r>
    <r>
      <rPr>
        <sz val="11"/>
        <color theme="1"/>
        <rFont val="微软雅黑"/>
        <family val="2"/>
        <charset val="134"/>
      </rPr>
      <t>,</t>
    </r>
    <r>
      <rPr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,0]</t>
    </r>
  </si>
  <si>
    <t>[1,1,1,1,2,2,4]</t>
  </si>
  <si>
    <r>
      <rPr>
        <sz val="11"/>
        <color theme="1"/>
        <rFont val="微软雅黑"/>
        <family val="2"/>
        <charset val="134"/>
      </rPr>
      <t>[13,0,</t>
    </r>
    <r>
      <rPr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</t>
    </r>
    <r>
      <rPr>
        <sz val="11"/>
        <color theme="1"/>
        <rFont val="微软雅黑"/>
        <family val="2"/>
        <charset val="134"/>
      </rPr>
      <t>13</t>
    </r>
    <r>
      <rPr>
        <sz val="11"/>
        <color theme="1"/>
        <rFont val="微软雅黑"/>
        <family val="2"/>
        <charset val="134"/>
      </rPr>
      <t>,</t>
    </r>
    <r>
      <rPr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,0,</t>
    </r>
    <r>
      <rPr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]</t>
    </r>
  </si>
  <si>
    <t>[1,1,1,1,1,2,2,4]</t>
  </si>
  <si>
    <r>
      <rPr>
        <sz val="11"/>
        <color theme="1"/>
        <rFont val="微软雅黑"/>
        <family val="2"/>
        <charset val="134"/>
      </rPr>
      <t>[13,0,</t>
    </r>
    <r>
      <rPr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</t>
    </r>
    <r>
      <rPr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</t>
    </r>
    <r>
      <rPr>
        <sz val="11"/>
        <color theme="1"/>
        <rFont val="微软雅黑"/>
        <family val="2"/>
        <charset val="134"/>
      </rPr>
      <t>13</t>
    </r>
    <r>
      <rPr>
        <sz val="11"/>
        <color theme="1"/>
        <rFont val="微软雅黑"/>
        <family val="2"/>
        <charset val="134"/>
      </rPr>
      <t>,0,</t>
    </r>
    <r>
      <rPr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,0]</t>
    </r>
  </si>
  <si>
    <t>[12,0,12,0,12,0,12,0,12,0,12,0,12,0,12,0,0,12,0,0]</t>
  </si>
  <si>
    <t>蟹元帅</t>
  </si>
  <si>
    <t>[200]</t>
  </si>
  <si>
    <t>闪电鱼</t>
  </si>
  <si>
    <t>[100,200]</t>
  </si>
  <si>
    <t>激光虎鲸</t>
  </si>
  <si>
    <t>海盗船</t>
  </si>
  <si>
    <t>爆炸河豚</t>
  </si>
  <si>
    <t>凤凰</t>
  </si>
  <si>
    <t>[9,1]</t>
  </si>
  <si>
    <t>玄龙鲸</t>
  </si>
  <si>
    <t>[13,0,0,13,0]</t>
  </si>
  <si>
    <t>五灵珠</t>
  </si>
  <si>
    <t>[12,0,12,0]</t>
  </si>
  <si>
    <t>大王乌贼</t>
  </si>
  <si>
    <t>[12,0,12,0,0]</t>
  </si>
  <si>
    <t>[12,0,12,0,12,0]</t>
  </si>
  <si>
    <t>[12,0,12,0,12,0,0]</t>
  </si>
  <si>
    <t>[12,0,12,0,12,0,12,0]</t>
  </si>
  <si>
    <t>[10,10,10,20]</t>
  </si>
  <si>
    <t>五色神牛</t>
  </si>
  <si>
    <t>[10,10,10,10,20]</t>
  </si>
  <si>
    <t>[10,10,10,10,10,20]</t>
  </si>
  <si>
    <t>[10,10,10,10,10,10,20]</t>
  </si>
  <si>
    <t>[10,10,10]</t>
  </si>
  <si>
    <t>[12,13,12]</t>
  </si>
  <si>
    <t>翻天印</t>
  </si>
  <si>
    <t>[10,10,10,10]</t>
  </si>
  <si>
    <t>[12,13,12,13]</t>
  </si>
  <si>
    <t>[10,10,10,10,10]</t>
  </si>
  <si>
    <t>[12,13,12,13,12]</t>
  </si>
  <si>
    <t>[10,10,10,10,10,10]</t>
  </si>
  <si>
    <t>[12,13,12,13,12,12]</t>
  </si>
  <si>
    <t>[10,10]</t>
  </si>
  <si>
    <t>[12,13]</t>
  </si>
  <si>
    <t>爆破蟹</t>
  </si>
  <si>
    <t>阴阳镜</t>
  </si>
  <si>
    <t>[12,13,12,13,12,13]</t>
  </si>
  <si>
    <t>[10,10,10,10,10,10,10,10]</t>
  </si>
  <si>
    <t>[12,13,12,13,12,13,12]</t>
  </si>
  <si>
    <t>[10,10,10,10,10,10,10,10,10]</t>
  </si>
  <si>
    <t>[12,13,12,13,12,13,12,13]</t>
  </si>
  <si>
    <t>[10,10,10,10,10,10,10,10,10,10]</t>
  </si>
  <si>
    <t>[12,13,12,13,12,13,12,13,12]</t>
  </si>
  <si>
    <t>[10,10,10,10,10,10,10,10,10,10,10]</t>
  </si>
  <si>
    <t>[12,13,12,13,12,13,12,13,12,13]</t>
  </si>
  <si>
    <t>五灵珠（小）</t>
  </si>
  <si>
    <t>五色神牛（小）</t>
  </si>
  <si>
    <t>[1]</t>
  </si>
  <si>
    <t>爱莎skill</t>
  </si>
  <si>
    <t>诛仙剑</t>
  </si>
  <si>
    <t>夔牛鼓</t>
  </si>
  <si>
    <t>[10,10,20,20]</t>
  </si>
  <si>
    <t>[10,10,10,20,20]</t>
  </si>
  <si>
    <t>[12,13,12,13,13]</t>
  </si>
  <si>
    <t>[10,10,10,10,20,20]</t>
  </si>
  <si>
    <t>[12,13,12,12,13,13]</t>
  </si>
  <si>
    <t>[10,10,10,10,10,20,20]</t>
  </si>
  <si>
    <t>[12,13,13,12,12,13,13]</t>
  </si>
  <si>
    <t>c</t>
  </si>
  <si>
    <t>isGbar</t>
  </si>
  <si>
    <t>目前有些鱼不是按照这个配置来的</t>
  </si>
  <si>
    <t>玩法ID</t>
  </si>
  <si>
    <t>是否有金币累计条，0否，1是
有累计条的boss捕获其他鱼后不播放转盘</t>
  </si>
  <si>
    <r>
      <rPr>
        <sz val="11"/>
        <color theme="1"/>
        <rFont val="等线"/>
        <family val="3"/>
        <charset val="134"/>
        <scheme val="minor"/>
      </rPr>
      <t>        FLASH(2,new FlashFire()),//闪电鱼</t>
    </r>
    <r>
      <rPr>
        <sz val="11"/>
        <color rgb="FFFF0000"/>
        <rFont val="等线"/>
        <family val="3"/>
        <charset val="134"/>
        <scheme val="minor"/>
      </rPr>
      <t>（假判定，目前只能打死黄金鱼及以下的鱼）</t>
    </r>
  </si>
  <si>
    <t>        BOMB(3,new BombFire()),//无用</t>
  </si>
  <si>
    <t>        ELSA_SKILL(4,new RealFlashFire()),//艾莎技能</t>
  </si>
  <si>
    <t>        WHALE_HORN(5,new WhaleHornFire()),//独角鲸的角</t>
  </si>
  <si>
    <t>        SPIRIT_FREE(6,new SpiritFreeFire()),//精灵免费子弹</t>
  </si>
  <si>
    <t>        SPIRIT_BOMB(7,new SpiritFreeFire()),//精灵爆炸子弹 TODO 已无用</t>
  </si>
  <si>
    <r>
      <rPr>
        <sz val="11"/>
        <color theme="1"/>
        <rFont val="等线"/>
        <family val="3"/>
        <charset val="134"/>
        <scheme val="minor"/>
      </rPr>
      <t>        CRAB(8,new SpecialFire(false,FishType.GOLD)),//蟹将军子弹</t>
    </r>
    <r>
      <rPr>
        <sz val="11"/>
        <color rgb="FFFF0000"/>
        <rFont val="等线"/>
        <family val="3"/>
        <charset val="134"/>
        <scheme val="minor"/>
      </rPr>
      <t>（目前只能打死黄金鱼及以下的鱼）</t>
    </r>
  </si>
  <si>
    <t>        MONKEY_SKILL(9,new MonkeySkillFire()),//定海神针（齐天大圣炮技能）</t>
  </si>
  <si>
    <t>        ROCKET(10,new SpecialFire(true,null)),//火箭鲨</t>
  </si>
  <si>
    <r>
      <rPr>
        <sz val="11"/>
        <color theme="1"/>
        <rFont val="等线"/>
        <family val="3"/>
        <charset val="134"/>
        <scheme val="minor"/>
      </rPr>
      <t>        LASER_WHALE(11,new SpecialFire(true,null)),//激光虎鲸（</t>
    </r>
    <r>
      <rPr>
        <sz val="11"/>
        <color rgb="FFFF0000"/>
        <rFont val="等线"/>
        <family val="3"/>
        <charset val="134"/>
        <scheme val="minor"/>
      </rPr>
      <t>未生效，一直是打死其他鱼无转盘</t>
    </r>
    <r>
      <rPr>
        <sz val="11"/>
        <color theme="1"/>
        <rFont val="等线"/>
        <family val="3"/>
        <charset val="134"/>
        <scheme val="minor"/>
      </rPr>
      <t>）</t>
    </r>
  </si>
  <si>
    <t>        PIRATE_SHIP(12,new SpecialFire(true,null)),//海盗船</t>
  </si>
  <si>
    <t>        BOMB_PUFFER(13,new SpecialFire(true,null)),//爆炸河豚</t>
  </si>
  <si>
    <t>        SOUL_SHARK(14, new SeckillFire()),//噬魂鲨</t>
  </si>
  <si>
    <t>        VORTEX(15, new SeckillFire()),//漩涡鱼</t>
  </si>
  <si>
    <t>        PHOENIX(16, new SpecialFire(true,null)),//凤凰鱼</t>
  </si>
  <si>
    <t>        KING_SQUID(17, new SpecialFire(true,FishType.GOLD)),//大王乌贼</t>
  </si>
  <si>
    <t>        BLASTING_CRAB(18, new SpecialFire(true,null)),//爆破蟹</t>
  </si>
  <si>
    <t>        SACRED_COW(19, new SacredCowFire(null)),//五色神牛</t>
  </si>
  <si>
    <t>        FIVE_PEARL(20, new FivePearlFire()),//五灵珠</t>
  </si>
  <si>
    <t>        YIN_YANG_MIRROR(21, new SpecialFire(true, null)),//阴阳镜</t>
  </si>
  <si>
    <t>        FAN_TIAN_SEAL(22, new FanTianSealFire()),//番天印</t>
  </si>
  <si>
    <t>combo</t>
  </si>
  <si>
    <t>limitE</t>
  </si>
  <si>
    <t>effect</t>
  </si>
  <si>
    <t>word</t>
  </si>
  <si>
    <t>pause</t>
  </si>
  <si>
    <t>碰撞数</t>
  </si>
  <si>
    <t>每次连击对应能量</t>
  </si>
  <si>
    <t xml:space="preserve">能量限制
</t>
  </si>
  <si>
    <t xml:space="preserve">动画效果
</t>
  </si>
  <si>
    <t xml:space="preserve">文字
</t>
  </si>
  <si>
    <t xml:space="preserve">连击间隔
</t>
  </si>
  <si>
    <t>track群
2</t>
  </si>
  <si>
    <t>连击数</t>
  </si>
  <si>
    <t>能量</t>
  </si>
  <si>
    <t>时间总计</t>
  </si>
  <si>
    <t>序号</t>
  </si>
  <si>
    <t>第1球</t>
  </si>
  <si>
    <t>第2球</t>
  </si>
  <si>
    <t>第3球</t>
  </si>
  <si>
    <t>第4球</t>
  </si>
  <si>
    <t>第5球</t>
  </si>
  <si>
    <t>权重</t>
  </si>
  <si>
    <t>情况1</t>
  </si>
  <si>
    <t>情况2</t>
  </si>
  <si>
    <t>情况3</t>
  </si>
  <si>
    <t>情况4</t>
  </si>
  <si>
    <t>情况5</t>
  </si>
  <si>
    <t>倍率1</t>
  </si>
  <si>
    <t>倍率2</t>
  </si>
  <si>
    <t>倍率3</t>
  </si>
  <si>
    <t>倍率4</t>
  </si>
  <si>
    <t>倍率5</t>
  </si>
  <si>
    <t>总倍率</t>
  </si>
  <si>
    <t>概率</t>
  </si>
  <si>
    <t>期望</t>
  </si>
  <si>
    <t>后球</t>
  </si>
  <si>
    <t>被克</t>
  </si>
  <si>
    <t>被生</t>
  </si>
  <si>
    <t>被克后-前</t>
  </si>
  <si>
    <t>被生后-前</t>
  </si>
  <si>
    <t>金</t>
  </si>
  <si>
    <t>水</t>
  </si>
  <si>
    <t>木</t>
  </si>
  <si>
    <t>火</t>
  </si>
  <si>
    <t>土</t>
  </si>
  <si>
    <t>倍率(连续相生增加倍率)</t>
  </si>
  <si>
    <t>珠子情况</t>
  </si>
  <si>
    <t>生克（1表示不生不克，0.5表示克，2表示生）</t>
  </si>
  <si>
    <t>总计</t>
  </si>
  <si>
    <t>全部能量情况</t>
  </si>
  <si>
    <t>基础能量</t>
  </si>
  <si>
    <t>能量1</t>
  </si>
  <si>
    <t>能量2</t>
  </si>
  <si>
    <t>能量3</t>
  </si>
  <si>
    <t>能量4</t>
  </si>
  <si>
    <t>能量5</t>
  </si>
  <si>
    <t>期望总计</t>
  </si>
  <si>
    <t>保底值</t>
  </si>
  <si>
    <t>期望倍率：</t>
  </si>
  <si>
    <t>生克（1表示不生不克，0表示克，2表示生）</t>
  </si>
  <si>
    <t>单发能量</t>
  </si>
  <si>
    <t>倍率</t>
  </si>
  <si>
    <t>概率（总和10000）</t>
  </si>
  <si>
    <t>期望倍率</t>
  </si>
  <si>
    <t>权重为分值差</t>
  </si>
  <si>
    <t>攻击次数</t>
  </si>
  <si>
    <t>翻倍次数</t>
  </si>
  <si>
    <t>单次能量</t>
  </si>
  <si>
    <t>番天印</t>
  </si>
  <si>
    <t>普通攻击次数</t>
  </si>
  <si>
    <t>终结攻击次数</t>
  </si>
  <si>
    <t>普通攻击能量</t>
  </si>
  <si>
    <t>终结攻击能量</t>
  </si>
  <si>
    <t>攻击</t>
  </si>
  <si>
    <t>[[10,15],[15,20],[0,0.9]]</t>
  </si>
  <si>
    <t>白虎</t>
  </si>
  <si>
    <t>白虎</t>
    <phoneticPr fontId="18" type="noConversion"/>
  </si>
  <si>
    <t>诛仙剑</t>
    <phoneticPr fontId="18" type="noConversion"/>
  </si>
  <si>
    <t>[100]</t>
  </si>
  <si>
    <t>[60]</t>
  </si>
  <si>
    <t>[70]</t>
  </si>
  <si>
    <t>[80]</t>
  </si>
  <si>
    <t>        WHITE_TIGER(24, new SpecialFire(true, null)),//白虎</t>
  </si>
  <si>
    <t>        KUINIU(25, new SpecialFire(true, null)),//夔牛鼓</t>
  </si>
  <si>
    <t>        ZHUXIANJIAN(26, new SpecialFire(true, null)),//诛仙剑</t>
  </si>
  <si>
    <t>        SHEJITU(27, new SpecialFire(true, null)),//社稷图</t>
  </si>
  <si>
    <t xml:space="preserve">        BASALT(23, new SpecialFire(true, null)),//玄武</t>
    <phoneticPr fontId="18" type="noConversion"/>
  </si>
  <si>
    <t>[160]</t>
  </si>
  <si>
    <t>[156]</t>
  </si>
  <si>
    <t>[106]</t>
  </si>
  <si>
    <t>[136]</t>
  </si>
  <si>
    <t>[104]</t>
  </si>
  <si>
    <t>[96]</t>
  </si>
  <si>
    <t>[112]</t>
  </si>
  <si>
    <t>[128]</t>
  </si>
  <si>
    <t>[120]</t>
  </si>
  <si>
    <t>[144]</t>
  </si>
  <si>
    <t>[140]</t>
  </si>
  <si>
    <t>[78]</t>
  </si>
  <si>
    <t>[53]</t>
  </si>
  <si>
    <t>[68]</t>
  </si>
  <si>
    <t>[50]</t>
  </si>
  <si>
    <t>[52]</t>
  </si>
  <si>
    <t>[48]</t>
  </si>
  <si>
    <t>[56]</t>
  </si>
  <si>
    <t>[64]</t>
  </si>
  <si>
    <t>[72]</t>
  </si>
  <si>
    <t>加特林</t>
    <phoneticPr fontId="18" type="noConversion"/>
  </si>
  <si>
    <t>[200,200,200,40]</t>
    <phoneticPr fontId="18" type="noConversion"/>
  </si>
  <si>
    <t>鱼ID
6xxx为翅膀技能id</t>
    <phoneticPr fontId="18" type="noConversion"/>
  </si>
  <si>
    <t>风翅膀</t>
    <phoneticPr fontId="18" type="noConversion"/>
  </si>
  <si>
    <t>风翅膀</t>
    <phoneticPr fontId="18" type="noConversion"/>
  </si>
  <si>
    <t>火翅膀</t>
    <phoneticPr fontId="18" type="noConversion"/>
  </si>
  <si>
    <t>雷翅膀</t>
    <phoneticPr fontId="18" type="noConversion"/>
  </si>
  <si>
    <t>参数：
火箭鲨鱼：导弹个数
五灵珠：宝珠随机
翅膀：每次攻击数量</t>
    <phoneticPr fontId="18" type="noConversion"/>
  </si>
  <si>
    <t>flahsEGroup</t>
    <phoneticPr fontId="18" type="noConversion"/>
  </si>
  <si>
    <t>使用哪组flashE的配置
1：优先杀小鱼
对应鱼属性表flahsEGroup
0,1,2,3</t>
    <phoneticPr fontId="18" type="noConversion"/>
  </si>
  <si>
    <t>[14,13,15,16]</t>
  </si>
  <si>
    <t>[13,15,14,15,16]</t>
  </si>
  <si>
    <t>[13,14,16,15,13,15]</t>
  </si>
  <si>
    <t>[1,1,2]</t>
    <phoneticPr fontId="18" type="noConversion"/>
  </si>
  <si>
    <t>[1,1,2,3]</t>
    <phoneticPr fontId="18" type="noConversion"/>
  </si>
  <si>
    <t>[1,2,2,3,3]</t>
    <phoneticPr fontId="18" type="noConversion"/>
  </si>
  <si>
    <t>[14,13,15]</t>
    <phoneticPr fontId="18" type="noConversion"/>
  </si>
  <si>
    <t>[13,15,14,16]</t>
    <phoneticPr fontId="18" type="noConversion"/>
  </si>
  <si>
    <t>[13,14,16,13,15]</t>
    <phoneticPr fontId="18" type="noConversion"/>
  </si>
  <si>
    <t>[13,15,16]</t>
    <phoneticPr fontId="18" type="noConversion"/>
  </si>
  <si>
    <t>[13,15,15,16]</t>
    <phoneticPr fontId="18" type="noConversion"/>
  </si>
  <si>
    <t>[13,14,15,13,15]</t>
    <phoneticPr fontId="18" type="noConversion"/>
  </si>
  <si>
    <r>
      <t>[13,0,</t>
    </r>
    <r>
      <rPr>
        <sz val="11"/>
        <color theme="1"/>
        <rFont val="微软雅黑"/>
        <family val="2"/>
        <charset val="134"/>
      </rPr>
      <t>0]</t>
    </r>
    <phoneticPr fontId="18" type="noConversion"/>
  </si>
  <si>
    <r>
      <t>[13,0,13,</t>
    </r>
    <r>
      <rPr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]</t>
    </r>
    <phoneticPr fontId="18" type="noConversion"/>
  </si>
  <si>
    <r>
      <t>[13,0,</t>
    </r>
    <r>
      <rPr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</t>
    </r>
    <r>
      <rPr>
        <sz val="11"/>
        <color theme="1"/>
        <rFont val="微软雅黑"/>
        <family val="2"/>
        <charset val="134"/>
      </rPr>
      <t>13</t>
    </r>
    <r>
      <rPr>
        <sz val="11"/>
        <color theme="1"/>
        <rFont val="微软雅黑"/>
        <family val="2"/>
        <charset val="134"/>
      </rPr>
      <t>,0]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</si>
</sst>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_ "/>
    <numFmt numFmtId="177" formatCode="0.0000000000000"/>
    <numFmt numFmtId="178" formatCode="0.0_ "/>
    <numFmt numFmtId="179" formatCode="0_ "/>
    <numFmt numFmtId="180" formatCode="0.0000000"/>
    <numFmt numFmtId="181" formatCode="0.00000_ "/>
  </numFmts>
  <fonts count="22" x14ac:knownFonts="1">
    <font>
      <sz val="11"/>
      <color theme="1"/>
      <name val="等线"/>
      <charset val="134"/>
      <scheme val="minor"/>
    </font>
    <font>
      <sz val="11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8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b/>
      <sz val="9"/>
      <color rgb="FF7030A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8"/>
      <color theme="1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9" fontId="13" fillId="0" borderId="0" applyFont="0" applyFill="0" applyBorder="0" applyAlignment="0" applyProtection="0">
      <alignment vertical="center"/>
    </xf>
    <xf numFmtId="0" fontId="13" fillId="0" borderId="0"/>
  </cellStyleXfs>
  <cellXfs count="98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77" fontId="1" fillId="2" borderId="1" xfId="0" applyNumberFormat="1" applyFont="1" applyFill="1" applyBorder="1" applyAlignment="1">
      <alignment vertical="center"/>
    </xf>
    <xf numFmtId="177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vertical="center"/>
    </xf>
    <xf numFmtId="58" fontId="1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1" fillId="2" borderId="0" xfId="0" applyNumberFormat="1" applyFont="1" applyFill="1" applyBorder="1" applyAlignment="1">
      <alignment vertical="center"/>
    </xf>
    <xf numFmtId="177" fontId="1" fillId="2" borderId="0" xfId="0" applyNumberFormat="1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78" fontId="5" fillId="2" borderId="0" xfId="0" applyNumberFormat="1" applyFont="1" applyFill="1" applyBorder="1" applyAlignment="1">
      <alignment vertical="center"/>
    </xf>
    <xf numFmtId="176" fontId="1" fillId="2" borderId="0" xfId="0" applyNumberFormat="1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179" fontId="1" fillId="2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left"/>
    </xf>
    <xf numFmtId="176" fontId="5" fillId="2" borderId="0" xfId="0" applyNumberFormat="1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177" fontId="1" fillId="2" borderId="1" xfId="0" applyNumberFormat="1" applyFont="1" applyFill="1" applyBorder="1" applyAlignment="1">
      <alignment horizontal="left" vertical="center"/>
    </xf>
    <xf numFmtId="180" fontId="5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3" fillId="0" borderId="0" xfId="2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2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13" fillId="0" borderId="1" xfId="2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7" fillId="0" borderId="0" xfId="2" applyFont="1" applyAlignment="1">
      <alignment horizontal="left"/>
    </xf>
    <xf numFmtId="10" fontId="4" fillId="0" borderId="1" xfId="1" applyNumberFormat="1" applyFont="1" applyBorder="1" applyAlignment="1">
      <alignment horizontal="left" vertical="center"/>
    </xf>
    <xf numFmtId="0" fontId="0" fillId="0" borderId="1" xfId="0" applyFont="1" applyBorder="1"/>
    <xf numFmtId="0" fontId="0" fillId="0" borderId="0" xfId="0" applyFont="1"/>
    <xf numFmtId="0" fontId="0" fillId="0" borderId="1" xfId="0" applyBorder="1"/>
    <xf numFmtId="0" fontId="8" fillId="0" borderId="0" xfId="2" applyFont="1" applyAlignment="1">
      <alignment horizontal="right"/>
    </xf>
    <xf numFmtId="0" fontId="13" fillId="0" borderId="0" xfId="2" applyAlignment="1">
      <alignment horizontal="right"/>
    </xf>
    <xf numFmtId="0" fontId="6" fillId="4" borderId="1" xfId="2" applyFont="1" applyFill="1" applyBorder="1" applyAlignment="1">
      <alignment horizontal="left"/>
    </xf>
    <xf numFmtId="0" fontId="6" fillId="4" borderId="1" xfId="2" applyFont="1" applyFill="1" applyBorder="1" applyAlignment="1">
      <alignment horizontal="left" wrapText="1"/>
    </xf>
    <xf numFmtId="0" fontId="8" fillId="0" borderId="2" xfId="2" applyFont="1" applyBorder="1" applyAlignment="1">
      <alignment horizontal="right"/>
    </xf>
    <xf numFmtId="0" fontId="8" fillId="0" borderId="1" xfId="2" applyFont="1" applyBorder="1" applyAlignment="1">
      <alignment horizontal="right"/>
    </xf>
    <xf numFmtId="0" fontId="8" fillId="0" borderId="1" xfId="2" applyFont="1" applyBorder="1" applyAlignment="1">
      <alignment horizontal="left" wrapText="1"/>
    </xf>
    <xf numFmtId="0" fontId="8" fillId="0" borderId="1" xfId="2" applyFont="1" applyBorder="1" applyAlignment="1">
      <alignment horizontal="right" wrapText="1"/>
    </xf>
    <xf numFmtId="0" fontId="13" fillId="0" borderId="2" xfId="2" applyBorder="1" applyAlignment="1">
      <alignment horizontal="right"/>
    </xf>
    <xf numFmtId="0" fontId="13" fillId="0" borderId="3" xfId="2" applyBorder="1" applyAlignment="1">
      <alignment horizontal="right"/>
    </xf>
    <xf numFmtId="0" fontId="13" fillId="0" borderId="1" xfId="2" applyBorder="1" applyAlignment="1">
      <alignment horizontal="right"/>
    </xf>
    <xf numFmtId="0" fontId="13" fillId="0" borderId="4" xfId="2" applyBorder="1" applyAlignment="1">
      <alignment horizontal="right"/>
    </xf>
    <xf numFmtId="3" fontId="13" fillId="0" borderId="1" xfId="2" applyNumberFormat="1" applyBorder="1" applyAlignment="1">
      <alignment horizontal="right"/>
    </xf>
    <xf numFmtId="0" fontId="13" fillId="0" borderId="5" xfId="2" applyBorder="1" applyAlignment="1">
      <alignment horizontal="right"/>
    </xf>
    <xf numFmtId="0" fontId="13" fillId="0" borderId="6" xfId="2" applyBorder="1" applyAlignment="1">
      <alignment horizontal="right"/>
    </xf>
    <xf numFmtId="0" fontId="13" fillId="0" borderId="7" xfId="2" applyBorder="1" applyAlignment="1">
      <alignment horizontal="right"/>
    </xf>
    <xf numFmtId="0" fontId="13" fillId="0" borderId="8" xfId="2" applyBorder="1" applyAlignment="1">
      <alignment horizontal="right"/>
    </xf>
    <xf numFmtId="0" fontId="13" fillId="0" borderId="9" xfId="2" applyBorder="1" applyAlignment="1">
      <alignment horizontal="right"/>
    </xf>
    <xf numFmtId="0" fontId="7" fillId="0" borderId="10" xfId="2" applyFont="1" applyBorder="1" applyAlignment="1">
      <alignment vertical="center"/>
    </xf>
    <xf numFmtId="0" fontId="6" fillId="5" borderId="1" xfId="2" applyFont="1" applyFill="1" applyBorder="1" applyAlignment="1">
      <alignment horizontal="left" vertical="top"/>
    </xf>
    <xf numFmtId="0" fontId="10" fillId="5" borderId="1" xfId="2" applyFont="1" applyFill="1" applyBorder="1" applyAlignment="1">
      <alignment horizontal="left" vertical="top"/>
    </xf>
    <xf numFmtId="0" fontId="9" fillId="0" borderId="0" xfId="0" applyFont="1" applyAlignment="1">
      <alignment horizontal="left"/>
    </xf>
    <xf numFmtId="0" fontId="10" fillId="5" borderId="1" xfId="2" applyFont="1" applyFill="1" applyBorder="1" applyAlignment="1">
      <alignment horizontal="left" vertical="top" wrapText="1"/>
    </xf>
    <xf numFmtId="0" fontId="13" fillId="0" borderId="0" xfId="2" applyAlignment="1">
      <alignment horizontal="left" vertical="top" wrapText="1"/>
    </xf>
    <xf numFmtId="0" fontId="13" fillId="0" borderId="0" xfId="2" applyAlignment="1">
      <alignment horizontal="left" vertical="top"/>
    </xf>
    <xf numFmtId="0" fontId="11" fillId="5" borderId="1" xfId="2" applyFont="1" applyFill="1" applyBorder="1" applyAlignment="1">
      <alignment horizontal="left" vertical="top"/>
    </xf>
    <xf numFmtId="0" fontId="12" fillId="5" borderId="1" xfId="2" applyFont="1" applyFill="1" applyBorder="1" applyAlignment="1">
      <alignment horizontal="left" vertical="top"/>
    </xf>
    <xf numFmtId="0" fontId="10" fillId="5" borderId="4" xfId="2" applyFont="1" applyFill="1" applyBorder="1" applyAlignment="1">
      <alignment horizontal="left" vertical="top" wrapText="1"/>
    </xf>
    <xf numFmtId="0" fontId="10" fillId="5" borderId="3" xfId="2" applyFont="1" applyFill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/>
    </xf>
    <xf numFmtId="0" fontId="1" fillId="0" borderId="1" xfId="0" applyFont="1" applyBorder="1" applyAlignment="1">
      <alignment vertical="center"/>
    </xf>
    <xf numFmtId="0" fontId="10" fillId="4" borderId="1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horizontal="left" vertical="top"/>
    </xf>
    <xf numFmtId="0" fontId="4" fillId="0" borderId="0" xfId="2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7" fillId="0" borderId="1" xfId="2" applyFont="1" applyBorder="1" applyAlignment="1">
      <alignment horizontal="left" vertical="top"/>
    </xf>
    <xf numFmtId="181" fontId="2" fillId="2" borderId="1" xfId="0" applyNumberFormat="1" applyFont="1" applyFill="1" applyBorder="1" applyAlignment="1">
      <alignment vertical="center"/>
    </xf>
    <xf numFmtId="0" fontId="13" fillId="0" borderId="0" xfId="0" applyFont="1"/>
    <xf numFmtId="0" fontId="19" fillId="0" borderId="1" xfId="2" applyFont="1" applyBorder="1" applyAlignment="1">
      <alignment horizontal="left" vertical="top"/>
    </xf>
    <xf numFmtId="0" fontId="4" fillId="0" borderId="0" xfId="0" applyFont="1" applyAlignment="1">
      <alignment horizontal="left"/>
    </xf>
  </cellXfs>
  <cellStyles count="3">
    <cellStyle name="百分比" xfId="1" builtinId="5"/>
    <cellStyle name="常规" xfId="0" builtinId="0"/>
    <cellStyle name="常规 2" xfId="2"/>
  </cellStyles>
  <dxfs count="150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righ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175260</xdr:colOff>
      <xdr:row>60</xdr:row>
      <xdr:rowOff>53340</xdr:rowOff>
    </xdr:from>
    <xdr:to>
      <xdr:col>31</xdr:col>
      <xdr:colOff>608543</xdr:colOff>
      <xdr:row>90</xdr:row>
      <xdr:rowOff>140210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42320" y="13769340"/>
          <a:ext cx="9348470" cy="6372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</xdr:colOff>
      <xdr:row>58</xdr:row>
      <xdr:rowOff>68580</xdr:rowOff>
    </xdr:from>
    <xdr:to>
      <xdr:col>5</xdr:col>
      <xdr:colOff>732790</xdr:colOff>
      <xdr:row>72</xdr:row>
      <xdr:rowOff>33655</xdr:rowOff>
    </xdr:to>
    <xdr:pic>
      <xdr:nvPicPr>
        <xdr:cNvPr id="2" name="图片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0180" y="5640705"/>
          <a:ext cx="2721610" cy="2498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601980</xdr:colOff>
      <xdr:row>28</xdr:row>
      <xdr:rowOff>0</xdr:rowOff>
    </xdr:from>
    <xdr:to>
      <xdr:col>5</xdr:col>
      <xdr:colOff>1270</xdr:colOff>
      <xdr:row>41</xdr:row>
      <xdr:rowOff>140335</xdr:rowOff>
    </xdr:to>
    <xdr:pic>
      <xdr:nvPicPr>
        <xdr:cNvPr id="2" name="图片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" y="5753100"/>
          <a:ext cx="2828290" cy="24930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表1_33" displayName="表1_33" ref="A4:I234" totalsRowShown="0">
  <tableColumns count="9">
    <tableColumn id="1" name="id" dataDxfId="15">
      <calculatedColumnFormula>ROW()-4</calculatedColumnFormula>
    </tableColumn>
    <tableColumn id="2" name="鱼ID" dataDxfId="14"/>
    <tableColumn id="3" name="碰撞数" dataDxfId="13"/>
    <tableColumn id="4" name="每次连击对应能量" dataDxfId="12"/>
    <tableColumn id="5" name="能量限制_x000a_" dataDxfId="11"/>
    <tableColumn id="6" name="动画效果_x000a_" dataDxfId="10"/>
    <tableColumn id="7" name="文字_x000a_" dataDxfId="9"/>
    <tableColumn id="8" name="连击间隔_x000a_" dataDxfId="8"/>
    <tableColumn id="10" name="track群_x000a_2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28"/>
  <sheetViews>
    <sheetView tabSelected="1" zoomScale="90" zoomScaleNormal="90" workbookViewId="0">
      <pane ySplit="4" topLeftCell="A92" activePane="bottomLeft" state="frozen"/>
      <selection pane="bottomLeft" activeCell="K112" sqref="K112:K120"/>
    </sheetView>
  </sheetViews>
  <sheetFormatPr defaultColWidth="9" defaultRowHeight="13.8" x14ac:dyDescent="0.25"/>
  <cols>
    <col min="1" max="2" width="9" style="82"/>
    <col min="3" max="3" width="22.109375" style="82" customWidth="1"/>
    <col min="4" max="4" width="58.88671875" style="82" customWidth="1"/>
    <col min="5" max="6" width="13" style="82" customWidth="1"/>
    <col min="7" max="7" width="14.6640625" style="82" customWidth="1"/>
    <col min="8" max="8" width="29.109375" style="82" customWidth="1"/>
    <col min="9" max="9" width="33.33203125" style="82" customWidth="1"/>
    <col min="10" max="10" width="14.44140625" style="82" customWidth="1"/>
    <col min="11" max="11" width="18.44140625" style="82" customWidth="1"/>
    <col min="12" max="12" width="14.88671875" style="82" customWidth="1"/>
    <col min="13" max="14" width="16.21875" style="82" customWidth="1"/>
    <col min="15" max="15" width="9.44140625" style="82" customWidth="1"/>
    <col min="16" max="17" width="8.88671875" style="82" customWidth="1"/>
    <col min="18" max="18" width="10" style="82" customWidth="1"/>
    <col min="19" max="16384" width="9" style="82"/>
  </cols>
  <sheetData>
    <row r="1" spans="1:38" s="81" customFormat="1" ht="15.6" x14ac:dyDescent="0.25">
      <c r="A1" s="77" t="s">
        <v>0</v>
      </c>
      <c r="B1" s="77" t="s">
        <v>0</v>
      </c>
      <c r="C1" s="77" t="s">
        <v>0</v>
      </c>
      <c r="D1" s="77" t="s">
        <v>1</v>
      </c>
      <c r="E1" s="77" t="s">
        <v>1</v>
      </c>
      <c r="F1" s="77" t="s">
        <v>1</v>
      </c>
      <c r="G1" s="83" t="s">
        <v>1</v>
      </c>
      <c r="H1" s="83" t="s">
        <v>0</v>
      </c>
      <c r="I1" s="77" t="s">
        <v>1</v>
      </c>
      <c r="J1" s="77" t="s">
        <v>1</v>
      </c>
      <c r="K1" s="77" t="s">
        <v>1</v>
      </c>
      <c r="L1" s="77" t="s">
        <v>1</v>
      </c>
      <c r="M1" s="77" t="s">
        <v>0</v>
      </c>
      <c r="N1" s="77" t="s">
        <v>1</v>
      </c>
      <c r="R1" s="82"/>
    </row>
    <row r="2" spans="1:38" ht="15.6" x14ac:dyDescent="0.25">
      <c r="A2" s="77" t="s">
        <v>2</v>
      </c>
      <c r="B2" s="77" t="s">
        <v>2</v>
      </c>
      <c r="C2" s="77" t="s">
        <v>2</v>
      </c>
      <c r="D2" s="77" t="s">
        <v>3</v>
      </c>
      <c r="E2" s="77" t="s">
        <v>4</v>
      </c>
      <c r="F2" s="77" t="s">
        <v>4</v>
      </c>
      <c r="G2" s="83" t="s">
        <v>2</v>
      </c>
      <c r="H2" s="83" t="s">
        <v>3</v>
      </c>
      <c r="I2" s="77" t="s">
        <v>3</v>
      </c>
      <c r="J2" s="77" t="s">
        <v>2</v>
      </c>
      <c r="K2" s="77" t="s">
        <v>2</v>
      </c>
      <c r="L2" s="77" t="s">
        <v>2</v>
      </c>
      <c r="M2" s="77" t="s">
        <v>2</v>
      </c>
      <c r="N2" s="77" t="s">
        <v>2</v>
      </c>
    </row>
    <row r="3" spans="1:38" x14ac:dyDescent="0.25">
      <c r="A3" s="78" t="s">
        <v>5</v>
      </c>
      <c r="B3" s="78" t="s">
        <v>6</v>
      </c>
      <c r="C3" s="78" t="s">
        <v>7</v>
      </c>
      <c r="D3" s="78" t="s">
        <v>8</v>
      </c>
      <c r="E3" s="78" t="s">
        <v>9</v>
      </c>
      <c r="F3" s="78" t="s">
        <v>10</v>
      </c>
      <c r="G3" s="84" t="s">
        <v>11</v>
      </c>
      <c r="H3" s="84" t="s">
        <v>12</v>
      </c>
      <c r="I3" s="80" t="s">
        <v>13</v>
      </c>
      <c r="J3" s="80" t="s">
        <v>243</v>
      </c>
      <c r="K3" s="80" t="s">
        <v>14</v>
      </c>
      <c r="L3" s="80" t="s">
        <v>15</v>
      </c>
      <c r="M3" s="80" t="s">
        <v>16</v>
      </c>
      <c r="N3" s="80" t="s">
        <v>17</v>
      </c>
    </row>
    <row r="4" spans="1:38" ht="105.6" x14ac:dyDescent="0.25">
      <c r="A4" s="80" t="s">
        <v>18</v>
      </c>
      <c r="B4" s="85" t="s">
        <v>237</v>
      </c>
      <c r="C4" s="85" t="s">
        <v>20</v>
      </c>
      <c r="D4" s="80" t="s">
        <v>21</v>
      </c>
      <c r="E4" s="80" t="s">
        <v>22</v>
      </c>
      <c r="F4" s="80" t="s">
        <v>23</v>
      </c>
      <c r="G4" s="80" t="s">
        <v>24</v>
      </c>
      <c r="H4" s="86" t="s">
        <v>242</v>
      </c>
      <c r="I4" s="80" t="s">
        <v>25</v>
      </c>
      <c r="J4" s="80" t="s">
        <v>244</v>
      </c>
      <c r="K4" s="80" t="s">
        <v>26</v>
      </c>
      <c r="L4" s="80" t="s">
        <v>27</v>
      </c>
      <c r="M4" s="80" t="s">
        <v>28</v>
      </c>
      <c r="N4" s="80" t="s">
        <v>29</v>
      </c>
      <c r="O4" s="89" t="s">
        <v>30</v>
      </c>
      <c r="Q4" s="82">
        <f>(1500-500)/5</f>
        <v>200</v>
      </c>
      <c r="R4" s="89" t="s">
        <v>31</v>
      </c>
      <c r="S4" s="89">
        <v>1</v>
      </c>
      <c r="T4" s="89">
        <v>2</v>
      </c>
      <c r="U4" s="89">
        <v>3</v>
      </c>
      <c r="V4" s="89">
        <v>4</v>
      </c>
      <c r="W4" s="89">
        <v>5</v>
      </c>
      <c r="X4" s="89">
        <v>6</v>
      </c>
      <c r="Y4" s="89">
        <v>7</v>
      </c>
      <c r="Z4" s="89">
        <v>8</v>
      </c>
      <c r="AA4" s="89">
        <v>9</v>
      </c>
      <c r="AB4" s="89">
        <v>10</v>
      </c>
      <c r="AC4" s="89">
        <v>11</v>
      </c>
      <c r="AD4" s="89">
        <v>12</v>
      </c>
      <c r="AE4" s="89">
        <v>13</v>
      </c>
      <c r="AF4" s="89">
        <v>14</v>
      </c>
      <c r="AG4" s="89">
        <v>15</v>
      </c>
      <c r="AH4" s="89">
        <v>16</v>
      </c>
      <c r="AI4" s="89">
        <v>17</v>
      </c>
      <c r="AJ4" s="89">
        <v>18</v>
      </c>
      <c r="AK4" s="89">
        <v>19</v>
      </c>
      <c r="AL4" s="89">
        <v>20</v>
      </c>
    </row>
    <row r="5" spans="1:38" ht="15.6" x14ac:dyDescent="0.25">
      <c r="A5" s="87">
        <v>1</v>
      </c>
      <c r="B5" s="87">
        <v>36</v>
      </c>
      <c r="C5" s="87">
        <v>1</v>
      </c>
      <c r="D5" s="87" t="str">
        <f>"["&amp;S5&amp;","&amp;T5&amp;","&amp;U5&amp;","&amp;V5&amp;"]"</f>
        <v>[40,50,80,80]</v>
      </c>
      <c r="E5" s="87">
        <v>20</v>
      </c>
      <c r="F5" s="87">
        <v>0</v>
      </c>
      <c r="G5" s="87">
        <v>1</v>
      </c>
      <c r="H5" s="87" t="s">
        <v>32</v>
      </c>
      <c r="I5" s="87" t="s">
        <v>33</v>
      </c>
      <c r="J5" s="87">
        <v>1</v>
      </c>
      <c r="K5" s="87">
        <v>0</v>
      </c>
      <c r="L5" s="87">
        <v>5</v>
      </c>
      <c r="M5" s="87">
        <v>25</v>
      </c>
      <c r="N5" s="87"/>
      <c r="O5" s="87" t="s">
        <v>34</v>
      </c>
      <c r="P5" s="82">
        <v>500</v>
      </c>
      <c r="Q5" s="82">
        <f>500+Q4</f>
        <v>700</v>
      </c>
      <c r="R5" s="90">
        <f>SUM(S5:Z5)</f>
        <v>250</v>
      </c>
      <c r="S5" s="91">
        <v>40</v>
      </c>
      <c r="T5" s="91">
        <v>50</v>
      </c>
      <c r="U5" s="91">
        <v>80</v>
      </c>
      <c r="V5" s="91">
        <v>80</v>
      </c>
      <c r="W5" s="91"/>
      <c r="X5" s="91"/>
      <c r="Y5" s="91"/>
      <c r="Z5" s="91"/>
      <c r="AA5" s="91"/>
      <c r="AB5" s="91"/>
      <c r="AC5" s="91"/>
    </row>
    <row r="6" spans="1:38" ht="15.6" x14ac:dyDescent="0.25">
      <c r="A6" s="87">
        <v>2</v>
      </c>
      <c r="B6" s="87">
        <v>36</v>
      </c>
      <c r="C6" s="87">
        <v>1</v>
      </c>
      <c r="D6" s="87" t="str">
        <f>"["&amp;S6&amp;","&amp;T6&amp;","&amp;U6&amp;","&amp;V6&amp;","&amp;W6&amp;"]"</f>
        <v>[40,50,60,100,100]</v>
      </c>
      <c r="E6" s="87">
        <v>30</v>
      </c>
      <c r="F6" s="87">
        <v>0</v>
      </c>
      <c r="G6" s="87">
        <v>1</v>
      </c>
      <c r="H6" s="87" t="s">
        <v>35</v>
      </c>
      <c r="I6" s="87" t="s">
        <v>36</v>
      </c>
      <c r="J6" s="87">
        <v>1</v>
      </c>
      <c r="K6" s="87">
        <v>0</v>
      </c>
      <c r="L6" s="87">
        <v>5</v>
      </c>
      <c r="M6" s="87">
        <v>25</v>
      </c>
      <c r="N6" s="87"/>
      <c r="O6" s="87" t="s">
        <v>34</v>
      </c>
      <c r="P6" s="82">
        <f>Q5</f>
        <v>700</v>
      </c>
      <c r="Q6" s="82">
        <f>Q5+200</f>
        <v>900</v>
      </c>
      <c r="R6" s="90">
        <f>SUM(S6:Z6)</f>
        <v>350</v>
      </c>
      <c r="S6" s="91">
        <v>40</v>
      </c>
      <c r="T6" s="91">
        <v>50</v>
      </c>
      <c r="U6" s="91">
        <v>60</v>
      </c>
      <c r="V6" s="91">
        <v>100</v>
      </c>
      <c r="W6" s="91">
        <v>100</v>
      </c>
      <c r="X6" s="91"/>
      <c r="Y6" s="91"/>
      <c r="Z6" s="91"/>
      <c r="AA6" s="91"/>
      <c r="AB6" s="91"/>
      <c r="AC6" s="91"/>
    </row>
    <row r="7" spans="1:38" ht="15.6" x14ac:dyDescent="0.25">
      <c r="A7" s="87">
        <v>3</v>
      </c>
      <c r="B7" s="87">
        <v>36</v>
      </c>
      <c r="C7" s="87">
        <v>1</v>
      </c>
      <c r="D7" s="87" t="str">
        <f>"["&amp;S7&amp;","&amp;T7&amp;","&amp;U7&amp;","&amp;V7&amp;","&amp;W7&amp;","&amp;X7&amp;"]"</f>
        <v>[50,60,60,80,100,100]</v>
      </c>
      <c r="E7" s="87">
        <v>40</v>
      </c>
      <c r="F7" s="87">
        <v>0</v>
      </c>
      <c r="G7" s="87">
        <v>1</v>
      </c>
      <c r="H7" s="87" t="s">
        <v>37</v>
      </c>
      <c r="I7" s="87" t="s">
        <v>38</v>
      </c>
      <c r="J7" s="87">
        <v>1</v>
      </c>
      <c r="K7" s="87">
        <v>0</v>
      </c>
      <c r="L7" s="87">
        <v>5</v>
      </c>
      <c r="M7" s="87">
        <v>25</v>
      </c>
      <c r="N7" s="87"/>
      <c r="O7" s="87" t="s">
        <v>34</v>
      </c>
      <c r="P7" s="82">
        <f>Q6</f>
        <v>900</v>
      </c>
      <c r="Q7" s="82">
        <f>Q6+200</f>
        <v>1100</v>
      </c>
      <c r="R7" s="90">
        <f>SUM(S7:Z7)</f>
        <v>450</v>
      </c>
      <c r="S7" s="91">
        <v>50</v>
      </c>
      <c r="T7" s="91">
        <v>60</v>
      </c>
      <c r="U7" s="91">
        <v>60</v>
      </c>
      <c r="V7" s="91">
        <v>80</v>
      </c>
      <c r="W7" s="91">
        <v>100</v>
      </c>
      <c r="X7" s="91">
        <v>100</v>
      </c>
      <c r="Y7" s="91"/>
      <c r="Z7" s="91"/>
      <c r="AA7" s="91"/>
      <c r="AB7" s="91"/>
      <c r="AC7" s="91"/>
    </row>
    <row r="8" spans="1:38" ht="15.6" x14ac:dyDescent="0.25">
      <c r="A8" s="87">
        <v>4</v>
      </c>
      <c r="B8" s="87">
        <v>36</v>
      </c>
      <c r="C8" s="87">
        <v>1</v>
      </c>
      <c r="D8" s="87" t="str">
        <f>"["&amp;S8&amp;","&amp;T8&amp;","&amp;U8&amp;","&amp;V8&amp;","&amp;W8&amp;","&amp;X8&amp;","&amp;Y8&amp;"]"</f>
        <v>[50,60,60,80,100,100,100]</v>
      </c>
      <c r="E8" s="87">
        <v>50</v>
      </c>
      <c r="F8" s="87">
        <v>0</v>
      </c>
      <c r="G8" s="87">
        <v>1</v>
      </c>
      <c r="H8" s="87" t="s">
        <v>39</v>
      </c>
      <c r="I8" s="87" t="s">
        <v>40</v>
      </c>
      <c r="J8" s="87">
        <v>1</v>
      </c>
      <c r="K8" s="87">
        <v>0</v>
      </c>
      <c r="L8" s="87">
        <v>5</v>
      </c>
      <c r="M8" s="87">
        <v>25</v>
      </c>
      <c r="N8" s="87"/>
      <c r="O8" s="87" t="s">
        <v>34</v>
      </c>
      <c r="P8" s="82">
        <f>Q7</f>
        <v>1100</v>
      </c>
      <c r="Q8" s="82">
        <f>Q7+200</f>
        <v>1300</v>
      </c>
      <c r="R8" s="90">
        <f>SUM(S8:Z8)</f>
        <v>550</v>
      </c>
      <c r="S8" s="91">
        <v>50</v>
      </c>
      <c r="T8" s="91">
        <v>60</v>
      </c>
      <c r="U8" s="91">
        <v>60</v>
      </c>
      <c r="V8" s="91">
        <v>80</v>
      </c>
      <c r="W8" s="91">
        <v>100</v>
      </c>
      <c r="X8" s="91">
        <v>100</v>
      </c>
      <c r="Y8" s="91">
        <v>100</v>
      </c>
      <c r="Z8" s="91"/>
      <c r="AA8" s="91"/>
      <c r="AB8" s="91"/>
      <c r="AC8" s="91"/>
    </row>
    <row r="9" spans="1:38" ht="15.6" x14ac:dyDescent="0.25">
      <c r="A9" s="87">
        <v>5</v>
      </c>
      <c r="B9" s="87">
        <v>36</v>
      </c>
      <c r="C9" s="87">
        <v>1</v>
      </c>
      <c r="D9" s="87" t="str">
        <f>"["&amp;S9&amp;","&amp;T9&amp;","&amp;U9&amp;","&amp;V9&amp;","&amp;W9&amp;","&amp;X9&amp;","&amp;Y9&amp;","&amp;Z9&amp;"]"</f>
        <v>[50,60,70,80,90,100,100,100]</v>
      </c>
      <c r="E9" s="87">
        <v>60</v>
      </c>
      <c r="F9" s="87">
        <v>0</v>
      </c>
      <c r="G9" s="87">
        <v>1</v>
      </c>
      <c r="H9" s="87" t="s">
        <v>41</v>
      </c>
      <c r="I9" s="87" t="s">
        <v>42</v>
      </c>
      <c r="J9" s="87">
        <v>1</v>
      </c>
      <c r="K9" s="87">
        <v>0</v>
      </c>
      <c r="L9" s="87">
        <v>5</v>
      </c>
      <c r="M9" s="87">
        <v>25</v>
      </c>
      <c r="N9" s="87"/>
      <c r="O9" s="87" t="s">
        <v>34</v>
      </c>
      <c r="P9" s="82">
        <f>Q8</f>
        <v>1300</v>
      </c>
      <c r="Q9" s="82">
        <f>Q8+200</f>
        <v>1500</v>
      </c>
      <c r="R9" s="90">
        <f>SUM(S9:Z9)</f>
        <v>650</v>
      </c>
      <c r="S9" s="91">
        <v>50</v>
      </c>
      <c r="T9" s="91">
        <v>60</v>
      </c>
      <c r="U9" s="91">
        <v>70</v>
      </c>
      <c r="V9" s="91">
        <v>80</v>
      </c>
      <c r="W9" s="91">
        <v>90</v>
      </c>
      <c r="X9" s="91">
        <v>100</v>
      </c>
      <c r="Y9" s="91">
        <v>100</v>
      </c>
      <c r="Z9" s="91">
        <v>100</v>
      </c>
      <c r="AA9" s="91"/>
      <c r="AB9" s="91"/>
      <c r="AC9" s="91"/>
    </row>
    <row r="10" spans="1:38" ht="15.6" x14ac:dyDescent="0.25">
      <c r="A10" s="87">
        <v>6</v>
      </c>
      <c r="B10" s="87">
        <v>37</v>
      </c>
      <c r="C10" s="87">
        <v>1</v>
      </c>
      <c r="D10" s="87" t="str">
        <f>"["&amp;S10&amp;","&amp;T10&amp;","&amp;U10&amp;","&amp;V10&amp;","&amp;W10&amp;","&amp;X10&amp;","&amp;Y10&amp;","&amp;Z10&amp;","&amp;AA10&amp;","&amp;AB10&amp;","&amp;AC10&amp;","&amp;AD10&amp;","&amp;AE10&amp;","&amp;AF10&amp;","&amp;AG10&amp;","&amp;AH10&amp;","&amp;AI10&amp;","&amp;AJ10&amp;","&amp;AK10&amp;","&amp;AL10&amp;"]"</f>
        <v>[50,30,50,30,50,30,10,30,50,30,50,0,10,60,10,0,70,10,0,80]</v>
      </c>
      <c r="E10" s="87">
        <v>30</v>
      </c>
      <c r="F10" s="87">
        <v>0</v>
      </c>
      <c r="G10" s="87">
        <v>1</v>
      </c>
      <c r="H10" s="87"/>
      <c r="I10" s="87" t="s">
        <v>43</v>
      </c>
      <c r="J10" s="87">
        <v>0</v>
      </c>
      <c r="K10" s="87">
        <v>2</v>
      </c>
      <c r="L10" s="87">
        <v>5</v>
      </c>
      <c r="M10" s="87">
        <v>25</v>
      </c>
      <c r="N10" s="87"/>
      <c r="O10" s="87" t="s">
        <v>44</v>
      </c>
      <c r="R10" s="90">
        <f>SUM(S10:AL10)</f>
        <v>650</v>
      </c>
      <c r="S10" s="90">
        <v>50</v>
      </c>
      <c r="T10" s="90">
        <v>30</v>
      </c>
      <c r="U10" s="90">
        <v>50</v>
      </c>
      <c r="V10" s="90">
        <v>30</v>
      </c>
      <c r="W10" s="90">
        <v>50</v>
      </c>
      <c r="X10" s="90">
        <v>30</v>
      </c>
      <c r="Y10" s="90">
        <v>10</v>
      </c>
      <c r="Z10" s="90">
        <v>30</v>
      </c>
      <c r="AA10" s="90">
        <v>50</v>
      </c>
      <c r="AB10" s="90">
        <v>30</v>
      </c>
      <c r="AC10" s="90">
        <v>50</v>
      </c>
      <c r="AD10" s="90">
        <v>0</v>
      </c>
      <c r="AE10" s="90">
        <v>10</v>
      </c>
      <c r="AF10" s="90">
        <v>60</v>
      </c>
      <c r="AG10" s="90">
        <v>10</v>
      </c>
      <c r="AH10" s="90">
        <v>0</v>
      </c>
      <c r="AI10" s="90">
        <v>70</v>
      </c>
      <c r="AJ10" s="90">
        <v>10</v>
      </c>
      <c r="AK10" s="90">
        <v>0</v>
      </c>
      <c r="AL10" s="90">
        <v>80</v>
      </c>
    </row>
    <row r="11" spans="1:38" ht="15.6" x14ac:dyDescent="0.25">
      <c r="A11" s="87">
        <v>7</v>
      </c>
      <c r="B11" s="87">
        <v>44</v>
      </c>
      <c r="C11" s="87">
        <v>1</v>
      </c>
      <c r="D11" s="87" t="s">
        <v>45</v>
      </c>
      <c r="E11" s="87">
        <v>100</v>
      </c>
      <c r="F11" s="87">
        <v>0</v>
      </c>
      <c r="G11" s="87">
        <v>1</v>
      </c>
      <c r="H11" s="87"/>
      <c r="I11" s="87"/>
      <c r="J11" s="87">
        <v>1</v>
      </c>
      <c r="K11" s="87">
        <v>0</v>
      </c>
      <c r="L11" s="87">
        <v>5</v>
      </c>
      <c r="M11" s="87">
        <v>10</v>
      </c>
      <c r="N11" s="87"/>
      <c r="O11" s="87" t="s">
        <v>46</v>
      </c>
      <c r="S11" s="91"/>
    </row>
    <row r="12" spans="1:38" ht="15.6" x14ac:dyDescent="0.25">
      <c r="A12" s="87">
        <v>8</v>
      </c>
      <c r="B12" s="87">
        <v>50</v>
      </c>
      <c r="C12" s="87">
        <v>1</v>
      </c>
      <c r="D12" s="87" t="s">
        <v>47</v>
      </c>
      <c r="E12" s="87">
        <v>50</v>
      </c>
      <c r="F12" s="87">
        <v>0</v>
      </c>
      <c r="G12" s="87">
        <v>1</v>
      </c>
      <c r="H12" s="87"/>
      <c r="I12" s="87"/>
      <c r="J12" s="87">
        <v>1</v>
      </c>
      <c r="K12" s="87">
        <v>0</v>
      </c>
      <c r="L12" s="87">
        <v>5</v>
      </c>
      <c r="M12" s="87">
        <v>20</v>
      </c>
      <c r="N12" s="87"/>
      <c r="O12" s="87" t="s">
        <v>48</v>
      </c>
      <c r="S12" s="91"/>
    </row>
    <row r="13" spans="1:38" ht="15.6" x14ac:dyDescent="0.25">
      <c r="A13" s="87">
        <v>9</v>
      </c>
      <c r="B13" s="87">
        <v>35</v>
      </c>
      <c r="C13" s="87">
        <v>2</v>
      </c>
      <c r="D13" s="87"/>
      <c r="E13" s="87">
        <v>0</v>
      </c>
      <c r="F13" s="87">
        <v>0</v>
      </c>
      <c r="G13" s="87">
        <v>1</v>
      </c>
      <c r="H13" s="87"/>
      <c r="I13" s="87"/>
      <c r="J13" s="87">
        <v>1</v>
      </c>
      <c r="K13" s="87">
        <v>5</v>
      </c>
      <c r="L13" s="87">
        <v>5</v>
      </c>
      <c r="M13" s="87">
        <v>25</v>
      </c>
      <c r="N13" s="87"/>
      <c r="O13" s="87" t="s">
        <v>49</v>
      </c>
      <c r="S13" s="91"/>
    </row>
    <row r="14" spans="1:38" ht="15.6" x14ac:dyDescent="0.25">
      <c r="A14" s="87">
        <v>10</v>
      </c>
      <c r="B14" s="87">
        <v>52</v>
      </c>
      <c r="C14" s="87">
        <v>1</v>
      </c>
      <c r="D14" s="87" t="s">
        <v>45</v>
      </c>
      <c r="E14" s="87">
        <v>10</v>
      </c>
      <c r="F14" s="87">
        <v>0</v>
      </c>
      <c r="G14" s="87">
        <v>1</v>
      </c>
      <c r="H14" s="87"/>
      <c r="I14" s="87"/>
      <c r="J14" s="87">
        <v>1</v>
      </c>
      <c r="K14" s="87">
        <v>20</v>
      </c>
      <c r="L14" s="87">
        <v>5</v>
      </c>
      <c r="M14" s="87">
        <v>10</v>
      </c>
      <c r="N14" s="87"/>
      <c r="O14" s="87" t="s">
        <v>50</v>
      </c>
      <c r="S14" s="91"/>
    </row>
    <row r="15" spans="1:38" ht="15.6" x14ac:dyDescent="0.25">
      <c r="A15" s="87">
        <v>11</v>
      </c>
      <c r="B15" s="87">
        <v>64</v>
      </c>
      <c r="C15" s="87">
        <v>2</v>
      </c>
      <c r="D15" s="87"/>
      <c r="E15" s="87">
        <v>0</v>
      </c>
      <c r="F15" s="87">
        <v>0</v>
      </c>
      <c r="G15" s="87">
        <v>1</v>
      </c>
      <c r="H15" s="87"/>
      <c r="I15" s="87"/>
      <c r="J15" s="87">
        <v>1</v>
      </c>
      <c r="K15" s="87">
        <v>10</v>
      </c>
      <c r="L15" s="87">
        <v>5</v>
      </c>
      <c r="M15" s="87">
        <v>25</v>
      </c>
      <c r="N15" s="87"/>
      <c r="O15" s="87" t="s">
        <v>51</v>
      </c>
      <c r="S15" s="91"/>
    </row>
    <row r="16" spans="1:38" ht="16.2" x14ac:dyDescent="0.25">
      <c r="A16" s="87">
        <v>12</v>
      </c>
      <c r="B16" s="87">
        <v>39</v>
      </c>
      <c r="C16" s="87">
        <v>3</v>
      </c>
      <c r="D16" s="87" t="s">
        <v>236</v>
      </c>
      <c r="E16" s="87">
        <v>10</v>
      </c>
      <c r="F16" s="87">
        <v>0</v>
      </c>
      <c r="G16" s="87">
        <v>1</v>
      </c>
      <c r="H16" s="87"/>
      <c r="I16" s="87"/>
      <c r="J16" s="87">
        <v>0</v>
      </c>
      <c r="K16" s="87">
        <v>0</v>
      </c>
      <c r="L16" s="87">
        <v>1</v>
      </c>
      <c r="M16" s="87">
        <v>10</v>
      </c>
      <c r="N16" s="87"/>
      <c r="O16" s="96" t="s">
        <v>235</v>
      </c>
      <c r="S16" s="91"/>
    </row>
    <row r="17" spans="1:24" ht="15.6" x14ac:dyDescent="0.25">
      <c r="A17" s="87">
        <v>13</v>
      </c>
      <c r="B17" s="87">
        <v>42</v>
      </c>
      <c r="C17" s="87">
        <v>3</v>
      </c>
      <c r="D17" s="87" t="s">
        <v>52</v>
      </c>
      <c r="E17" s="87">
        <v>50</v>
      </c>
      <c r="F17" s="87">
        <v>0</v>
      </c>
      <c r="G17" s="87">
        <v>1</v>
      </c>
      <c r="H17" s="87"/>
      <c r="I17" s="87"/>
      <c r="J17" s="87">
        <v>0</v>
      </c>
      <c r="K17" s="87">
        <v>0</v>
      </c>
      <c r="L17" s="87">
        <v>1</v>
      </c>
      <c r="M17" s="87">
        <v>20</v>
      </c>
      <c r="N17" s="87"/>
      <c r="O17" s="87" t="s">
        <v>53</v>
      </c>
      <c r="S17" s="91"/>
    </row>
    <row r="18" spans="1:24" ht="15.6" x14ac:dyDescent="0.35">
      <c r="A18" s="87">
        <v>14</v>
      </c>
      <c r="B18" s="87">
        <v>65</v>
      </c>
      <c r="C18" s="87">
        <v>4</v>
      </c>
      <c r="D18" s="87" t="s">
        <v>215</v>
      </c>
      <c r="E18" s="87">
        <v>20</v>
      </c>
      <c r="F18" s="87">
        <v>0</v>
      </c>
      <c r="G18" s="48">
        <v>500</v>
      </c>
      <c r="H18" s="87" t="str">
        <f t="shared" ref="H18:H41" si="0">"["&amp;R18&amp;","&amp;S18&amp;","&amp;T18&amp;","&amp;U18&amp;","&amp;V18&amp;"]"</f>
        <v>[1,2,3,4,5]</v>
      </c>
      <c r="I18" s="87" t="s">
        <v>54</v>
      </c>
      <c r="J18" s="87">
        <v>1</v>
      </c>
      <c r="K18" s="87">
        <v>0</v>
      </c>
      <c r="L18" s="87">
        <v>5</v>
      </c>
      <c r="M18" s="87">
        <v>20</v>
      </c>
      <c r="N18" s="87"/>
      <c r="O18" s="87" t="s">
        <v>55</v>
      </c>
      <c r="R18" s="92">
        <v>1</v>
      </c>
      <c r="S18" s="92">
        <v>2</v>
      </c>
      <c r="T18" s="92">
        <v>3</v>
      </c>
      <c r="U18" s="92">
        <v>4</v>
      </c>
      <c r="V18" s="92">
        <v>5</v>
      </c>
      <c r="X18" s="50">
        <v>200</v>
      </c>
    </row>
    <row r="19" spans="1:24" ht="15.6" x14ac:dyDescent="0.35">
      <c r="A19" s="87">
        <v>15</v>
      </c>
      <c r="B19" s="87">
        <v>65</v>
      </c>
      <c r="C19" s="87">
        <v>4</v>
      </c>
      <c r="D19" s="87" t="s">
        <v>216</v>
      </c>
      <c r="E19" s="87">
        <v>20</v>
      </c>
      <c r="F19" s="87">
        <v>0</v>
      </c>
      <c r="G19" s="48">
        <v>3000</v>
      </c>
      <c r="H19" s="87" t="str">
        <f t="shared" si="0"/>
        <v>[1,2,3,5,4]</v>
      </c>
      <c r="I19" s="87" t="s">
        <v>54</v>
      </c>
      <c r="J19" s="87">
        <v>1</v>
      </c>
      <c r="K19" s="87">
        <v>0</v>
      </c>
      <c r="L19" s="87">
        <v>5</v>
      </c>
      <c r="M19" s="87">
        <v>20</v>
      </c>
      <c r="N19" s="87"/>
      <c r="O19" s="87" t="s">
        <v>55</v>
      </c>
      <c r="R19" s="92">
        <v>1</v>
      </c>
      <c r="S19" s="92">
        <v>2</v>
      </c>
      <c r="T19" s="92">
        <v>3</v>
      </c>
      <c r="U19" s="92">
        <v>5</v>
      </c>
      <c r="V19" s="92">
        <v>4</v>
      </c>
      <c r="X19" s="50">
        <v>195</v>
      </c>
    </row>
    <row r="20" spans="1:24" ht="15.6" x14ac:dyDescent="0.35">
      <c r="A20" s="87">
        <v>16</v>
      </c>
      <c r="B20" s="87">
        <v>65</v>
      </c>
      <c r="C20" s="87">
        <v>4</v>
      </c>
      <c r="D20" s="87" t="s">
        <v>217</v>
      </c>
      <c r="E20" s="87">
        <v>20</v>
      </c>
      <c r="F20" s="87">
        <v>0</v>
      </c>
      <c r="G20" s="48">
        <v>141000</v>
      </c>
      <c r="H20" s="87" t="str">
        <f t="shared" si="0"/>
        <v>[1,2,4,3,5]</v>
      </c>
      <c r="I20" s="87" t="s">
        <v>54</v>
      </c>
      <c r="J20" s="87">
        <v>1</v>
      </c>
      <c r="K20" s="87">
        <v>0</v>
      </c>
      <c r="L20" s="87">
        <v>5</v>
      </c>
      <c r="M20" s="87">
        <v>20</v>
      </c>
      <c r="N20" s="87"/>
      <c r="O20" s="87" t="s">
        <v>55</v>
      </c>
      <c r="R20" s="92">
        <v>1</v>
      </c>
      <c r="S20" s="92">
        <v>2</v>
      </c>
      <c r="T20" s="92">
        <v>4</v>
      </c>
      <c r="U20" s="92">
        <v>3</v>
      </c>
      <c r="V20" s="92">
        <v>5</v>
      </c>
      <c r="X20" s="50">
        <v>130</v>
      </c>
    </row>
    <row r="21" spans="1:24" ht="15.6" x14ac:dyDescent="0.35">
      <c r="A21" s="87">
        <v>17</v>
      </c>
      <c r="B21" s="87">
        <v>65</v>
      </c>
      <c r="C21" s="87">
        <v>4</v>
      </c>
      <c r="D21" s="87" t="s">
        <v>218</v>
      </c>
      <c r="E21" s="87">
        <v>20</v>
      </c>
      <c r="F21" s="87">
        <v>0</v>
      </c>
      <c r="G21" s="48">
        <v>10000</v>
      </c>
      <c r="H21" s="87" t="str">
        <f t="shared" si="0"/>
        <v>[1,2,4,5,3]</v>
      </c>
      <c r="I21" s="87" t="s">
        <v>54</v>
      </c>
      <c r="J21" s="87">
        <v>1</v>
      </c>
      <c r="K21" s="87">
        <v>0</v>
      </c>
      <c r="L21" s="87">
        <v>5</v>
      </c>
      <c r="M21" s="87">
        <v>20</v>
      </c>
      <c r="N21" s="87"/>
      <c r="O21" s="87" t="s">
        <v>55</v>
      </c>
      <c r="R21" s="92">
        <v>1</v>
      </c>
      <c r="S21" s="92">
        <v>2</v>
      </c>
      <c r="T21" s="92">
        <v>4</v>
      </c>
      <c r="U21" s="92">
        <v>5</v>
      </c>
      <c r="V21" s="92">
        <v>3</v>
      </c>
      <c r="X21" s="50">
        <v>170</v>
      </c>
    </row>
    <row r="22" spans="1:24" ht="15.6" x14ac:dyDescent="0.35">
      <c r="A22" s="87">
        <v>18</v>
      </c>
      <c r="B22" s="87">
        <v>65</v>
      </c>
      <c r="C22" s="87">
        <v>4</v>
      </c>
      <c r="D22" s="87" t="s">
        <v>215</v>
      </c>
      <c r="E22" s="87">
        <v>20</v>
      </c>
      <c r="F22" s="87">
        <v>0</v>
      </c>
      <c r="G22" s="48">
        <v>1000</v>
      </c>
      <c r="H22" s="87" t="str">
        <f t="shared" si="0"/>
        <v>[1,2,5,3,4]</v>
      </c>
      <c r="I22" s="87" t="s">
        <v>54</v>
      </c>
      <c r="J22" s="87">
        <v>1</v>
      </c>
      <c r="K22" s="87">
        <v>0</v>
      </c>
      <c r="L22" s="87">
        <v>5</v>
      </c>
      <c r="M22" s="87">
        <v>20</v>
      </c>
      <c r="N22" s="87"/>
      <c r="O22" s="87" t="s">
        <v>55</v>
      </c>
      <c r="R22" s="92">
        <v>1</v>
      </c>
      <c r="S22" s="92">
        <v>2</v>
      </c>
      <c r="T22" s="92">
        <v>5</v>
      </c>
      <c r="U22" s="92">
        <v>3</v>
      </c>
      <c r="V22" s="92">
        <v>4</v>
      </c>
      <c r="X22" s="50">
        <v>200</v>
      </c>
    </row>
    <row r="23" spans="1:24" ht="15.6" x14ac:dyDescent="0.35">
      <c r="A23" s="87">
        <v>19</v>
      </c>
      <c r="B23" s="87">
        <v>65</v>
      </c>
      <c r="C23" s="87">
        <v>4</v>
      </c>
      <c r="D23" s="87" t="s">
        <v>215</v>
      </c>
      <c r="E23" s="87">
        <v>20</v>
      </c>
      <c r="F23" s="87">
        <v>0</v>
      </c>
      <c r="G23" s="48">
        <v>1500</v>
      </c>
      <c r="H23" s="87" t="str">
        <f t="shared" si="0"/>
        <v>[1,2,5,4,3]</v>
      </c>
      <c r="I23" s="87" t="s">
        <v>54</v>
      </c>
      <c r="J23" s="87">
        <v>1</v>
      </c>
      <c r="K23" s="87">
        <v>0</v>
      </c>
      <c r="L23" s="87">
        <v>5</v>
      </c>
      <c r="M23" s="87">
        <v>20</v>
      </c>
      <c r="N23" s="87"/>
      <c r="O23" s="87" t="s">
        <v>55</v>
      </c>
      <c r="R23" s="92">
        <v>1</v>
      </c>
      <c r="S23" s="92">
        <v>2</v>
      </c>
      <c r="T23" s="92">
        <v>5</v>
      </c>
      <c r="U23" s="92">
        <v>4</v>
      </c>
      <c r="V23" s="92">
        <v>3</v>
      </c>
      <c r="X23" s="50">
        <v>200</v>
      </c>
    </row>
    <row r="24" spans="1:24" ht="15.6" x14ac:dyDescent="0.35">
      <c r="A24" s="87">
        <v>20</v>
      </c>
      <c r="B24" s="87">
        <v>65</v>
      </c>
      <c r="C24" s="87">
        <v>4</v>
      </c>
      <c r="D24" s="87" t="s">
        <v>206</v>
      </c>
      <c r="E24" s="87">
        <v>20</v>
      </c>
      <c r="F24" s="87">
        <v>0</v>
      </c>
      <c r="G24" s="48">
        <v>50000</v>
      </c>
      <c r="H24" s="87" t="str">
        <f t="shared" si="0"/>
        <v>[1,3,2,4,5]</v>
      </c>
      <c r="I24" s="87" t="s">
        <v>54</v>
      </c>
      <c r="J24" s="87">
        <v>1</v>
      </c>
      <c r="K24" s="87">
        <v>0</v>
      </c>
      <c r="L24" s="87">
        <v>5</v>
      </c>
      <c r="M24" s="87">
        <v>20</v>
      </c>
      <c r="N24" s="87"/>
      <c r="O24" s="87" t="s">
        <v>55</v>
      </c>
      <c r="R24" s="92">
        <v>1</v>
      </c>
      <c r="S24" s="92">
        <v>3</v>
      </c>
      <c r="T24" s="92">
        <v>2</v>
      </c>
      <c r="U24" s="92">
        <v>4</v>
      </c>
      <c r="V24" s="92">
        <v>5</v>
      </c>
      <c r="X24" s="50">
        <v>125</v>
      </c>
    </row>
    <row r="25" spans="1:24" ht="15.6" x14ac:dyDescent="0.35">
      <c r="A25" s="87">
        <v>21</v>
      </c>
      <c r="B25" s="87">
        <v>65</v>
      </c>
      <c r="C25" s="87">
        <v>4</v>
      </c>
      <c r="D25" s="87" t="s">
        <v>219</v>
      </c>
      <c r="E25" s="87">
        <v>20</v>
      </c>
      <c r="F25" s="87">
        <v>0</v>
      </c>
      <c r="G25" s="48">
        <v>70000</v>
      </c>
      <c r="H25" s="87" t="str">
        <f t="shared" si="0"/>
        <v>[1,3,2,5,4]</v>
      </c>
      <c r="I25" s="87" t="s">
        <v>54</v>
      </c>
      <c r="J25" s="87">
        <v>1</v>
      </c>
      <c r="K25" s="87">
        <v>0</v>
      </c>
      <c r="L25" s="87">
        <v>5</v>
      </c>
      <c r="M25" s="87">
        <v>20</v>
      </c>
      <c r="N25" s="87"/>
      <c r="O25" s="87" t="s">
        <v>55</v>
      </c>
      <c r="R25" s="92">
        <v>1</v>
      </c>
      <c r="S25" s="92">
        <v>3</v>
      </c>
      <c r="T25" s="92">
        <v>2</v>
      </c>
      <c r="U25" s="92">
        <v>5</v>
      </c>
      <c r="V25" s="92">
        <v>4</v>
      </c>
      <c r="X25" s="50">
        <v>130</v>
      </c>
    </row>
    <row r="26" spans="1:24" ht="15.6" x14ac:dyDescent="0.35">
      <c r="A26" s="87">
        <v>22</v>
      </c>
      <c r="B26" s="87">
        <v>65</v>
      </c>
      <c r="C26" s="87">
        <v>4</v>
      </c>
      <c r="D26" s="87" t="s">
        <v>219</v>
      </c>
      <c r="E26" s="87">
        <v>20</v>
      </c>
      <c r="F26" s="87">
        <v>0</v>
      </c>
      <c r="G26" s="48">
        <v>110000</v>
      </c>
      <c r="H26" s="87" t="str">
        <f t="shared" si="0"/>
        <v>[1,3,4,2,5]</v>
      </c>
      <c r="I26" s="87" t="s">
        <v>54</v>
      </c>
      <c r="J26" s="87">
        <v>1</v>
      </c>
      <c r="K26" s="87">
        <v>0</v>
      </c>
      <c r="L26" s="87">
        <v>5</v>
      </c>
      <c r="M26" s="87">
        <v>20</v>
      </c>
      <c r="N26" s="87"/>
      <c r="O26" s="87" t="s">
        <v>55</v>
      </c>
      <c r="R26" s="92">
        <v>1</v>
      </c>
      <c r="S26" s="92">
        <v>3</v>
      </c>
      <c r="T26" s="92">
        <v>4</v>
      </c>
      <c r="U26" s="92">
        <v>2</v>
      </c>
      <c r="V26" s="92">
        <v>5</v>
      </c>
      <c r="X26" s="50">
        <v>130</v>
      </c>
    </row>
    <row r="27" spans="1:24" ht="15.6" x14ac:dyDescent="0.35">
      <c r="A27" s="87">
        <v>23</v>
      </c>
      <c r="B27" s="87">
        <v>65</v>
      </c>
      <c r="C27" s="87">
        <v>4</v>
      </c>
      <c r="D27" s="87" t="s">
        <v>220</v>
      </c>
      <c r="E27" s="87">
        <v>20</v>
      </c>
      <c r="F27" s="87">
        <v>0</v>
      </c>
      <c r="G27" s="48">
        <v>90000</v>
      </c>
      <c r="H27" s="87" t="str">
        <f t="shared" si="0"/>
        <v>[1,3,4,5,2]</v>
      </c>
      <c r="I27" s="87" t="s">
        <v>54</v>
      </c>
      <c r="J27" s="87">
        <v>1</v>
      </c>
      <c r="K27" s="87">
        <v>0</v>
      </c>
      <c r="L27" s="87">
        <v>5</v>
      </c>
      <c r="M27" s="87">
        <v>20</v>
      </c>
      <c r="N27" s="87"/>
      <c r="O27" s="87" t="s">
        <v>55</v>
      </c>
      <c r="R27" s="92">
        <v>1</v>
      </c>
      <c r="S27" s="92">
        <v>3</v>
      </c>
      <c r="T27" s="92">
        <v>4</v>
      </c>
      <c r="U27" s="92">
        <v>5</v>
      </c>
      <c r="V27" s="92">
        <v>2</v>
      </c>
      <c r="X27" s="50">
        <v>120</v>
      </c>
    </row>
    <row r="28" spans="1:24" ht="15.6" x14ac:dyDescent="0.35">
      <c r="A28" s="87">
        <v>24</v>
      </c>
      <c r="B28" s="87">
        <v>65</v>
      </c>
      <c r="C28" s="87">
        <v>4</v>
      </c>
      <c r="D28" s="87" t="s">
        <v>221</v>
      </c>
      <c r="E28" s="87">
        <v>20</v>
      </c>
      <c r="F28" s="87">
        <v>0</v>
      </c>
      <c r="G28" s="48">
        <v>0</v>
      </c>
      <c r="H28" s="87" t="str">
        <f t="shared" si="0"/>
        <v>[1,3,5,2,4]</v>
      </c>
      <c r="I28" s="87" t="s">
        <v>54</v>
      </c>
      <c r="J28" s="87">
        <v>1</v>
      </c>
      <c r="K28" s="87">
        <v>0</v>
      </c>
      <c r="L28" s="87">
        <v>5</v>
      </c>
      <c r="M28" s="87">
        <v>20</v>
      </c>
      <c r="N28" s="87"/>
      <c r="O28" s="87" t="s">
        <v>55</v>
      </c>
      <c r="R28" s="92">
        <v>1</v>
      </c>
      <c r="S28" s="92">
        <v>3</v>
      </c>
      <c r="T28" s="92">
        <v>5</v>
      </c>
      <c r="U28" s="92">
        <v>2</v>
      </c>
      <c r="V28" s="92">
        <v>4</v>
      </c>
      <c r="X28" s="50">
        <v>140</v>
      </c>
    </row>
    <row r="29" spans="1:24" ht="15.6" x14ac:dyDescent="0.35">
      <c r="A29" s="87">
        <v>25</v>
      </c>
      <c r="B29" s="87">
        <v>65</v>
      </c>
      <c r="C29" s="87">
        <v>4</v>
      </c>
      <c r="D29" s="87" t="s">
        <v>221</v>
      </c>
      <c r="E29" s="87">
        <v>20</v>
      </c>
      <c r="F29" s="87">
        <v>0</v>
      </c>
      <c r="G29" s="48">
        <v>0</v>
      </c>
      <c r="H29" s="87" t="str">
        <f t="shared" si="0"/>
        <v>[1,3,5,4,2]</v>
      </c>
      <c r="I29" s="87" t="s">
        <v>54</v>
      </c>
      <c r="J29" s="87">
        <v>1</v>
      </c>
      <c r="K29" s="87">
        <v>0</v>
      </c>
      <c r="L29" s="87">
        <v>5</v>
      </c>
      <c r="M29" s="87">
        <v>20</v>
      </c>
      <c r="N29" s="87"/>
      <c r="O29" s="87" t="s">
        <v>55</v>
      </c>
      <c r="R29" s="92">
        <v>1</v>
      </c>
      <c r="S29" s="92">
        <v>3</v>
      </c>
      <c r="T29" s="92">
        <v>5</v>
      </c>
      <c r="U29" s="92">
        <v>4</v>
      </c>
      <c r="V29" s="92">
        <v>2</v>
      </c>
      <c r="X29" s="50">
        <v>140</v>
      </c>
    </row>
    <row r="30" spans="1:24" ht="15.6" x14ac:dyDescent="0.35">
      <c r="A30" s="87">
        <v>26</v>
      </c>
      <c r="B30" s="87">
        <v>65</v>
      </c>
      <c r="C30" s="87">
        <v>4</v>
      </c>
      <c r="D30" s="87" t="s">
        <v>222</v>
      </c>
      <c r="E30" s="87">
        <v>20</v>
      </c>
      <c r="F30" s="87">
        <v>0</v>
      </c>
      <c r="G30" s="48">
        <v>15000</v>
      </c>
      <c r="H30" s="87" t="str">
        <f t="shared" si="0"/>
        <v>[1,4,2,3,5]</v>
      </c>
      <c r="I30" s="87" t="s">
        <v>54</v>
      </c>
      <c r="J30" s="87">
        <v>1</v>
      </c>
      <c r="K30" s="87">
        <v>0</v>
      </c>
      <c r="L30" s="87">
        <v>5</v>
      </c>
      <c r="M30" s="87">
        <v>20</v>
      </c>
      <c r="N30" s="87"/>
      <c r="O30" s="87" t="s">
        <v>55</v>
      </c>
      <c r="R30" s="92">
        <v>1</v>
      </c>
      <c r="S30" s="92">
        <v>4</v>
      </c>
      <c r="T30" s="92">
        <v>2</v>
      </c>
      <c r="U30" s="92">
        <v>3</v>
      </c>
      <c r="V30" s="92">
        <v>5</v>
      </c>
      <c r="X30" s="50">
        <v>160</v>
      </c>
    </row>
    <row r="31" spans="1:24" ht="15.6" x14ac:dyDescent="0.35">
      <c r="A31" s="87">
        <v>27</v>
      </c>
      <c r="B31" s="87">
        <v>65</v>
      </c>
      <c r="C31" s="87">
        <v>4</v>
      </c>
      <c r="D31" s="87" t="s">
        <v>223</v>
      </c>
      <c r="E31" s="87">
        <v>20</v>
      </c>
      <c r="F31" s="87">
        <v>0</v>
      </c>
      <c r="G31" s="48">
        <v>25000</v>
      </c>
      <c r="H31" s="87" t="str">
        <f t="shared" si="0"/>
        <v>[1,4,2,5,3]</v>
      </c>
      <c r="I31" s="87" t="s">
        <v>54</v>
      </c>
      <c r="J31" s="87">
        <v>1</v>
      </c>
      <c r="K31" s="87">
        <v>0</v>
      </c>
      <c r="L31" s="87">
        <v>5</v>
      </c>
      <c r="M31" s="87">
        <v>20</v>
      </c>
      <c r="N31" s="87"/>
      <c r="O31" s="87" t="s">
        <v>55</v>
      </c>
      <c r="R31" s="92">
        <v>1</v>
      </c>
      <c r="S31" s="92">
        <v>4</v>
      </c>
      <c r="T31" s="92">
        <v>2</v>
      </c>
      <c r="U31" s="92">
        <v>5</v>
      </c>
      <c r="V31" s="92">
        <v>3</v>
      </c>
      <c r="X31" s="50">
        <v>150</v>
      </c>
    </row>
    <row r="32" spans="1:24" ht="15.6" x14ac:dyDescent="0.35">
      <c r="A32" s="87">
        <v>28</v>
      </c>
      <c r="B32" s="87">
        <v>65</v>
      </c>
      <c r="C32" s="87">
        <v>4</v>
      </c>
      <c r="D32" s="87" t="s">
        <v>221</v>
      </c>
      <c r="E32" s="87">
        <v>20</v>
      </c>
      <c r="F32" s="87">
        <v>0</v>
      </c>
      <c r="G32" s="48">
        <v>50000</v>
      </c>
      <c r="H32" s="87" t="str">
        <f t="shared" si="0"/>
        <v>[1,4,3,2,5]</v>
      </c>
      <c r="I32" s="87" t="s">
        <v>54</v>
      </c>
      <c r="J32" s="87">
        <v>1</v>
      </c>
      <c r="K32" s="87">
        <v>0</v>
      </c>
      <c r="L32" s="87">
        <v>5</v>
      </c>
      <c r="M32" s="87">
        <v>20</v>
      </c>
      <c r="N32" s="87"/>
      <c r="O32" s="87" t="s">
        <v>55</v>
      </c>
      <c r="R32" s="92">
        <v>1</v>
      </c>
      <c r="S32" s="92">
        <v>4</v>
      </c>
      <c r="T32" s="92">
        <v>3</v>
      </c>
      <c r="U32" s="92">
        <v>2</v>
      </c>
      <c r="V32" s="92">
        <v>5</v>
      </c>
      <c r="X32" s="50">
        <v>140</v>
      </c>
    </row>
    <row r="33" spans="1:26" ht="15.6" x14ac:dyDescent="0.35">
      <c r="A33" s="87">
        <v>29</v>
      </c>
      <c r="B33" s="87">
        <v>65</v>
      </c>
      <c r="C33" s="87">
        <v>4</v>
      </c>
      <c r="D33" s="87" t="s">
        <v>220</v>
      </c>
      <c r="E33" s="87">
        <v>20</v>
      </c>
      <c r="F33" s="87">
        <v>0</v>
      </c>
      <c r="G33" s="48">
        <v>80000</v>
      </c>
      <c r="H33" s="87" t="str">
        <f t="shared" si="0"/>
        <v>[1,4,3,5,2]</v>
      </c>
      <c r="I33" s="87" t="s">
        <v>54</v>
      </c>
      <c r="J33" s="87">
        <v>1</v>
      </c>
      <c r="K33" s="87">
        <v>0</v>
      </c>
      <c r="L33" s="87">
        <v>5</v>
      </c>
      <c r="M33" s="87">
        <v>20</v>
      </c>
      <c r="N33" s="87"/>
      <c r="O33" s="87" t="s">
        <v>55</v>
      </c>
      <c r="R33" s="92">
        <v>1</v>
      </c>
      <c r="S33" s="92">
        <v>4</v>
      </c>
      <c r="T33" s="92">
        <v>3</v>
      </c>
      <c r="U33" s="92">
        <v>5</v>
      </c>
      <c r="V33" s="92">
        <v>2</v>
      </c>
      <c r="X33" s="50">
        <v>120</v>
      </c>
    </row>
    <row r="34" spans="1:26" ht="15.6" x14ac:dyDescent="0.35">
      <c r="A34" s="87">
        <v>30</v>
      </c>
      <c r="B34" s="87">
        <v>65</v>
      </c>
      <c r="C34" s="87">
        <v>4</v>
      </c>
      <c r="D34" s="87" t="s">
        <v>219</v>
      </c>
      <c r="E34" s="87">
        <v>20</v>
      </c>
      <c r="F34" s="87">
        <v>0</v>
      </c>
      <c r="G34" s="48">
        <v>75000</v>
      </c>
      <c r="H34" s="87" t="str">
        <f t="shared" si="0"/>
        <v>[1,4,5,2,3]</v>
      </c>
      <c r="I34" s="87" t="s">
        <v>54</v>
      </c>
      <c r="J34" s="87">
        <v>1</v>
      </c>
      <c r="K34" s="87">
        <v>0</v>
      </c>
      <c r="L34" s="87">
        <v>5</v>
      </c>
      <c r="M34" s="87">
        <v>20</v>
      </c>
      <c r="N34" s="87"/>
      <c r="O34" s="87" t="s">
        <v>55</v>
      </c>
      <c r="R34" s="92">
        <v>1</v>
      </c>
      <c r="S34" s="92">
        <v>4</v>
      </c>
      <c r="T34" s="92">
        <v>5</v>
      </c>
      <c r="U34" s="92">
        <v>2</v>
      </c>
      <c r="V34" s="92">
        <v>3</v>
      </c>
      <c r="X34" s="50">
        <v>130</v>
      </c>
    </row>
    <row r="35" spans="1:26" ht="15.6" x14ac:dyDescent="0.35">
      <c r="A35" s="87">
        <v>31</v>
      </c>
      <c r="B35" s="87">
        <v>65</v>
      </c>
      <c r="C35" s="87">
        <v>4</v>
      </c>
      <c r="D35" s="87" t="s">
        <v>224</v>
      </c>
      <c r="E35" s="87">
        <v>20</v>
      </c>
      <c r="F35" s="87">
        <v>0</v>
      </c>
      <c r="G35" s="48">
        <v>5000</v>
      </c>
      <c r="H35" s="87" t="str">
        <f t="shared" si="0"/>
        <v>[1,4,5,3,2]</v>
      </c>
      <c r="I35" s="87" t="s">
        <v>54</v>
      </c>
      <c r="J35" s="87">
        <v>1</v>
      </c>
      <c r="K35" s="87">
        <v>0</v>
      </c>
      <c r="L35" s="87">
        <v>5</v>
      </c>
      <c r="M35" s="87">
        <v>20</v>
      </c>
      <c r="N35" s="87"/>
      <c r="O35" s="87" t="s">
        <v>55</v>
      </c>
      <c r="R35" s="92">
        <v>1</v>
      </c>
      <c r="S35" s="92">
        <v>4</v>
      </c>
      <c r="T35" s="92">
        <v>5</v>
      </c>
      <c r="U35" s="92">
        <v>3</v>
      </c>
      <c r="V35" s="92">
        <v>2</v>
      </c>
      <c r="X35" s="50">
        <v>180</v>
      </c>
    </row>
    <row r="36" spans="1:26" ht="15.6" x14ac:dyDescent="0.35">
      <c r="A36" s="87">
        <v>32</v>
      </c>
      <c r="B36" s="87">
        <v>65</v>
      </c>
      <c r="C36" s="87">
        <v>4</v>
      </c>
      <c r="D36" s="87" t="s">
        <v>219</v>
      </c>
      <c r="E36" s="87">
        <v>20</v>
      </c>
      <c r="F36" s="87">
        <v>0</v>
      </c>
      <c r="G36" s="48">
        <v>120000</v>
      </c>
      <c r="H36" s="87" t="str">
        <f t="shared" si="0"/>
        <v>[1,5,2,3,4]</v>
      </c>
      <c r="I36" s="87" t="s">
        <v>54</v>
      </c>
      <c r="J36" s="87">
        <v>1</v>
      </c>
      <c r="K36" s="87">
        <v>0</v>
      </c>
      <c r="L36" s="87">
        <v>5</v>
      </c>
      <c r="M36" s="87">
        <v>20</v>
      </c>
      <c r="N36" s="87"/>
      <c r="O36" s="87" t="s">
        <v>55</v>
      </c>
      <c r="R36" s="92">
        <v>1</v>
      </c>
      <c r="S36" s="92">
        <v>5</v>
      </c>
      <c r="T36" s="92">
        <v>2</v>
      </c>
      <c r="U36" s="92">
        <v>3</v>
      </c>
      <c r="V36" s="92">
        <v>4</v>
      </c>
      <c r="X36" s="50">
        <v>130</v>
      </c>
    </row>
    <row r="37" spans="1:26" ht="15.6" x14ac:dyDescent="0.35">
      <c r="A37" s="87">
        <v>33</v>
      </c>
      <c r="B37" s="87">
        <v>65</v>
      </c>
      <c r="C37" s="87">
        <v>4</v>
      </c>
      <c r="D37" s="87" t="s">
        <v>221</v>
      </c>
      <c r="E37" s="87">
        <v>20</v>
      </c>
      <c r="F37" s="87">
        <v>0</v>
      </c>
      <c r="G37" s="48">
        <v>60000</v>
      </c>
      <c r="H37" s="87" t="str">
        <f t="shared" si="0"/>
        <v>[1,5,2,4,3]</v>
      </c>
      <c r="I37" s="87" t="s">
        <v>54</v>
      </c>
      <c r="J37" s="87">
        <v>1</v>
      </c>
      <c r="K37" s="87">
        <v>0</v>
      </c>
      <c r="L37" s="87">
        <v>5</v>
      </c>
      <c r="M37" s="87">
        <v>20</v>
      </c>
      <c r="N37" s="87"/>
      <c r="O37" s="87" t="s">
        <v>55</v>
      </c>
      <c r="R37" s="92">
        <v>1</v>
      </c>
      <c r="S37" s="92">
        <v>5</v>
      </c>
      <c r="T37" s="92">
        <v>2</v>
      </c>
      <c r="U37" s="92">
        <v>4</v>
      </c>
      <c r="V37" s="92">
        <v>3</v>
      </c>
      <c r="X37" s="50">
        <v>140</v>
      </c>
    </row>
    <row r="38" spans="1:26" ht="15.6" x14ac:dyDescent="0.35">
      <c r="A38" s="87">
        <v>34</v>
      </c>
      <c r="B38" s="87">
        <v>65</v>
      </c>
      <c r="C38" s="87">
        <v>4</v>
      </c>
      <c r="D38" s="87" t="s">
        <v>219</v>
      </c>
      <c r="E38" s="87">
        <v>20</v>
      </c>
      <c r="F38" s="87">
        <v>0</v>
      </c>
      <c r="G38" s="48">
        <v>100000</v>
      </c>
      <c r="H38" s="87" t="str">
        <f t="shared" si="0"/>
        <v>[1,5,3,2,4]</v>
      </c>
      <c r="I38" s="87" t="s">
        <v>54</v>
      </c>
      <c r="J38" s="87">
        <v>1</v>
      </c>
      <c r="K38" s="87">
        <v>0</v>
      </c>
      <c r="L38" s="87">
        <v>5</v>
      </c>
      <c r="M38" s="87">
        <v>20</v>
      </c>
      <c r="N38" s="87"/>
      <c r="O38" s="87" t="s">
        <v>55</v>
      </c>
      <c r="R38" s="92">
        <v>1</v>
      </c>
      <c r="S38" s="92">
        <v>5</v>
      </c>
      <c r="T38" s="92">
        <v>3</v>
      </c>
      <c r="U38" s="92">
        <v>2</v>
      </c>
      <c r="V38" s="92">
        <v>4</v>
      </c>
      <c r="X38" s="50">
        <v>130</v>
      </c>
    </row>
    <row r="39" spans="1:26" ht="15.6" x14ac:dyDescent="0.35">
      <c r="A39" s="87">
        <v>35</v>
      </c>
      <c r="B39" s="87">
        <v>65</v>
      </c>
      <c r="C39" s="87">
        <v>4</v>
      </c>
      <c r="D39" s="87" t="s">
        <v>225</v>
      </c>
      <c r="E39" s="87">
        <v>20</v>
      </c>
      <c r="F39" s="87">
        <v>0</v>
      </c>
      <c r="G39" s="48">
        <v>6000</v>
      </c>
      <c r="H39" s="87" t="str">
        <f t="shared" si="0"/>
        <v>[1,5,3,4,2]</v>
      </c>
      <c r="I39" s="87" t="s">
        <v>54</v>
      </c>
      <c r="J39" s="87">
        <v>1</v>
      </c>
      <c r="K39" s="87">
        <v>0</v>
      </c>
      <c r="L39" s="87">
        <v>5</v>
      </c>
      <c r="M39" s="87">
        <v>20</v>
      </c>
      <c r="N39" s="87"/>
      <c r="O39" s="87" t="s">
        <v>55</v>
      </c>
      <c r="R39" s="92">
        <v>1</v>
      </c>
      <c r="S39" s="92">
        <v>5</v>
      </c>
      <c r="T39" s="92">
        <v>3</v>
      </c>
      <c r="U39" s="92">
        <v>4</v>
      </c>
      <c r="V39" s="92">
        <v>2</v>
      </c>
      <c r="X39" s="50">
        <v>175</v>
      </c>
    </row>
    <row r="40" spans="1:26" ht="15.6" x14ac:dyDescent="0.35">
      <c r="A40" s="87">
        <v>36</v>
      </c>
      <c r="B40" s="87">
        <v>65</v>
      </c>
      <c r="C40" s="87">
        <v>4</v>
      </c>
      <c r="D40" s="87" t="s">
        <v>218</v>
      </c>
      <c r="E40" s="87">
        <v>20</v>
      </c>
      <c r="F40" s="87">
        <v>0</v>
      </c>
      <c r="G40" s="48">
        <v>7500</v>
      </c>
      <c r="H40" s="87" t="str">
        <f t="shared" si="0"/>
        <v>[1,5,4,2,3]</v>
      </c>
      <c r="I40" s="87" t="s">
        <v>54</v>
      </c>
      <c r="J40" s="87">
        <v>1</v>
      </c>
      <c r="K40" s="87">
        <v>0</v>
      </c>
      <c r="L40" s="87">
        <v>5</v>
      </c>
      <c r="M40" s="87">
        <v>20</v>
      </c>
      <c r="N40" s="87"/>
      <c r="O40" s="87" t="s">
        <v>55</v>
      </c>
      <c r="R40" s="92">
        <v>1</v>
      </c>
      <c r="S40" s="92">
        <v>5</v>
      </c>
      <c r="T40" s="92">
        <v>4</v>
      </c>
      <c r="U40" s="92">
        <v>2</v>
      </c>
      <c r="V40" s="92">
        <v>3</v>
      </c>
      <c r="X40" s="50">
        <v>170</v>
      </c>
    </row>
    <row r="41" spans="1:26" ht="15.6" x14ac:dyDescent="0.35">
      <c r="A41" s="87">
        <v>37</v>
      </c>
      <c r="B41" s="87">
        <v>65</v>
      </c>
      <c r="C41" s="87">
        <v>4</v>
      </c>
      <c r="D41" s="87" t="s">
        <v>220</v>
      </c>
      <c r="E41" s="87">
        <v>20</v>
      </c>
      <c r="F41" s="87">
        <v>0</v>
      </c>
      <c r="G41" s="48">
        <v>90000</v>
      </c>
      <c r="H41" s="87" t="str">
        <f t="shared" si="0"/>
        <v>[1,5,4,3,2]</v>
      </c>
      <c r="I41" s="87" t="s">
        <v>54</v>
      </c>
      <c r="J41" s="87">
        <v>1</v>
      </c>
      <c r="K41" s="87">
        <v>0</v>
      </c>
      <c r="L41" s="87">
        <v>5</v>
      </c>
      <c r="M41" s="87">
        <v>20</v>
      </c>
      <c r="N41" s="87"/>
      <c r="O41" s="87" t="s">
        <v>55</v>
      </c>
      <c r="R41" s="92">
        <v>1</v>
      </c>
      <c r="S41" s="92">
        <v>5</v>
      </c>
      <c r="T41" s="92">
        <v>4</v>
      </c>
      <c r="U41" s="92">
        <v>3</v>
      </c>
      <c r="V41" s="92">
        <v>2</v>
      </c>
      <c r="X41" s="50">
        <v>120</v>
      </c>
    </row>
    <row r="42" spans="1:26" ht="15.6" x14ac:dyDescent="0.25">
      <c r="A42" s="87">
        <v>38</v>
      </c>
      <c r="B42" s="87">
        <v>66</v>
      </c>
      <c r="C42" s="87">
        <v>1</v>
      </c>
      <c r="D42" s="87" t="str">
        <f>"["&amp;S42&amp;","&amp;T42&amp;","&amp;U42&amp;","&amp;V42&amp;"]"</f>
        <v>[40,50,80,80]</v>
      </c>
      <c r="E42" s="87">
        <v>30</v>
      </c>
      <c r="F42" s="87">
        <v>0</v>
      </c>
      <c r="G42" s="87">
        <v>1</v>
      </c>
      <c r="H42" s="87"/>
      <c r="I42" s="87" t="s">
        <v>56</v>
      </c>
      <c r="J42" s="87">
        <v>1</v>
      </c>
      <c r="K42" s="87">
        <v>0</v>
      </c>
      <c r="L42" s="87">
        <v>5</v>
      </c>
      <c r="M42" s="87">
        <v>25</v>
      </c>
      <c r="N42" s="87"/>
      <c r="O42" s="87" t="s">
        <v>57</v>
      </c>
      <c r="S42" s="82">
        <v>40</v>
      </c>
      <c r="T42" s="82">
        <v>50</v>
      </c>
      <c r="U42" s="82">
        <v>80</v>
      </c>
      <c r="V42" s="82">
        <v>80</v>
      </c>
    </row>
    <row r="43" spans="1:26" ht="15.6" x14ac:dyDescent="0.25">
      <c r="A43" s="87">
        <v>39</v>
      </c>
      <c r="B43" s="87">
        <v>66</v>
      </c>
      <c r="C43" s="87">
        <v>1</v>
      </c>
      <c r="D43" s="87" t="str">
        <f>"["&amp;S43&amp;","&amp;T43&amp;","&amp;U43&amp;","&amp;V43&amp;","&amp;W43&amp;"]"</f>
        <v>[40,50,60,100,100]</v>
      </c>
      <c r="E43" s="87">
        <v>40</v>
      </c>
      <c r="F43" s="87">
        <v>0</v>
      </c>
      <c r="G43" s="87">
        <v>1</v>
      </c>
      <c r="H43" s="87"/>
      <c r="I43" s="87" t="s">
        <v>58</v>
      </c>
      <c r="J43" s="87">
        <v>1</v>
      </c>
      <c r="K43" s="87">
        <v>0</v>
      </c>
      <c r="L43" s="87">
        <v>5</v>
      </c>
      <c r="M43" s="87">
        <v>25</v>
      </c>
      <c r="N43" s="87"/>
      <c r="O43" s="87" t="s">
        <v>57</v>
      </c>
      <c r="S43" s="82">
        <v>40</v>
      </c>
      <c r="T43" s="82">
        <v>50</v>
      </c>
      <c r="U43" s="82">
        <v>60</v>
      </c>
      <c r="V43" s="82">
        <v>100</v>
      </c>
      <c r="W43" s="82">
        <v>100</v>
      </c>
    </row>
    <row r="44" spans="1:26" ht="15.6" x14ac:dyDescent="0.25">
      <c r="A44" s="87">
        <v>40</v>
      </c>
      <c r="B44" s="87">
        <v>66</v>
      </c>
      <c r="C44" s="87">
        <v>1</v>
      </c>
      <c r="D44" s="87" t="str">
        <f>"["&amp;S44&amp;","&amp;T44&amp;","&amp;U44&amp;","&amp;V44&amp;","&amp;W44&amp;","&amp;X44&amp;"]"</f>
        <v>[50,60,60,80,100,100]</v>
      </c>
      <c r="E44" s="87">
        <v>50</v>
      </c>
      <c r="F44" s="87">
        <v>0</v>
      </c>
      <c r="G44" s="87">
        <v>1</v>
      </c>
      <c r="H44" s="87"/>
      <c r="I44" s="87" t="s">
        <v>59</v>
      </c>
      <c r="J44" s="87">
        <v>1</v>
      </c>
      <c r="K44" s="87">
        <v>0</v>
      </c>
      <c r="L44" s="87">
        <v>5</v>
      </c>
      <c r="M44" s="87">
        <v>25</v>
      </c>
      <c r="N44" s="87"/>
      <c r="O44" s="87" t="s">
        <v>57</v>
      </c>
      <c r="S44" s="82">
        <v>50</v>
      </c>
      <c r="T44" s="82">
        <v>60</v>
      </c>
      <c r="U44" s="82">
        <v>60</v>
      </c>
      <c r="V44" s="82">
        <v>80</v>
      </c>
      <c r="W44" s="82">
        <v>100</v>
      </c>
      <c r="X44" s="82">
        <v>100</v>
      </c>
    </row>
    <row r="45" spans="1:26" ht="15.6" x14ac:dyDescent="0.25">
      <c r="A45" s="87">
        <v>41</v>
      </c>
      <c r="B45" s="87">
        <v>66</v>
      </c>
      <c r="C45" s="87">
        <v>1</v>
      </c>
      <c r="D45" s="87" t="str">
        <f>"["&amp;S45&amp;","&amp;T45&amp;","&amp;U45&amp;","&amp;V45&amp;","&amp;W45&amp;","&amp;X45&amp;","&amp;Y45&amp;"]"</f>
        <v>[50,60,60,80,100,100,100]</v>
      </c>
      <c r="E45" s="87">
        <v>60</v>
      </c>
      <c r="F45" s="87">
        <v>0</v>
      </c>
      <c r="G45" s="87">
        <v>1</v>
      </c>
      <c r="H45" s="87"/>
      <c r="I45" s="87" t="s">
        <v>60</v>
      </c>
      <c r="J45" s="87">
        <v>1</v>
      </c>
      <c r="K45" s="87">
        <v>0</v>
      </c>
      <c r="L45" s="87">
        <v>5</v>
      </c>
      <c r="M45" s="87">
        <v>25</v>
      </c>
      <c r="N45" s="87"/>
      <c r="O45" s="87" t="s">
        <v>57</v>
      </c>
      <c r="S45" s="82">
        <v>50</v>
      </c>
      <c r="T45" s="82">
        <v>60</v>
      </c>
      <c r="U45" s="82">
        <v>60</v>
      </c>
      <c r="V45" s="82">
        <v>80</v>
      </c>
      <c r="W45" s="82">
        <v>100</v>
      </c>
      <c r="X45" s="82">
        <v>100</v>
      </c>
      <c r="Y45" s="82">
        <v>100</v>
      </c>
    </row>
    <row r="46" spans="1:26" ht="15.6" x14ac:dyDescent="0.25">
      <c r="A46" s="87">
        <v>42</v>
      </c>
      <c r="B46" s="87">
        <v>66</v>
      </c>
      <c r="C46" s="87">
        <v>1</v>
      </c>
      <c r="D46" s="87" t="str">
        <f>"["&amp;S46&amp;","&amp;T46&amp;","&amp;U46&amp;","&amp;V46&amp;","&amp;W46&amp;","&amp;X46&amp;","&amp;Y46&amp;","&amp;Z46&amp;"]"</f>
        <v>[50,60,60,80,100,100,100,100]</v>
      </c>
      <c r="E46" s="87">
        <v>70</v>
      </c>
      <c r="F46" s="87">
        <v>0</v>
      </c>
      <c r="G46" s="87">
        <v>1</v>
      </c>
      <c r="H46" s="87"/>
      <c r="I46" s="87" t="s">
        <v>61</v>
      </c>
      <c r="J46" s="87">
        <v>1</v>
      </c>
      <c r="K46" s="87">
        <v>0</v>
      </c>
      <c r="L46" s="87">
        <v>5</v>
      </c>
      <c r="M46" s="87">
        <v>25</v>
      </c>
      <c r="N46" s="87"/>
      <c r="O46" s="87" t="s">
        <v>57</v>
      </c>
      <c r="S46" s="82">
        <v>50</v>
      </c>
      <c r="T46" s="82">
        <v>60</v>
      </c>
      <c r="U46" s="82">
        <v>60</v>
      </c>
      <c r="V46" s="82">
        <v>80</v>
      </c>
      <c r="W46" s="82">
        <v>100</v>
      </c>
      <c r="X46" s="82">
        <v>100</v>
      </c>
      <c r="Y46" s="82">
        <v>100</v>
      </c>
      <c r="Z46" s="82">
        <v>100</v>
      </c>
    </row>
    <row r="47" spans="1:26" ht="15.6" x14ac:dyDescent="0.25">
      <c r="A47" s="87">
        <v>43</v>
      </c>
      <c r="B47" s="87">
        <v>69</v>
      </c>
      <c r="C47" s="87">
        <v>1</v>
      </c>
      <c r="D47" s="88" t="s">
        <v>62</v>
      </c>
      <c r="E47" s="87">
        <v>0</v>
      </c>
      <c r="F47" s="87">
        <v>0</v>
      </c>
      <c r="G47" s="87">
        <v>500</v>
      </c>
      <c r="H47" s="87"/>
      <c r="I47" s="87"/>
      <c r="J47" s="87">
        <v>1</v>
      </c>
      <c r="K47" s="87">
        <v>0</v>
      </c>
      <c r="L47" s="87">
        <v>5</v>
      </c>
      <c r="M47" s="87">
        <v>20</v>
      </c>
      <c r="N47" s="87"/>
      <c r="O47" s="87" t="s">
        <v>63</v>
      </c>
      <c r="S47" s="82">
        <v>51</v>
      </c>
      <c r="T47" s="82">
        <v>61</v>
      </c>
      <c r="U47" s="82">
        <v>61</v>
      </c>
      <c r="V47" s="82">
        <v>81</v>
      </c>
      <c r="W47" s="82">
        <v>101</v>
      </c>
      <c r="X47" s="82">
        <v>101</v>
      </c>
      <c r="Y47" s="82">
        <v>101</v>
      </c>
      <c r="Z47" s="82">
        <v>101</v>
      </c>
    </row>
    <row r="48" spans="1:26" ht="15.6" x14ac:dyDescent="0.25">
      <c r="A48" s="87">
        <v>44</v>
      </c>
      <c r="B48" s="87">
        <v>69</v>
      </c>
      <c r="C48" s="87">
        <v>1</v>
      </c>
      <c r="D48" s="88" t="s">
        <v>64</v>
      </c>
      <c r="E48" s="87">
        <v>0</v>
      </c>
      <c r="F48" s="87">
        <v>0</v>
      </c>
      <c r="G48" s="87">
        <v>1000</v>
      </c>
      <c r="H48" s="87"/>
      <c r="I48" s="87"/>
      <c r="J48" s="87">
        <v>1</v>
      </c>
      <c r="K48" s="87">
        <v>0</v>
      </c>
      <c r="L48" s="87">
        <v>5</v>
      </c>
      <c r="M48" s="87">
        <v>20</v>
      </c>
      <c r="N48" s="87"/>
      <c r="O48" s="87" t="s">
        <v>63</v>
      </c>
      <c r="S48" s="82">
        <v>52</v>
      </c>
      <c r="T48" s="82">
        <v>62</v>
      </c>
      <c r="U48" s="82">
        <v>62</v>
      </c>
      <c r="V48" s="82">
        <v>82</v>
      </c>
      <c r="W48" s="82">
        <v>102</v>
      </c>
      <c r="X48" s="82">
        <v>102</v>
      </c>
      <c r="Y48" s="82">
        <v>102</v>
      </c>
      <c r="Z48" s="82">
        <v>102</v>
      </c>
    </row>
    <row r="49" spans="1:26" ht="15.6" x14ac:dyDescent="0.25">
      <c r="A49" s="87">
        <v>45</v>
      </c>
      <c r="B49" s="87">
        <v>69</v>
      </c>
      <c r="C49" s="87">
        <v>1</v>
      </c>
      <c r="D49" s="88" t="s">
        <v>65</v>
      </c>
      <c r="E49" s="87">
        <v>0</v>
      </c>
      <c r="F49" s="87">
        <v>0</v>
      </c>
      <c r="G49" s="87">
        <v>1400</v>
      </c>
      <c r="H49" s="87"/>
      <c r="I49" s="87"/>
      <c r="J49" s="87">
        <v>1</v>
      </c>
      <c r="K49" s="87">
        <v>0</v>
      </c>
      <c r="L49" s="87">
        <v>5</v>
      </c>
      <c r="M49" s="87">
        <v>20</v>
      </c>
      <c r="N49" s="87"/>
      <c r="O49" s="87" t="s">
        <v>63</v>
      </c>
      <c r="S49" s="82">
        <v>53</v>
      </c>
      <c r="T49" s="82">
        <v>63</v>
      </c>
      <c r="U49" s="82">
        <v>63</v>
      </c>
      <c r="V49" s="82">
        <v>83</v>
      </c>
      <c r="W49" s="82">
        <v>103</v>
      </c>
      <c r="X49" s="82">
        <v>103</v>
      </c>
      <c r="Y49" s="82">
        <v>103</v>
      </c>
      <c r="Z49" s="82">
        <v>103</v>
      </c>
    </row>
    <row r="50" spans="1:26" ht="15.6" x14ac:dyDescent="0.25">
      <c r="A50" s="87">
        <v>46</v>
      </c>
      <c r="B50" s="87">
        <v>69</v>
      </c>
      <c r="C50" s="87">
        <v>1</v>
      </c>
      <c r="D50" s="88" t="s">
        <v>66</v>
      </c>
      <c r="E50" s="87">
        <v>0</v>
      </c>
      <c r="F50" s="87">
        <v>0</v>
      </c>
      <c r="G50" s="87">
        <v>1600</v>
      </c>
      <c r="H50" s="87"/>
      <c r="I50" s="87"/>
      <c r="J50" s="87">
        <v>1</v>
      </c>
      <c r="K50" s="87">
        <v>0</v>
      </c>
      <c r="L50" s="87">
        <v>5</v>
      </c>
      <c r="M50" s="87">
        <v>20</v>
      </c>
      <c r="N50" s="87"/>
      <c r="O50" s="87" t="s">
        <v>63</v>
      </c>
      <c r="S50" s="82">
        <v>54</v>
      </c>
      <c r="T50" s="82">
        <v>64</v>
      </c>
      <c r="U50" s="82">
        <v>64</v>
      </c>
      <c r="V50" s="82">
        <v>84</v>
      </c>
      <c r="W50" s="82">
        <v>104</v>
      </c>
      <c r="X50" s="82">
        <v>104</v>
      </c>
      <c r="Y50" s="82">
        <v>104</v>
      </c>
      <c r="Z50" s="82">
        <v>104</v>
      </c>
    </row>
    <row r="51" spans="1:26" ht="15.6" x14ac:dyDescent="0.25">
      <c r="A51" s="87">
        <v>47</v>
      </c>
      <c r="B51" s="87">
        <v>67</v>
      </c>
      <c r="C51" s="87">
        <v>1</v>
      </c>
      <c r="D51" s="88" t="s">
        <v>67</v>
      </c>
      <c r="E51" s="87">
        <v>20</v>
      </c>
      <c r="F51" s="87">
        <v>0</v>
      </c>
      <c r="G51" s="87">
        <v>200</v>
      </c>
      <c r="H51" s="87"/>
      <c r="I51" s="87" t="s">
        <v>68</v>
      </c>
      <c r="J51" s="87">
        <v>1</v>
      </c>
      <c r="K51" s="87">
        <v>0</v>
      </c>
      <c r="L51" s="87">
        <v>5</v>
      </c>
      <c r="M51" s="87">
        <v>20</v>
      </c>
      <c r="N51" s="41">
        <v>2</v>
      </c>
      <c r="O51" s="87" t="s">
        <v>69</v>
      </c>
    </row>
    <row r="52" spans="1:26" ht="15.6" x14ac:dyDescent="0.25">
      <c r="A52" s="87">
        <v>48</v>
      </c>
      <c r="B52" s="87">
        <v>67</v>
      </c>
      <c r="C52" s="87">
        <v>1</v>
      </c>
      <c r="D52" s="88" t="s">
        <v>70</v>
      </c>
      <c r="E52" s="87">
        <v>30</v>
      </c>
      <c r="F52" s="87">
        <v>0</v>
      </c>
      <c r="G52" s="87">
        <v>300</v>
      </c>
      <c r="H52" s="87"/>
      <c r="I52" s="87" t="s">
        <v>71</v>
      </c>
      <c r="J52" s="87">
        <v>1</v>
      </c>
      <c r="K52" s="87">
        <v>0</v>
      </c>
      <c r="L52" s="87">
        <v>5</v>
      </c>
      <c r="M52" s="87">
        <v>20</v>
      </c>
      <c r="N52" s="41">
        <v>3</v>
      </c>
      <c r="O52" s="87" t="s">
        <v>69</v>
      </c>
    </row>
    <row r="53" spans="1:26" ht="15.6" x14ac:dyDescent="0.25">
      <c r="A53" s="87">
        <v>49</v>
      </c>
      <c r="B53" s="87">
        <v>67</v>
      </c>
      <c r="C53" s="87">
        <v>1</v>
      </c>
      <c r="D53" s="88" t="s">
        <v>70</v>
      </c>
      <c r="E53" s="87">
        <v>30</v>
      </c>
      <c r="F53" s="87">
        <v>0</v>
      </c>
      <c r="G53" s="87">
        <v>600</v>
      </c>
      <c r="H53" s="87"/>
      <c r="I53" s="87" t="s">
        <v>71</v>
      </c>
      <c r="J53" s="87">
        <v>1</v>
      </c>
      <c r="K53" s="87">
        <v>0</v>
      </c>
      <c r="L53" s="87">
        <v>5</v>
      </c>
      <c r="M53" s="87">
        <v>20</v>
      </c>
      <c r="N53" s="87">
        <v>3</v>
      </c>
      <c r="O53" s="87" t="s">
        <v>69</v>
      </c>
    </row>
    <row r="54" spans="1:26" ht="15.6" x14ac:dyDescent="0.25">
      <c r="A54" s="87">
        <v>50</v>
      </c>
      <c r="B54" s="87">
        <v>67</v>
      </c>
      <c r="C54" s="87">
        <v>1</v>
      </c>
      <c r="D54" s="88" t="s">
        <v>72</v>
      </c>
      <c r="E54" s="87">
        <v>30</v>
      </c>
      <c r="F54" s="87">
        <v>0</v>
      </c>
      <c r="G54" s="87">
        <v>600</v>
      </c>
      <c r="H54" s="87"/>
      <c r="I54" s="87" t="s">
        <v>73</v>
      </c>
      <c r="J54" s="87">
        <v>1</v>
      </c>
      <c r="K54" s="87">
        <v>0</v>
      </c>
      <c r="L54" s="87">
        <v>5</v>
      </c>
      <c r="M54" s="87">
        <v>20</v>
      </c>
      <c r="N54" s="87">
        <v>3</v>
      </c>
      <c r="O54" s="87" t="s">
        <v>69</v>
      </c>
    </row>
    <row r="55" spans="1:26" ht="15.6" x14ac:dyDescent="0.25">
      <c r="A55" s="87">
        <v>51</v>
      </c>
      <c r="B55" s="87">
        <v>67</v>
      </c>
      <c r="C55" s="87">
        <v>1</v>
      </c>
      <c r="D55" s="88" t="s">
        <v>72</v>
      </c>
      <c r="E55" s="87">
        <v>40</v>
      </c>
      <c r="F55" s="87">
        <v>0</v>
      </c>
      <c r="G55" s="87">
        <v>600</v>
      </c>
      <c r="H55" s="87"/>
      <c r="I55" s="87" t="s">
        <v>73</v>
      </c>
      <c r="J55" s="87">
        <v>1</v>
      </c>
      <c r="K55" s="87">
        <v>0</v>
      </c>
      <c r="L55" s="87">
        <v>5</v>
      </c>
      <c r="M55" s="87">
        <v>20</v>
      </c>
      <c r="N55" s="87">
        <v>4</v>
      </c>
      <c r="O55" s="87" t="s">
        <v>69</v>
      </c>
    </row>
    <row r="56" spans="1:26" ht="15.6" x14ac:dyDescent="0.25">
      <c r="A56" s="87">
        <v>52</v>
      </c>
      <c r="B56" s="87">
        <v>67</v>
      </c>
      <c r="C56" s="87">
        <v>1</v>
      </c>
      <c r="D56" s="88" t="s">
        <v>74</v>
      </c>
      <c r="E56" s="87">
        <v>40</v>
      </c>
      <c r="F56" s="87">
        <v>0</v>
      </c>
      <c r="G56" s="87">
        <v>1000</v>
      </c>
      <c r="H56" s="87"/>
      <c r="I56" s="87" t="s">
        <v>75</v>
      </c>
      <c r="J56" s="87">
        <v>1</v>
      </c>
      <c r="K56" s="87">
        <v>0</v>
      </c>
      <c r="L56" s="87">
        <v>5</v>
      </c>
      <c r="M56" s="87">
        <v>20</v>
      </c>
      <c r="N56" s="87">
        <v>4</v>
      </c>
      <c r="O56" s="87" t="s">
        <v>69</v>
      </c>
    </row>
    <row r="57" spans="1:26" ht="15.6" x14ac:dyDescent="0.25">
      <c r="A57" s="87">
        <v>53</v>
      </c>
      <c r="B57" s="87">
        <v>72</v>
      </c>
      <c r="C57" s="87">
        <v>1</v>
      </c>
      <c r="D57" s="88" t="s">
        <v>76</v>
      </c>
      <c r="E57" s="87">
        <v>20</v>
      </c>
      <c r="F57" s="87">
        <v>0</v>
      </c>
      <c r="G57" s="87">
        <v>1</v>
      </c>
      <c r="H57" s="87"/>
      <c r="I57" s="87" t="s">
        <v>77</v>
      </c>
      <c r="J57" s="87">
        <v>1</v>
      </c>
      <c r="K57" s="87">
        <v>0</v>
      </c>
      <c r="L57" s="87">
        <v>5</v>
      </c>
      <c r="M57" s="87">
        <v>15</v>
      </c>
      <c r="N57" s="87"/>
      <c r="O57" s="87" t="s">
        <v>78</v>
      </c>
    </row>
    <row r="58" spans="1:26" ht="15.6" x14ac:dyDescent="0.25">
      <c r="A58" s="87">
        <v>54</v>
      </c>
      <c r="B58" s="87">
        <v>72</v>
      </c>
      <c r="C58" s="87">
        <v>1</v>
      </c>
      <c r="D58" s="88" t="s">
        <v>67</v>
      </c>
      <c r="E58" s="87">
        <v>20</v>
      </c>
      <c r="F58" s="87">
        <v>0</v>
      </c>
      <c r="G58" s="87">
        <v>1</v>
      </c>
      <c r="H58" s="87"/>
      <c r="I58" s="87" t="s">
        <v>68</v>
      </c>
      <c r="J58" s="87">
        <v>1</v>
      </c>
      <c r="K58" s="87">
        <v>0</v>
      </c>
      <c r="L58" s="87">
        <v>5</v>
      </c>
      <c r="M58" s="87">
        <v>15</v>
      </c>
      <c r="N58" s="87"/>
      <c r="O58" s="87" t="s">
        <v>78</v>
      </c>
    </row>
    <row r="59" spans="1:26" ht="15.6" x14ac:dyDescent="0.25">
      <c r="A59" s="87">
        <v>55</v>
      </c>
      <c r="B59" s="87">
        <v>72</v>
      </c>
      <c r="C59" s="87">
        <v>1</v>
      </c>
      <c r="D59" s="88" t="s">
        <v>70</v>
      </c>
      <c r="E59" s="87">
        <v>20</v>
      </c>
      <c r="F59" s="87">
        <v>0</v>
      </c>
      <c r="G59" s="87">
        <v>1</v>
      </c>
      <c r="H59" s="87"/>
      <c r="I59" s="87" t="s">
        <v>71</v>
      </c>
      <c r="J59" s="87">
        <v>1</v>
      </c>
      <c r="K59" s="87">
        <v>0</v>
      </c>
      <c r="L59" s="87">
        <v>5</v>
      </c>
      <c r="M59" s="87">
        <v>15</v>
      </c>
      <c r="N59" s="87"/>
      <c r="O59" s="87" t="s">
        <v>78</v>
      </c>
    </row>
    <row r="60" spans="1:26" ht="15.6" x14ac:dyDescent="0.25">
      <c r="A60" s="87">
        <v>56</v>
      </c>
      <c r="B60" s="87">
        <v>72</v>
      </c>
      <c r="C60" s="87">
        <v>1</v>
      </c>
      <c r="D60" s="88" t="s">
        <v>72</v>
      </c>
      <c r="E60" s="87">
        <v>20</v>
      </c>
      <c r="F60" s="87">
        <v>0</v>
      </c>
      <c r="G60" s="87">
        <v>1</v>
      </c>
      <c r="H60" s="87"/>
      <c r="I60" s="87" t="s">
        <v>73</v>
      </c>
      <c r="J60" s="87">
        <v>1</v>
      </c>
      <c r="K60" s="87">
        <v>0</v>
      </c>
      <c r="L60" s="87">
        <v>5</v>
      </c>
      <c r="M60" s="87">
        <v>15</v>
      </c>
      <c r="N60" s="87"/>
      <c r="O60" s="87" t="s">
        <v>78</v>
      </c>
    </row>
    <row r="61" spans="1:26" ht="15.6" x14ac:dyDescent="0.25">
      <c r="A61" s="87">
        <v>57</v>
      </c>
      <c r="B61" s="87">
        <v>68</v>
      </c>
      <c r="C61" s="87">
        <v>1</v>
      </c>
      <c r="D61" s="88" t="s">
        <v>70</v>
      </c>
      <c r="E61" s="87">
        <v>20</v>
      </c>
      <c r="F61" s="87">
        <v>0</v>
      </c>
      <c r="G61" s="87">
        <v>200</v>
      </c>
      <c r="H61" s="87"/>
      <c r="I61" s="87" t="s">
        <v>71</v>
      </c>
      <c r="J61" s="87">
        <v>1</v>
      </c>
      <c r="K61" s="87">
        <v>0</v>
      </c>
      <c r="L61" s="87">
        <v>5</v>
      </c>
      <c r="M61" s="87">
        <v>20</v>
      </c>
      <c r="N61" s="87"/>
      <c r="O61" s="87" t="s">
        <v>79</v>
      </c>
      <c r="S61" s="82">
        <v>51</v>
      </c>
      <c r="T61" s="82">
        <v>61</v>
      </c>
      <c r="U61" s="82">
        <v>61</v>
      </c>
      <c r="V61" s="82">
        <v>81</v>
      </c>
      <c r="W61" s="82">
        <v>101</v>
      </c>
      <c r="X61" s="82">
        <v>101</v>
      </c>
      <c r="Y61" s="82">
        <v>101</v>
      </c>
      <c r="Z61" s="82">
        <v>101</v>
      </c>
    </row>
    <row r="62" spans="1:26" ht="15.6" x14ac:dyDescent="0.25">
      <c r="A62" s="87">
        <v>58</v>
      </c>
      <c r="B62" s="87">
        <v>68</v>
      </c>
      <c r="C62" s="87">
        <v>1</v>
      </c>
      <c r="D62" s="88" t="s">
        <v>72</v>
      </c>
      <c r="E62" s="87">
        <v>20</v>
      </c>
      <c r="F62" s="87">
        <v>0</v>
      </c>
      <c r="G62" s="87">
        <v>200</v>
      </c>
      <c r="H62" s="87"/>
      <c r="I62" s="87" t="s">
        <v>73</v>
      </c>
      <c r="J62" s="87">
        <v>1</v>
      </c>
      <c r="K62" s="87">
        <v>0</v>
      </c>
      <c r="L62" s="87">
        <v>5</v>
      </c>
      <c r="M62" s="87">
        <v>20</v>
      </c>
      <c r="N62" s="87"/>
      <c r="O62" s="87" t="s">
        <v>79</v>
      </c>
      <c r="S62" s="82">
        <v>51</v>
      </c>
      <c r="T62" s="82">
        <v>61</v>
      </c>
      <c r="U62" s="82">
        <v>61</v>
      </c>
      <c r="V62" s="82">
        <v>81</v>
      </c>
      <c r="W62" s="82">
        <v>101</v>
      </c>
      <c r="X62" s="82">
        <v>101</v>
      </c>
      <c r="Y62" s="82">
        <v>101</v>
      </c>
      <c r="Z62" s="82">
        <v>101</v>
      </c>
    </row>
    <row r="63" spans="1:26" ht="15.6" x14ac:dyDescent="0.25">
      <c r="A63" s="87">
        <v>59</v>
      </c>
      <c r="B63" s="87">
        <v>68</v>
      </c>
      <c r="C63" s="87">
        <v>1</v>
      </c>
      <c r="D63" s="88" t="s">
        <v>74</v>
      </c>
      <c r="E63" s="87">
        <v>20</v>
      </c>
      <c r="F63" s="87">
        <v>0</v>
      </c>
      <c r="G63" s="87">
        <v>400</v>
      </c>
      <c r="H63" s="87"/>
      <c r="I63" s="87" t="s">
        <v>80</v>
      </c>
      <c r="J63" s="87">
        <v>1</v>
      </c>
      <c r="K63" s="87">
        <v>0</v>
      </c>
      <c r="L63" s="87">
        <v>5</v>
      </c>
      <c r="M63" s="87">
        <v>20</v>
      </c>
      <c r="N63" s="87"/>
      <c r="O63" s="87" t="s">
        <v>79</v>
      </c>
      <c r="S63" s="82">
        <v>51</v>
      </c>
      <c r="T63" s="82">
        <v>61</v>
      </c>
      <c r="U63" s="82">
        <v>61</v>
      </c>
      <c r="V63" s="82">
        <v>81</v>
      </c>
      <c r="W63" s="82">
        <v>101</v>
      </c>
      <c r="X63" s="82">
        <v>101</v>
      </c>
      <c r="Y63" s="82">
        <v>101</v>
      </c>
      <c r="Z63" s="82">
        <v>101</v>
      </c>
    </row>
    <row r="64" spans="1:26" ht="15.6" x14ac:dyDescent="0.25">
      <c r="A64" s="87">
        <v>60</v>
      </c>
      <c r="B64" s="87">
        <v>68</v>
      </c>
      <c r="C64" s="87">
        <v>1</v>
      </c>
      <c r="D64" s="88" t="s">
        <v>81</v>
      </c>
      <c r="E64" s="87">
        <v>20</v>
      </c>
      <c r="F64" s="87">
        <v>0</v>
      </c>
      <c r="G64" s="87">
        <v>600</v>
      </c>
      <c r="H64" s="87"/>
      <c r="I64" s="87" t="s">
        <v>82</v>
      </c>
      <c r="J64" s="87">
        <v>1</v>
      </c>
      <c r="K64" s="87">
        <v>0</v>
      </c>
      <c r="L64" s="87">
        <v>5</v>
      </c>
      <c r="M64" s="87">
        <v>20</v>
      </c>
      <c r="N64" s="87"/>
      <c r="O64" s="87" t="s">
        <v>79</v>
      </c>
      <c r="S64" s="82">
        <v>51</v>
      </c>
      <c r="T64" s="82">
        <v>61</v>
      </c>
      <c r="U64" s="82">
        <v>61</v>
      </c>
      <c r="V64" s="82">
        <v>81</v>
      </c>
      <c r="W64" s="82">
        <v>101</v>
      </c>
      <c r="X64" s="82">
        <v>101</v>
      </c>
      <c r="Y64" s="82">
        <v>101</v>
      </c>
      <c r="Z64" s="82">
        <v>101</v>
      </c>
    </row>
    <row r="65" spans="1:26" ht="15.6" x14ac:dyDescent="0.25">
      <c r="A65" s="87">
        <v>61</v>
      </c>
      <c r="B65" s="87">
        <v>68</v>
      </c>
      <c r="C65" s="87">
        <v>1</v>
      </c>
      <c r="D65" s="88" t="s">
        <v>83</v>
      </c>
      <c r="E65" s="87">
        <v>20</v>
      </c>
      <c r="F65" s="87">
        <v>0</v>
      </c>
      <c r="G65" s="87">
        <v>800</v>
      </c>
      <c r="H65" s="87"/>
      <c r="I65" s="87" t="s">
        <v>84</v>
      </c>
      <c r="J65" s="87">
        <v>1</v>
      </c>
      <c r="K65" s="87">
        <v>0</v>
      </c>
      <c r="L65" s="87">
        <v>5</v>
      </c>
      <c r="M65" s="87">
        <v>20</v>
      </c>
      <c r="N65" s="87"/>
      <c r="O65" s="87" t="s">
        <v>79</v>
      </c>
      <c r="S65" s="82">
        <v>51</v>
      </c>
      <c r="T65" s="82">
        <v>61</v>
      </c>
      <c r="U65" s="82">
        <v>61</v>
      </c>
      <c r="V65" s="82">
        <v>81</v>
      </c>
      <c r="W65" s="82">
        <v>101</v>
      </c>
      <c r="X65" s="82">
        <v>101</v>
      </c>
      <c r="Y65" s="82">
        <v>101</v>
      </c>
      <c r="Z65" s="82">
        <v>101</v>
      </c>
    </row>
    <row r="66" spans="1:26" ht="15.6" x14ac:dyDescent="0.25">
      <c r="A66" s="87">
        <v>62</v>
      </c>
      <c r="B66" s="87">
        <v>68</v>
      </c>
      <c r="C66" s="87">
        <v>1</v>
      </c>
      <c r="D66" s="88" t="s">
        <v>85</v>
      </c>
      <c r="E66" s="87">
        <v>20</v>
      </c>
      <c r="F66" s="87">
        <v>0</v>
      </c>
      <c r="G66" s="87">
        <v>800</v>
      </c>
      <c r="H66" s="87"/>
      <c r="I66" s="87" t="s">
        <v>86</v>
      </c>
      <c r="J66" s="87">
        <v>1</v>
      </c>
      <c r="K66" s="87">
        <v>0</v>
      </c>
      <c r="L66" s="87">
        <v>5</v>
      </c>
      <c r="M66" s="87">
        <v>20</v>
      </c>
      <c r="N66" s="87"/>
      <c r="O66" s="87" t="s">
        <v>79</v>
      </c>
      <c r="S66" s="82">
        <v>51</v>
      </c>
      <c r="T66" s="82">
        <v>61</v>
      </c>
      <c r="U66" s="82">
        <v>61</v>
      </c>
      <c r="V66" s="82">
        <v>81</v>
      </c>
      <c r="W66" s="82">
        <v>101</v>
      </c>
      <c r="X66" s="82">
        <v>101</v>
      </c>
      <c r="Y66" s="82">
        <v>101</v>
      </c>
      <c r="Z66" s="82">
        <v>101</v>
      </c>
    </row>
    <row r="67" spans="1:26" ht="15.6" x14ac:dyDescent="0.25">
      <c r="A67" s="87">
        <v>63</v>
      </c>
      <c r="B67" s="87">
        <v>68</v>
      </c>
      <c r="C67" s="87">
        <v>1</v>
      </c>
      <c r="D67" s="88" t="s">
        <v>87</v>
      </c>
      <c r="E67" s="87">
        <v>20</v>
      </c>
      <c r="F67" s="87">
        <v>0</v>
      </c>
      <c r="G67" s="87">
        <v>800</v>
      </c>
      <c r="H67" s="87"/>
      <c r="I67" s="87" t="s">
        <v>88</v>
      </c>
      <c r="J67" s="87">
        <v>1</v>
      </c>
      <c r="K67" s="87">
        <v>0</v>
      </c>
      <c r="L67" s="87">
        <v>5</v>
      </c>
      <c r="M67" s="87">
        <v>20</v>
      </c>
      <c r="N67" s="87"/>
      <c r="O67" s="87" t="s">
        <v>79</v>
      </c>
      <c r="S67" s="82">
        <v>51</v>
      </c>
      <c r="T67" s="82">
        <v>61</v>
      </c>
      <c r="U67" s="82">
        <v>61</v>
      </c>
      <c r="V67" s="82">
        <v>81</v>
      </c>
      <c r="W67" s="82">
        <v>101</v>
      </c>
      <c r="X67" s="82">
        <v>101</v>
      </c>
      <c r="Y67" s="82">
        <v>101</v>
      </c>
      <c r="Z67" s="82">
        <v>101</v>
      </c>
    </row>
    <row r="68" spans="1:26" ht="15.6" x14ac:dyDescent="0.25">
      <c r="A68" s="87">
        <v>64</v>
      </c>
      <c r="B68" s="87">
        <v>76</v>
      </c>
      <c r="C68" s="87">
        <v>4</v>
      </c>
      <c r="D68" s="87" t="s">
        <v>209</v>
      </c>
      <c r="E68" s="87">
        <v>10</v>
      </c>
      <c r="F68" s="87">
        <v>0</v>
      </c>
      <c r="G68" s="87">
        <v>600</v>
      </c>
      <c r="H68" s="87" t="str">
        <f t="shared" ref="H68:H91" si="1">"["&amp;R68&amp;","&amp;S68&amp;","&amp;T68&amp;","&amp;U68&amp;","&amp;V68&amp;"]"</f>
        <v>[1,2,3,4,5]</v>
      </c>
      <c r="I68" s="87" t="s">
        <v>54</v>
      </c>
      <c r="J68" s="87">
        <v>1</v>
      </c>
      <c r="K68" s="87">
        <v>0</v>
      </c>
      <c r="L68" s="87">
        <v>5</v>
      </c>
      <c r="M68" s="87">
        <v>20</v>
      </c>
      <c r="N68" s="87"/>
      <c r="O68" s="87" t="s">
        <v>89</v>
      </c>
      <c r="R68" s="92">
        <v>1</v>
      </c>
      <c r="S68" s="92">
        <v>2</v>
      </c>
      <c r="T68" s="92">
        <v>3</v>
      </c>
      <c r="U68" s="92">
        <v>4</v>
      </c>
      <c r="V68" s="92">
        <v>5</v>
      </c>
    </row>
    <row r="69" spans="1:26" ht="15.6" x14ac:dyDescent="0.25">
      <c r="A69" s="87">
        <v>65</v>
      </c>
      <c r="B69" s="87">
        <v>76</v>
      </c>
      <c r="C69" s="87">
        <v>4</v>
      </c>
      <c r="D69" s="87" t="s">
        <v>226</v>
      </c>
      <c r="E69" s="87">
        <v>10</v>
      </c>
      <c r="F69" s="87">
        <v>0</v>
      </c>
      <c r="G69" s="87">
        <v>3000</v>
      </c>
      <c r="H69" s="87" t="str">
        <f t="shared" si="1"/>
        <v>[1,2,3,5,4]</v>
      </c>
      <c r="I69" s="87" t="s">
        <v>54</v>
      </c>
      <c r="J69" s="87">
        <v>1</v>
      </c>
      <c r="K69" s="87">
        <v>0</v>
      </c>
      <c r="L69" s="87">
        <v>5</v>
      </c>
      <c r="M69" s="87">
        <v>20</v>
      </c>
      <c r="N69" s="87"/>
      <c r="O69" s="87" t="s">
        <v>89</v>
      </c>
      <c r="R69" s="92">
        <v>1</v>
      </c>
      <c r="S69" s="92">
        <v>2</v>
      </c>
      <c r="T69" s="92">
        <v>3</v>
      </c>
      <c r="U69" s="92">
        <v>5</v>
      </c>
      <c r="V69" s="92">
        <v>4</v>
      </c>
    </row>
    <row r="70" spans="1:26" ht="15.6" x14ac:dyDescent="0.25">
      <c r="A70" s="87">
        <v>66</v>
      </c>
      <c r="B70" s="87">
        <v>76</v>
      </c>
      <c r="C70" s="87">
        <v>4</v>
      </c>
      <c r="D70" s="87" t="s">
        <v>227</v>
      </c>
      <c r="E70" s="87">
        <v>10</v>
      </c>
      <c r="F70" s="87">
        <v>0</v>
      </c>
      <c r="G70" s="87">
        <v>141000</v>
      </c>
      <c r="H70" s="87" t="str">
        <f t="shared" si="1"/>
        <v>[1,2,4,3,5]</v>
      </c>
      <c r="I70" s="87" t="s">
        <v>54</v>
      </c>
      <c r="J70" s="87">
        <v>1</v>
      </c>
      <c r="K70" s="87">
        <v>0</v>
      </c>
      <c r="L70" s="87">
        <v>5</v>
      </c>
      <c r="M70" s="87">
        <v>20</v>
      </c>
      <c r="N70" s="87"/>
      <c r="O70" s="87" t="s">
        <v>89</v>
      </c>
      <c r="R70" s="92">
        <v>1</v>
      </c>
      <c r="S70" s="92">
        <v>2</v>
      </c>
      <c r="T70" s="92">
        <v>4</v>
      </c>
      <c r="U70" s="92">
        <v>3</v>
      </c>
      <c r="V70" s="92">
        <v>5</v>
      </c>
    </row>
    <row r="71" spans="1:26" ht="15.6" x14ac:dyDescent="0.25">
      <c r="A71" s="87">
        <v>67</v>
      </c>
      <c r="B71" s="87">
        <v>76</v>
      </c>
      <c r="C71" s="87">
        <v>4</v>
      </c>
      <c r="D71" s="87" t="s">
        <v>228</v>
      </c>
      <c r="E71" s="87">
        <v>10</v>
      </c>
      <c r="F71" s="87">
        <v>0</v>
      </c>
      <c r="G71" s="87">
        <v>10000</v>
      </c>
      <c r="H71" s="87" t="str">
        <f t="shared" si="1"/>
        <v>[1,2,4,5,3]</v>
      </c>
      <c r="I71" s="87" t="s">
        <v>54</v>
      </c>
      <c r="J71" s="87">
        <v>1</v>
      </c>
      <c r="K71" s="87">
        <v>0</v>
      </c>
      <c r="L71" s="87">
        <v>5</v>
      </c>
      <c r="M71" s="87">
        <v>20</v>
      </c>
      <c r="N71" s="87"/>
      <c r="O71" s="87" t="s">
        <v>89</v>
      </c>
      <c r="R71" s="92">
        <v>1</v>
      </c>
      <c r="S71" s="92">
        <v>2</v>
      </c>
      <c r="T71" s="92">
        <v>4</v>
      </c>
      <c r="U71" s="92">
        <v>5</v>
      </c>
      <c r="V71" s="92">
        <v>3</v>
      </c>
    </row>
    <row r="72" spans="1:26" ht="15.6" x14ac:dyDescent="0.25">
      <c r="A72" s="87">
        <v>68</v>
      </c>
      <c r="B72" s="87">
        <v>76</v>
      </c>
      <c r="C72" s="87">
        <v>4</v>
      </c>
      <c r="D72" s="87" t="s">
        <v>209</v>
      </c>
      <c r="E72" s="87">
        <v>10</v>
      </c>
      <c r="F72" s="87">
        <v>0</v>
      </c>
      <c r="G72" s="87">
        <v>1000</v>
      </c>
      <c r="H72" s="87" t="str">
        <f t="shared" si="1"/>
        <v>[1,2,5,3,4]</v>
      </c>
      <c r="I72" s="87" t="s">
        <v>54</v>
      </c>
      <c r="J72" s="87">
        <v>1</v>
      </c>
      <c r="K72" s="87">
        <v>0</v>
      </c>
      <c r="L72" s="87">
        <v>5</v>
      </c>
      <c r="M72" s="87">
        <v>20</v>
      </c>
      <c r="N72" s="87"/>
      <c r="O72" s="87" t="s">
        <v>89</v>
      </c>
      <c r="R72" s="92">
        <v>1</v>
      </c>
      <c r="S72" s="92">
        <v>2</v>
      </c>
      <c r="T72" s="92">
        <v>5</v>
      </c>
      <c r="U72" s="92">
        <v>3</v>
      </c>
      <c r="V72" s="92">
        <v>4</v>
      </c>
    </row>
    <row r="73" spans="1:26" ht="15.6" x14ac:dyDescent="0.25">
      <c r="A73" s="87">
        <v>69</v>
      </c>
      <c r="B73" s="87">
        <v>76</v>
      </c>
      <c r="C73" s="87">
        <v>4</v>
      </c>
      <c r="D73" s="87" t="s">
        <v>209</v>
      </c>
      <c r="E73" s="87">
        <v>10</v>
      </c>
      <c r="F73" s="87">
        <v>0</v>
      </c>
      <c r="G73" s="87">
        <v>1500</v>
      </c>
      <c r="H73" s="87" t="str">
        <f t="shared" si="1"/>
        <v>[1,2,5,4,3]</v>
      </c>
      <c r="I73" s="87" t="s">
        <v>54</v>
      </c>
      <c r="J73" s="87">
        <v>1</v>
      </c>
      <c r="K73" s="87">
        <v>0</v>
      </c>
      <c r="L73" s="87">
        <v>5</v>
      </c>
      <c r="M73" s="87">
        <v>20</v>
      </c>
      <c r="N73" s="87"/>
      <c r="O73" s="87" t="s">
        <v>89</v>
      </c>
      <c r="R73" s="92">
        <v>1</v>
      </c>
      <c r="S73" s="92">
        <v>2</v>
      </c>
      <c r="T73" s="92">
        <v>5</v>
      </c>
      <c r="U73" s="92">
        <v>4</v>
      </c>
      <c r="V73" s="92">
        <v>3</v>
      </c>
    </row>
    <row r="74" spans="1:26" ht="15.6" x14ac:dyDescent="0.25">
      <c r="A74" s="87">
        <v>70</v>
      </c>
      <c r="B74" s="87">
        <v>76</v>
      </c>
      <c r="C74" s="87">
        <v>4</v>
      </c>
      <c r="D74" s="87" t="s">
        <v>229</v>
      </c>
      <c r="E74" s="87">
        <v>10</v>
      </c>
      <c r="F74" s="87">
        <v>0</v>
      </c>
      <c r="G74" s="87">
        <v>50000</v>
      </c>
      <c r="H74" s="87" t="str">
        <f t="shared" si="1"/>
        <v>[1,3,2,4,5]</v>
      </c>
      <c r="I74" s="87" t="s">
        <v>54</v>
      </c>
      <c r="J74" s="87">
        <v>1</v>
      </c>
      <c r="K74" s="87">
        <v>0</v>
      </c>
      <c r="L74" s="87">
        <v>5</v>
      </c>
      <c r="M74" s="87">
        <v>20</v>
      </c>
      <c r="N74" s="87"/>
      <c r="O74" s="87" t="s">
        <v>89</v>
      </c>
      <c r="R74" s="92">
        <v>1</v>
      </c>
      <c r="S74" s="92">
        <v>3</v>
      </c>
      <c r="T74" s="92">
        <v>2</v>
      </c>
      <c r="U74" s="92">
        <v>4</v>
      </c>
      <c r="V74" s="92">
        <v>5</v>
      </c>
    </row>
    <row r="75" spans="1:26" ht="15.6" x14ac:dyDescent="0.25">
      <c r="A75" s="87">
        <v>71</v>
      </c>
      <c r="B75" s="87">
        <v>76</v>
      </c>
      <c r="C75" s="87">
        <v>4</v>
      </c>
      <c r="D75" s="87" t="s">
        <v>230</v>
      </c>
      <c r="E75" s="87">
        <v>10</v>
      </c>
      <c r="F75" s="87">
        <v>0</v>
      </c>
      <c r="G75" s="87">
        <v>70000</v>
      </c>
      <c r="H75" s="87" t="str">
        <f t="shared" si="1"/>
        <v>[1,3,2,5,4]</v>
      </c>
      <c r="I75" s="87" t="s">
        <v>54</v>
      </c>
      <c r="J75" s="87">
        <v>1</v>
      </c>
      <c r="K75" s="87">
        <v>0</v>
      </c>
      <c r="L75" s="87">
        <v>5</v>
      </c>
      <c r="M75" s="87">
        <v>20</v>
      </c>
      <c r="N75" s="87"/>
      <c r="O75" s="87" t="s">
        <v>89</v>
      </c>
      <c r="R75" s="92">
        <v>1</v>
      </c>
      <c r="S75" s="92">
        <v>3</v>
      </c>
      <c r="T75" s="92">
        <v>2</v>
      </c>
      <c r="U75" s="92">
        <v>5</v>
      </c>
      <c r="V75" s="92">
        <v>4</v>
      </c>
    </row>
    <row r="76" spans="1:26" ht="15.6" x14ac:dyDescent="0.25">
      <c r="A76" s="87">
        <v>72</v>
      </c>
      <c r="B76" s="87">
        <v>76</v>
      </c>
      <c r="C76" s="87">
        <v>4</v>
      </c>
      <c r="D76" s="87" t="s">
        <v>230</v>
      </c>
      <c r="E76" s="87">
        <v>10</v>
      </c>
      <c r="F76" s="87">
        <v>0</v>
      </c>
      <c r="G76" s="87">
        <v>110000</v>
      </c>
      <c r="H76" s="87" t="str">
        <f t="shared" si="1"/>
        <v>[1,3,4,2,5]</v>
      </c>
      <c r="I76" s="87" t="s">
        <v>54</v>
      </c>
      <c r="J76" s="87">
        <v>1</v>
      </c>
      <c r="K76" s="87">
        <v>0</v>
      </c>
      <c r="L76" s="87">
        <v>5</v>
      </c>
      <c r="M76" s="87">
        <v>20</v>
      </c>
      <c r="N76" s="87"/>
      <c r="O76" s="87" t="s">
        <v>89</v>
      </c>
      <c r="R76" s="92">
        <v>1</v>
      </c>
      <c r="S76" s="92">
        <v>3</v>
      </c>
      <c r="T76" s="92">
        <v>4</v>
      </c>
      <c r="U76" s="92">
        <v>2</v>
      </c>
      <c r="V76" s="92">
        <v>5</v>
      </c>
    </row>
    <row r="77" spans="1:26" ht="15.6" x14ac:dyDescent="0.25">
      <c r="A77" s="87">
        <v>73</v>
      </c>
      <c r="B77" s="87">
        <v>76</v>
      </c>
      <c r="C77" s="87">
        <v>4</v>
      </c>
      <c r="D77" s="87" t="s">
        <v>231</v>
      </c>
      <c r="E77" s="87">
        <v>10</v>
      </c>
      <c r="F77" s="87">
        <v>0</v>
      </c>
      <c r="G77" s="87">
        <v>90000</v>
      </c>
      <c r="H77" s="87" t="str">
        <f t="shared" si="1"/>
        <v>[1,3,4,5,2]</v>
      </c>
      <c r="I77" s="87" t="s">
        <v>54</v>
      </c>
      <c r="J77" s="87">
        <v>1</v>
      </c>
      <c r="K77" s="87">
        <v>0</v>
      </c>
      <c r="L77" s="87">
        <v>5</v>
      </c>
      <c r="M77" s="87">
        <v>20</v>
      </c>
      <c r="N77" s="87"/>
      <c r="O77" s="87" t="s">
        <v>89</v>
      </c>
      <c r="R77" s="92">
        <v>1</v>
      </c>
      <c r="S77" s="92">
        <v>3</v>
      </c>
      <c r="T77" s="92">
        <v>4</v>
      </c>
      <c r="U77" s="92">
        <v>5</v>
      </c>
      <c r="V77" s="92">
        <v>2</v>
      </c>
    </row>
    <row r="78" spans="1:26" ht="15.6" x14ac:dyDescent="0.25">
      <c r="A78" s="87">
        <v>74</v>
      </c>
      <c r="B78" s="87">
        <v>76</v>
      </c>
      <c r="C78" s="87">
        <v>4</v>
      </c>
      <c r="D78" s="87" t="s">
        <v>232</v>
      </c>
      <c r="E78" s="87">
        <v>10</v>
      </c>
      <c r="F78" s="87">
        <v>0</v>
      </c>
      <c r="G78" s="87">
        <v>0</v>
      </c>
      <c r="H78" s="87" t="str">
        <f t="shared" si="1"/>
        <v>[1,3,5,2,4]</v>
      </c>
      <c r="I78" s="87" t="s">
        <v>54</v>
      </c>
      <c r="J78" s="87">
        <v>1</v>
      </c>
      <c r="K78" s="87">
        <v>0</v>
      </c>
      <c r="L78" s="87">
        <v>5</v>
      </c>
      <c r="M78" s="87">
        <v>20</v>
      </c>
      <c r="N78" s="87"/>
      <c r="O78" s="87" t="s">
        <v>89</v>
      </c>
      <c r="R78" s="92">
        <v>1</v>
      </c>
      <c r="S78" s="92">
        <v>3</v>
      </c>
      <c r="T78" s="92">
        <v>5</v>
      </c>
      <c r="U78" s="92">
        <v>2</v>
      </c>
      <c r="V78" s="92">
        <v>4</v>
      </c>
    </row>
    <row r="79" spans="1:26" ht="15.6" x14ac:dyDescent="0.25">
      <c r="A79" s="87">
        <v>75</v>
      </c>
      <c r="B79" s="87">
        <v>76</v>
      </c>
      <c r="C79" s="87">
        <v>4</v>
      </c>
      <c r="D79" s="87" t="s">
        <v>232</v>
      </c>
      <c r="E79" s="87">
        <v>10</v>
      </c>
      <c r="F79" s="87">
        <v>0</v>
      </c>
      <c r="G79" s="87">
        <v>0</v>
      </c>
      <c r="H79" s="87" t="str">
        <f t="shared" si="1"/>
        <v>[1,3,5,4,2]</v>
      </c>
      <c r="I79" s="87" t="s">
        <v>54</v>
      </c>
      <c r="J79" s="87">
        <v>1</v>
      </c>
      <c r="K79" s="87">
        <v>0</v>
      </c>
      <c r="L79" s="87">
        <v>5</v>
      </c>
      <c r="M79" s="87">
        <v>20</v>
      </c>
      <c r="N79" s="87"/>
      <c r="O79" s="87" t="s">
        <v>89</v>
      </c>
      <c r="R79" s="92">
        <v>1</v>
      </c>
      <c r="S79" s="92">
        <v>3</v>
      </c>
      <c r="T79" s="92">
        <v>5</v>
      </c>
      <c r="U79" s="92">
        <v>4</v>
      </c>
      <c r="V79" s="92">
        <v>2</v>
      </c>
    </row>
    <row r="80" spans="1:26" ht="15.6" x14ac:dyDescent="0.25">
      <c r="A80" s="87">
        <v>76</v>
      </c>
      <c r="B80" s="87">
        <v>76</v>
      </c>
      <c r="C80" s="87">
        <v>4</v>
      </c>
      <c r="D80" s="87" t="s">
        <v>233</v>
      </c>
      <c r="E80" s="87">
        <v>10</v>
      </c>
      <c r="F80" s="87">
        <v>0</v>
      </c>
      <c r="G80" s="87">
        <v>15000</v>
      </c>
      <c r="H80" s="87" t="str">
        <f t="shared" si="1"/>
        <v>[1,4,2,3,5]</v>
      </c>
      <c r="I80" s="87" t="s">
        <v>54</v>
      </c>
      <c r="J80" s="87">
        <v>1</v>
      </c>
      <c r="K80" s="87">
        <v>0</v>
      </c>
      <c r="L80" s="87">
        <v>5</v>
      </c>
      <c r="M80" s="87">
        <v>20</v>
      </c>
      <c r="N80" s="87"/>
      <c r="O80" s="87" t="s">
        <v>89</v>
      </c>
      <c r="R80" s="92">
        <v>1</v>
      </c>
      <c r="S80" s="92">
        <v>4</v>
      </c>
      <c r="T80" s="92">
        <v>2</v>
      </c>
      <c r="U80" s="92">
        <v>3</v>
      </c>
      <c r="V80" s="92">
        <v>5</v>
      </c>
    </row>
    <row r="81" spans="1:26" ht="15.6" x14ac:dyDescent="0.25">
      <c r="A81" s="87">
        <v>77</v>
      </c>
      <c r="B81" s="87">
        <v>76</v>
      </c>
      <c r="C81" s="87">
        <v>4</v>
      </c>
      <c r="D81" s="87" t="s">
        <v>207</v>
      </c>
      <c r="E81" s="87">
        <v>10</v>
      </c>
      <c r="F81" s="87">
        <v>0</v>
      </c>
      <c r="G81" s="87">
        <v>25000</v>
      </c>
      <c r="H81" s="87" t="str">
        <f t="shared" si="1"/>
        <v>[1,4,2,5,3]</v>
      </c>
      <c r="I81" s="87" t="s">
        <v>54</v>
      </c>
      <c r="J81" s="87">
        <v>1</v>
      </c>
      <c r="K81" s="87">
        <v>0</v>
      </c>
      <c r="L81" s="87">
        <v>5</v>
      </c>
      <c r="M81" s="87">
        <v>20</v>
      </c>
      <c r="N81" s="87"/>
      <c r="O81" s="87" t="s">
        <v>89</v>
      </c>
      <c r="R81" s="92">
        <v>1</v>
      </c>
      <c r="S81" s="92">
        <v>4</v>
      </c>
      <c r="T81" s="92">
        <v>2</v>
      </c>
      <c r="U81" s="92">
        <v>5</v>
      </c>
      <c r="V81" s="92">
        <v>3</v>
      </c>
    </row>
    <row r="82" spans="1:26" ht="15.6" x14ac:dyDescent="0.25">
      <c r="A82" s="87">
        <v>78</v>
      </c>
      <c r="B82" s="87">
        <v>76</v>
      </c>
      <c r="C82" s="87">
        <v>4</v>
      </c>
      <c r="D82" s="87" t="s">
        <v>232</v>
      </c>
      <c r="E82" s="87">
        <v>10</v>
      </c>
      <c r="F82" s="87">
        <v>0</v>
      </c>
      <c r="G82" s="87">
        <v>50000</v>
      </c>
      <c r="H82" s="87" t="str">
        <f t="shared" si="1"/>
        <v>[1,4,3,2,5]</v>
      </c>
      <c r="I82" s="87" t="s">
        <v>54</v>
      </c>
      <c r="J82" s="87">
        <v>1</v>
      </c>
      <c r="K82" s="87">
        <v>0</v>
      </c>
      <c r="L82" s="87">
        <v>5</v>
      </c>
      <c r="M82" s="87">
        <v>20</v>
      </c>
      <c r="N82" s="87"/>
      <c r="O82" s="87" t="s">
        <v>89</v>
      </c>
      <c r="R82" s="92">
        <v>1</v>
      </c>
      <c r="S82" s="92">
        <v>4</v>
      </c>
      <c r="T82" s="92">
        <v>3</v>
      </c>
      <c r="U82" s="92">
        <v>2</v>
      </c>
      <c r="V82" s="92">
        <v>5</v>
      </c>
    </row>
    <row r="83" spans="1:26" ht="15.6" x14ac:dyDescent="0.25">
      <c r="A83" s="87">
        <v>79</v>
      </c>
      <c r="B83" s="87">
        <v>76</v>
      </c>
      <c r="C83" s="87">
        <v>4</v>
      </c>
      <c r="D83" s="87" t="s">
        <v>231</v>
      </c>
      <c r="E83" s="87">
        <v>10</v>
      </c>
      <c r="F83" s="87">
        <v>0</v>
      </c>
      <c r="G83" s="87">
        <v>80000</v>
      </c>
      <c r="H83" s="87" t="str">
        <f t="shared" si="1"/>
        <v>[1,4,3,5,2]</v>
      </c>
      <c r="I83" s="87" t="s">
        <v>54</v>
      </c>
      <c r="J83" s="87">
        <v>1</v>
      </c>
      <c r="K83" s="87">
        <v>0</v>
      </c>
      <c r="L83" s="87">
        <v>5</v>
      </c>
      <c r="M83" s="87">
        <v>20</v>
      </c>
      <c r="N83" s="87"/>
      <c r="O83" s="87" t="s">
        <v>89</v>
      </c>
      <c r="R83" s="92">
        <v>1</v>
      </c>
      <c r="S83" s="92">
        <v>4</v>
      </c>
      <c r="T83" s="92">
        <v>3</v>
      </c>
      <c r="U83" s="92">
        <v>5</v>
      </c>
      <c r="V83" s="92">
        <v>2</v>
      </c>
    </row>
    <row r="84" spans="1:26" ht="15.6" x14ac:dyDescent="0.25">
      <c r="A84" s="87">
        <v>80</v>
      </c>
      <c r="B84" s="87">
        <v>76</v>
      </c>
      <c r="C84" s="87">
        <v>4</v>
      </c>
      <c r="D84" s="87" t="s">
        <v>230</v>
      </c>
      <c r="E84" s="87">
        <v>10</v>
      </c>
      <c r="F84" s="87">
        <v>0</v>
      </c>
      <c r="G84" s="87">
        <v>75000</v>
      </c>
      <c r="H84" s="87" t="str">
        <f t="shared" si="1"/>
        <v>[1,4,5,2,3]</v>
      </c>
      <c r="I84" s="87" t="s">
        <v>54</v>
      </c>
      <c r="J84" s="87">
        <v>1</v>
      </c>
      <c r="K84" s="87">
        <v>0</v>
      </c>
      <c r="L84" s="87">
        <v>5</v>
      </c>
      <c r="M84" s="87">
        <v>20</v>
      </c>
      <c r="N84" s="87"/>
      <c r="O84" s="87" t="s">
        <v>89</v>
      </c>
      <c r="R84" s="92">
        <v>1</v>
      </c>
      <c r="S84" s="92">
        <v>4</v>
      </c>
      <c r="T84" s="92">
        <v>5</v>
      </c>
      <c r="U84" s="92">
        <v>2</v>
      </c>
      <c r="V84" s="92">
        <v>3</v>
      </c>
    </row>
    <row r="85" spans="1:26" ht="15.6" x14ac:dyDescent="0.25">
      <c r="A85" s="87">
        <v>81</v>
      </c>
      <c r="B85" s="87">
        <v>76</v>
      </c>
      <c r="C85" s="87">
        <v>4</v>
      </c>
      <c r="D85" s="87" t="s">
        <v>234</v>
      </c>
      <c r="E85" s="87">
        <v>10</v>
      </c>
      <c r="F85" s="87">
        <v>0</v>
      </c>
      <c r="G85" s="87">
        <v>5000</v>
      </c>
      <c r="H85" s="87" t="str">
        <f t="shared" si="1"/>
        <v>[1,4,5,3,2]</v>
      </c>
      <c r="I85" s="87" t="s">
        <v>54</v>
      </c>
      <c r="J85" s="87">
        <v>1</v>
      </c>
      <c r="K85" s="87">
        <v>0</v>
      </c>
      <c r="L85" s="87">
        <v>5</v>
      </c>
      <c r="M85" s="87">
        <v>20</v>
      </c>
      <c r="N85" s="87"/>
      <c r="O85" s="87" t="s">
        <v>89</v>
      </c>
      <c r="R85" s="92">
        <v>1</v>
      </c>
      <c r="S85" s="92">
        <v>4</v>
      </c>
      <c r="T85" s="92">
        <v>5</v>
      </c>
      <c r="U85" s="92">
        <v>3</v>
      </c>
      <c r="V85" s="92">
        <v>2</v>
      </c>
    </row>
    <row r="86" spans="1:26" ht="15.6" x14ac:dyDescent="0.25">
      <c r="A86" s="87">
        <v>82</v>
      </c>
      <c r="B86" s="87">
        <v>76</v>
      </c>
      <c r="C86" s="87">
        <v>4</v>
      </c>
      <c r="D86" s="87" t="s">
        <v>230</v>
      </c>
      <c r="E86" s="87">
        <v>10</v>
      </c>
      <c r="F86" s="87">
        <v>0</v>
      </c>
      <c r="G86" s="87">
        <v>120000</v>
      </c>
      <c r="H86" s="87" t="str">
        <f t="shared" si="1"/>
        <v>[1,5,2,3,4]</v>
      </c>
      <c r="I86" s="87" t="s">
        <v>54</v>
      </c>
      <c r="J86" s="87">
        <v>1</v>
      </c>
      <c r="K86" s="87">
        <v>0</v>
      </c>
      <c r="L86" s="87">
        <v>5</v>
      </c>
      <c r="M86" s="87">
        <v>20</v>
      </c>
      <c r="N86" s="87"/>
      <c r="O86" s="87" t="s">
        <v>89</v>
      </c>
      <c r="R86" s="92">
        <v>1</v>
      </c>
      <c r="S86" s="92">
        <v>5</v>
      </c>
      <c r="T86" s="92">
        <v>2</v>
      </c>
      <c r="U86" s="92">
        <v>3</v>
      </c>
      <c r="V86" s="92">
        <v>4</v>
      </c>
    </row>
    <row r="87" spans="1:26" ht="15.6" x14ac:dyDescent="0.25">
      <c r="A87" s="87">
        <v>83</v>
      </c>
      <c r="B87" s="87">
        <v>76</v>
      </c>
      <c r="C87" s="87">
        <v>4</v>
      </c>
      <c r="D87" s="87" t="s">
        <v>232</v>
      </c>
      <c r="E87" s="87">
        <v>10</v>
      </c>
      <c r="F87" s="87">
        <v>0</v>
      </c>
      <c r="G87" s="87">
        <v>60000</v>
      </c>
      <c r="H87" s="87" t="str">
        <f t="shared" si="1"/>
        <v>[1,5,2,4,3]</v>
      </c>
      <c r="I87" s="87" t="s">
        <v>54</v>
      </c>
      <c r="J87" s="87">
        <v>1</v>
      </c>
      <c r="K87" s="87">
        <v>0</v>
      </c>
      <c r="L87" s="87">
        <v>5</v>
      </c>
      <c r="M87" s="87">
        <v>20</v>
      </c>
      <c r="N87" s="87"/>
      <c r="O87" s="87" t="s">
        <v>89</v>
      </c>
      <c r="R87" s="92">
        <v>1</v>
      </c>
      <c r="S87" s="92">
        <v>5</v>
      </c>
      <c r="T87" s="92">
        <v>2</v>
      </c>
      <c r="U87" s="92">
        <v>4</v>
      </c>
      <c r="V87" s="92">
        <v>3</v>
      </c>
    </row>
    <row r="88" spans="1:26" ht="15.6" x14ac:dyDescent="0.25">
      <c r="A88" s="87">
        <v>84</v>
      </c>
      <c r="B88" s="87">
        <v>76</v>
      </c>
      <c r="C88" s="87">
        <v>4</v>
      </c>
      <c r="D88" s="87" t="s">
        <v>230</v>
      </c>
      <c r="E88" s="87">
        <v>10</v>
      </c>
      <c r="F88" s="87">
        <v>0</v>
      </c>
      <c r="G88" s="87">
        <v>100000</v>
      </c>
      <c r="H88" s="87" t="str">
        <f t="shared" si="1"/>
        <v>[1,5,3,2,4]</v>
      </c>
      <c r="I88" s="87" t="s">
        <v>54</v>
      </c>
      <c r="J88" s="87">
        <v>1</v>
      </c>
      <c r="K88" s="87">
        <v>0</v>
      </c>
      <c r="L88" s="87">
        <v>5</v>
      </c>
      <c r="M88" s="87">
        <v>20</v>
      </c>
      <c r="N88" s="87"/>
      <c r="O88" s="87" t="s">
        <v>89</v>
      </c>
      <c r="R88" s="92">
        <v>1</v>
      </c>
      <c r="S88" s="92">
        <v>5</v>
      </c>
      <c r="T88" s="92">
        <v>3</v>
      </c>
      <c r="U88" s="92">
        <v>2</v>
      </c>
      <c r="V88" s="92">
        <v>4</v>
      </c>
    </row>
    <row r="89" spans="1:26" ht="15.6" x14ac:dyDescent="0.25">
      <c r="A89" s="87">
        <v>85</v>
      </c>
      <c r="B89" s="87">
        <v>76</v>
      </c>
      <c r="C89" s="87">
        <v>4</v>
      </c>
      <c r="D89" s="87" t="s">
        <v>208</v>
      </c>
      <c r="E89" s="87">
        <v>10</v>
      </c>
      <c r="F89" s="87">
        <v>0</v>
      </c>
      <c r="G89" s="87">
        <v>6000</v>
      </c>
      <c r="H89" s="87" t="str">
        <f t="shared" si="1"/>
        <v>[1,5,3,4,2]</v>
      </c>
      <c r="I89" s="87" t="s">
        <v>54</v>
      </c>
      <c r="J89" s="87">
        <v>1</v>
      </c>
      <c r="K89" s="87">
        <v>0</v>
      </c>
      <c r="L89" s="87">
        <v>5</v>
      </c>
      <c r="M89" s="87">
        <v>20</v>
      </c>
      <c r="N89" s="87"/>
      <c r="O89" s="87" t="s">
        <v>89</v>
      </c>
      <c r="R89" s="92">
        <v>1</v>
      </c>
      <c r="S89" s="92">
        <v>5</v>
      </c>
      <c r="T89" s="92">
        <v>3</v>
      </c>
      <c r="U89" s="92">
        <v>4</v>
      </c>
      <c r="V89" s="92">
        <v>2</v>
      </c>
    </row>
    <row r="90" spans="1:26" ht="15.6" x14ac:dyDescent="0.25">
      <c r="A90" s="87">
        <v>86</v>
      </c>
      <c r="B90" s="87">
        <v>76</v>
      </c>
      <c r="C90" s="87">
        <v>4</v>
      </c>
      <c r="D90" s="87" t="s">
        <v>228</v>
      </c>
      <c r="E90" s="87">
        <v>10</v>
      </c>
      <c r="F90" s="87">
        <v>0</v>
      </c>
      <c r="G90" s="87">
        <v>7500</v>
      </c>
      <c r="H90" s="87" t="str">
        <f t="shared" si="1"/>
        <v>[1,5,4,2,3]</v>
      </c>
      <c r="I90" s="87" t="s">
        <v>54</v>
      </c>
      <c r="J90" s="87">
        <v>1</v>
      </c>
      <c r="K90" s="87">
        <v>0</v>
      </c>
      <c r="L90" s="87">
        <v>5</v>
      </c>
      <c r="M90" s="87">
        <v>20</v>
      </c>
      <c r="N90" s="87"/>
      <c r="O90" s="87" t="s">
        <v>89</v>
      </c>
      <c r="R90" s="92">
        <v>1</v>
      </c>
      <c r="S90" s="92">
        <v>5</v>
      </c>
      <c r="T90" s="92">
        <v>4</v>
      </c>
      <c r="U90" s="92">
        <v>2</v>
      </c>
      <c r="V90" s="92">
        <v>3</v>
      </c>
    </row>
    <row r="91" spans="1:26" ht="15.6" x14ac:dyDescent="0.25">
      <c r="A91" s="87">
        <v>87</v>
      </c>
      <c r="B91" s="87">
        <v>76</v>
      </c>
      <c r="C91" s="87">
        <v>4</v>
      </c>
      <c r="D91" s="87" t="s">
        <v>231</v>
      </c>
      <c r="E91" s="87">
        <v>10</v>
      </c>
      <c r="F91" s="87">
        <v>0</v>
      </c>
      <c r="G91" s="87">
        <v>90000</v>
      </c>
      <c r="H91" s="87" t="str">
        <f t="shared" si="1"/>
        <v>[1,5,4,3,2]</v>
      </c>
      <c r="I91" s="87" t="s">
        <v>54</v>
      </c>
      <c r="J91" s="87">
        <v>1</v>
      </c>
      <c r="K91" s="87">
        <v>0</v>
      </c>
      <c r="L91" s="87">
        <v>5</v>
      </c>
      <c r="M91" s="87">
        <v>20</v>
      </c>
      <c r="N91" s="87"/>
      <c r="O91" s="87" t="s">
        <v>89</v>
      </c>
      <c r="R91" s="92">
        <v>1</v>
      </c>
      <c r="S91" s="92">
        <v>5</v>
      </c>
      <c r="T91" s="92">
        <v>4</v>
      </c>
      <c r="U91" s="92">
        <v>3</v>
      </c>
      <c r="V91" s="92">
        <v>2</v>
      </c>
    </row>
    <row r="92" spans="1:26" ht="15.6" x14ac:dyDescent="0.25">
      <c r="A92" s="87">
        <v>88</v>
      </c>
      <c r="B92" s="87">
        <v>77</v>
      </c>
      <c r="C92" s="87">
        <v>1</v>
      </c>
      <c r="D92" s="88" t="s">
        <v>62</v>
      </c>
      <c r="E92" s="87">
        <v>0</v>
      </c>
      <c r="F92" s="87">
        <v>0</v>
      </c>
      <c r="G92" s="87">
        <v>100</v>
      </c>
      <c r="H92" s="87"/>
      <c r="I92" s="87"/>
      <c r="J92" s="87">
        <v>1</v>
      </c>
      <c r="K92" s="87">
        <v>0</v>
      </c>
      <c r="L92" s="87">
        <v>5</v>
      </c>
      <c r="M92" s="87">
        <v>20</v>
      </c>
      <c r="N92" s="87"/>
      <c r="O92" s="87" t="s">
        <v>90</v>
      </c>
      <c r="S92" s="82">
        <v>51</v>
      </c>
      <c r="T92" s="82">
        <v>61</v>
      </c>
      <c r="U92" s="82">
        <v>61</v>
      </c>
      <c r="V92" s="82">
        <v>81</v>
      </c>
      <c r="W92" s="82">
        <v>101</v>
      </c>
      <c r="X92" s="82">
        <v>101</v>
      </c>
      <c r="Y92" s="82">
        <v>101</v>
      </c>
      <c r="Z92" s="82">
        <v>101</v>
      </c>
    </row>
    <row r="93" spans="1:26" ht="15.6" x14ac:dyDescent="0.25">
      <c r="A93" s="87">
        <v>89</v>
      </c>
      <c r="B93" s="87">
        <v>77</v>
      </c>
      <c r="C93" s="87">
        <v>1</v>
      </c>
      <c r="D93" s="88" t="s">
        <v>64</v>
      </c>
      <c r="E93" s="87">
        <v>0</v>
      </c>
      <c r="F93" s="87">
        <v>0</v>
      </c>
      <c r="G93" s="87">
        <v>500</v>
      </c>
      <c r="H93" s="87"/>
      <c r="I93" s="87"/>
      <c r="J93" s="87">
        <v>1</v>
      </c>
      <c r="K93" s="87">
        <v>0</v>
      </c>
      <c r="L93" s="87">
        <v>5</v>
      </c>
      <c r="M93" s="87">
        <v>20</v>
      </c>
      <c r="N93" s="87"/>
      <c r="O93" s="87" t="s">
        <v>90</v>
      </c>
      <c r="S93" s="82">
        <v>52</v>
      </c>
      <c r="T93" s="82">
        <v>62</v>
      </c>
      <c r="U93" s="82">
        <v>62</v>
      </c>
      <c r="V93" s="82">
        <v>82</v>
      </c>
      <c r="W93" s="82">
        <v>102</v>
      </c>
      <c r="X93" s="82">
        <v>102</v>
      </c>
      <c r="Y93" s="82">
        <v>102</v>
      </c>
      <c r="Z93" s="82">
        <v>102</v>
      </c>
    </row>
    <row r="94" spans="1:26" ht="15.6" x14ac:dyDescent="0.25">
      <c r="A94" s="87">
        <v>90</v>
      </c>
      <c r="B94" s="87">
        <v>77</v>
      </c>
      <c r="C94" s="87">
        <v>1</v>
      </c>
      <c r="D94" s="88" t="s">
        <v>65</v>
      </c>
      <c r="E94" s="87">
        <v>0</v>
      </c>
      <c r="F94" s="87">
        <v>0</v>
      </c>
      <c r="G94" s="87">
        <v>700</v>
      </c>
      <c r="H94" s="87"/>
      <c r="I94" s="87"/>
      <c r="J94" s="87">
        <v>1</v>
      </c>
      <c r="K94" s="87">
        <v>0</v>
      </c>
      <c r="L94" s="87">
        <v>5</v>
      </c>
      <c r="M94" s="87">
        <v>20</v>
      </c>
      <c r="N94" s="87"/>
      <c r="O94" s="87" t="s">
        <v>90</v>
      </c>
      <c r="S94" s="82">
        <v>53</v>
      </c>
      <c r="T94" s="82">
        <v>63</v>
      </c>
      <c r="U94" s="82">
        <v>63</v>
      </c>
      <c r="V94" s="82">
        <v>83</v>
      </c>
      <c r="W94" s="82">
        <v>103</v>
      </c>
      <c r="X94" s="82">
        <v>103</v>
      </c>
      <c r="Y94" s="82">
        <v>103</v>
      </c>
      <c r="Z94" s="82">
        <v>103</v>
      </c>
    </row>
    <row r="95" spans="1:26" ht="15.6" x14ac:dyDescent="0.25">
      <c r="A95" s="87">
        <v>91</v>
      </c>
      <c r="B95" s="87">
        <v>77</v>
      </c>
      <c r="C95" s="87">
        <v>1</v>
      </c>
      <c r="D95" s="88" t="s">
        <v>66</v>
      </c>
      <c r="E95" s="87">
        <v>0</v>
      </c>
      <c r="F95" s="87">
        <v>0</v>
      </c>
      <c r="G95" s="87">
        <v>800</v>
      </c>
      <c r="H95" s="87"/>
      <c r="I95" s="87"/>
      <c r="J95" s="87">
        <v>1</v>
      </c>
      <c r="K95" s="87">
        <v>0</v>
      </c>
      <c r="L95" s="87">
        <v>5</v>
      </c>
      <c r="M95" s="87">
        <v>20</v>
      </c>
      <c r="N95" s="87"/>
      <c r="O95" s="87" t="s">
        <v>90</v>
      </c>
      <c r="S95" s="82">
        <v>54</v>
      </c>
      <c r="T95" s="82">
        <v>64</v>
      </c>
      <c r="U95" s="82">
        <v>64</v>
      </c>
      <c r="V95" s="82">
        <v>84</v>
      </c>
      <c r="W95" s="82">
        <v>104</v>
      </c>
      <c r="X95" s="82">
        <v>104</v>
      </c>
      <c r="Y95" s="82">
        <v>104</v>
      </c>
      <c r="Z95" s="82">
        <v>104</v>
      </c>
    </row>
    <row r="96" spans="1:26" ht="15.6" x14ac:dyDescent="0.25">
      <c r="A96" s="87">
        <v>92</v>
      </c>
      <c r="B96" s="87">
        <v>45</v>
      </c>
      <c r="C96" s="87">
        <v>1</v>
      </c>
      <c r="D96" s="88" t="s">
        <v>91</v>
      </c>
      <c r="E96" s="87">
        <v>10</v>
      </c>
      <c r="F96" s="87">
        <v>0</v>
      </c>
      <c r="G96" s="87">
        <v>1</v>
      </c>
      <c r="H96" s="87"/>
      <c r="I96" s="87"/>
      <c r="J96" s="87">
        <v>1</v>
      </c>
      <c r="K96" s="87">
        <v>0</v>
      </c>
      <c r="L96" s="87">
        <v>5</v>
      </c>
      <c r="M96" s="87">
        <v>10</v>
      </c>
      <c r="N96" s="87"/>
      <c r="O96" s="87" t="s">
        <v>92</v>
      </c>
    </row>
    <row r="97" spans="1:29" ht="15.6" x14ac:dyDescent="0.25">
      <c r="A97" s="87">
        <v>93</v>
      </c>
      <c r="B97" s="87">
        <v>80</v>
      </c>
      <c r="C97" s="87">
        <v>2</v>
      </c>
      <c r="D97" s="87"/>
      <c r="E97" s="87">
        <v>20</v>
      </c>
      <c r="F97" s="87">
        <v>80</v>
      </c>
      <c r="G97" s="87">
        <v>1</v>
      </c>
      <c r="H97" s="87"/>
      <c r="I97" s="87"/>
      <c r="J97" s="87">
        <v>1</v>
      </c>
      <c r="K97" s="87">
        <v>10</v>
      </c>
      <c r="L97" s="87">
        <v>5</v>
      </c>
      <c r="M97" s="87">
        <v>25</v>
      </c>
      <c r="N97" s="87"/>
      <c r="O97" s="87" t="s">
        <v>93</v>
      </c>
    </row>
    <row r="98" spans="1:29" ht="15.6" x14ac:dyDescent="0.25">
      <c r="A98" s="87">
        <v>94</v>
      </c>
      <c r="B98" s="87">
        <v>79</v>
      </c>
      <c r="C98" s="87">
        <v>1</v>
      </c>
      <c r="D98" s="87" t="str">
        <f>"["&amp;S98&amp;","&amp;T98&amp;","&amp;U98&amp;","&amp;V98&amp;"]"</f>
        <v>[40,50,80,80]</v>
      </c>
      <c r="E98" s="87">
        <v>20</v>
      </c>
      <c r="F98" s="87">
        <v>0</v>
      </c>
      <c r="G98" s="87">
        <v>1</v>
      </c>
      <c r="H98" s="87"/>
      <c r="I98" s="87" t="s">
        <v>56</v>
      </c>
      <c r="J98" s="87">
        <v>1</v>
      </c>
      <c r="K98" s="87">
        <v>0</v>
      </c>
      <c r="L98" s="87">
        <v>5</v>
      </c>
      <c r="M98" s="87">
        <v>25</v>
      </c>
      <c r="N98" s="87"/>
      <c r="O98" s="87" t="s">
        <v>94</v>
      </c>
      <c r="S98" s="82">
        <v>40</v>
      </c>
      <c r="T98" s="82">
        <v>50</v>
      </c>
      <c r="U98" s="82">
        <v>80</v>
      </c>
      <c r="V98" s="82">
        <v>80</v>
      </c>
    </row>
    <row r="99" spans="1:29" ht="15.6" x14ac:dyDescent="0.25">
      <c r="A99" s="87">
        <v>95</v>
      </c>
      <c r="B99" s="87">
        <v>79</v>
      </c>
      <c r="C99" s="87">
        <v>1</v>
      </c>
      <c r="D99" s="87" t="str">
        <f>"["&amp;S99&amp;","&amp;T99&amp;","&amp;U99&amp;","&amp;V99&amp;","&amp;W99&amp;"]"</f>
        <v>[40,50,60,100,100]</v>
      </c>
      <c r="E99" s="87">
        <v>20</v>
      </c>
      <c r="F99" s="87">
        <v>0</v>
      </c>
      <c r="G99" s="87">
        <v>1</v>
      </c>
      <c r="H99" s="87"/>
      <c r="I99" s="87" t="s">
        <v>58</v>
      </c>
      <c r="J99" s="87">
        <v>1</v>
      </c>
      <c r="K99" s="87">
        <v>0</v>
      </c>
      <c r="L99" s="87">
        <v>5</v>
      </c>
      <c r="M99" s="87">
        <v>25</v>
      </c>
      <c r="N99" s="87"/>
      <c r="O99" s="87" t="s">
        <v>94</v>
      </c>
      <c r="S99" s="82">
        <v>40</v>
      </c>
      <c r="T99" s="82">
        <v>50</v>
      </c>
      <c r="U99" s="82">
        <v>60</v>
      </c>
      <c r="V99" s="82">
        <v>100</v>
      </c>
      <c r="W99" s="82">
        <v>100</v>
      </c>
    </row>
    <row r="100" spans="1:29" ht="15.6" x14ac:dyDescent="0.25">
      <c r="A100" s="87">
        <v>96</v>
      </c>
      <c r="B100" s="87">
        <v>79</v>
      </c>
      <c r="C100" s="87">
        <v>1</v>
      </c>
      <c r="D100" s="87" t="str">
        <f>"["&amp;S100&amp;","&amp;T100&amp;","&amp;U100&amp;","&amp;V100&amp;","&amp;W100&amp;","&amp;X100&amp;"]"</f>
        <v>[50,60,60,80,100,100]</v>
      </c>
      <c r="E100" s="87">
        <v>20</v>
      </c>
      <c r="F100" s="87">
        <v>0</v>
      </c>
      <c r="G100" s="87">
        <v>1</v>
      </c>
      <c r="H100" s="87"/>
      <c r="I100" s="87" t="s">
        <v>59</v>
      </c>
      <c r="J100" s="87">
        <v>1</v>
      </c>
      <c r="K100" s="87">
        <v>0</v>
      </c>
      <c r="L100" s="87">
        <v>5</v>
      </c>
      <c r="M100" s="87">
        <v>25</v>
      </c>
      <c r="N100" s="87"/>
      <c r="O100" s="87" t="s">
        <v>94</v>
      </c>
      <c r="S100" s="82">
        <v>50</v>
      </c>
      <c r="T100" s="82">
        <v>60</v>
      </c>
      <c r="U100" s="82">
        <v>60</v>
      </c>
      <c r="V100" s="82">
        <v>80</v>
      </c>
      <c r="W100" s="82">
        <v>100</v>
      </c>
      <c r="X100" s="82">
        <v>100</v>
      </c>
    </row>
    <row r="101" spans="1:29" ht="15.6" x14ac:dyDescent="0.25">
      <c r="A101" s="87">
        <v>97</v>
      </c>
      <c r="B101" s="87">
        <v>79</v>
      </c>
      <c r="C101" s="87">
        <v>1</v>
      </c>
      <c r="D101" s="87" t="str">
        <f>"["&amp;S101&amp;","&amp;T101&amp;","&amp;U101&amp;","&amp;V101&amp;","&amp;W101&amp;","&amp;X101&amp;","&amp;Y101&amp;"]"</f>
        <v>[50,60,60,80,100,100,100]</v>
      </c>
      <c r="E101" s="87">
        <v>20</v>
      </c>
      <c r="F101" s="87">
        <v>0</v>
      </c>
      <c r="G101" s="87">
        <v>1</v>
      </c>
      <c r="H101" s="87"/>
      <c r="I101" s="87" t="s">
        <v>60</v>
      </c>
      <c r="J101" s="87">
        <v>1</v>
      </c>
      <c r="K101" s="87">
        <v>0</v>
      </c>
      <c r="L101" s="87">
        <v>5</v>
      </c>
      <c r="M101" s="87">
        <v>25</v>
      </c>
      <c r="N101" s="87"/>
      <c r="O101" s="87" t="s">
        <v>94</v>
      </c>
      <c r="S101" s="82">
        <v>50</v>
      </c>
      <c r="T101" s="82">
        <v>60</v>
      </c>
      <c r="U101" s="82">
        <v>60</v>
      </c>
      <c r="V101" s="82">
        <v>80</v>
      </c>
      <c r="W101" s="82">
        <v>100</v>
      </c>
      <c r="X101" s="82">
        <v>100</v>
      </c>
      <c r="Y101" s="82">
        <v>100</v>
      </c>
    </row>
    <row r="102" spans="1:29" ht="15.6" x14ac:dyDescent="0.25">
      <c r="A102" s="87">
        <v>98</v>
      </c>
      <c r="B102" s="87">
        <v>79</v>
      </c>
      <c r="C102" s="87">
        <v>1</v>
      </c>
      <c r="D102" s="87" t="str">
        <f>"["&amp;S102&amp;","&amp;T102&amp;","&amp;U102&amp;","&amp;V102&amp;","&amp;W102&amp;","&amp;X102&amp;","&amp;Y102&amp;","&amp;Z102&amp;"]"</f>
        <v>[50,60,60,80,100,100,100,100]</v>
      </c>
      <c r="E102" s="87">
        <v>20</v>
      </c>
      <c r="F102" s="87">
        <v>0</v>
      </c>
      <c r="G102" s="87">
        <v>1</v>
      </c>
      <c r="H102" s="87"/>
      <c r="I102" s="87" t="s">
        <v>61</v>
      </c>
      <c r="J102" s="87">
        <v>1</v>
      </c>
      <c r="K102" s="87">
        <v>0</v>
      </c>
      <c r="L102" s="87">
        <v>5</v>
      </c>
      <c r="M102" s="87">
        <v>25</v>
      </c>
      <c r="N102" s="87"/>
      <c r="O102" s="87" t="s">
        <v>94</v>
      </c>
      <c r="S102" s="82">
        <v>50</v>
      </c>
      <c r="T102" s="82">
        <v>60</v>
      </c>
      <c r="U102" s="82">
        <v>60</v>
      </c>
      <c r="V102" s="82">
        <v>80</v>
      </c>
      <c r="W102" s="82">
        <v>100</v>
      </c>
      <c r="X102" s="82">
        <v>100</v>
      </c>
      <c r="Y102" s="82">
        <v>100</v>
      </c>
      <c r="Z102" s="82">
        <v>100</v>
      </c>
    </row>
    <row r="103" spans="1:29" ht="15.6" x14ac:dyDescent="0.25">
      <c r="A103" s="87">
        <v>99</v>
      </c>
      <c r="B103" s="87">
        <v>81</v>
      </c>
      <c r="C103" s="87">
        <v>1</v>
      </c>
      <c r="D103" s="88" t="s">
        <v>95</v>
      </c>
      <c r="E103" s="87">
        <v>20</v>
      </c>
      <c r="F103" s="87">
        <v>0</v>
      </c>
      <c r="G103" s="87">
        <v>200</v>
      </c>
      <c r="H103" s="87"/>
      <c r="I103" s="88" t="s">
        <v>71</v>
      </c>
      <c r="J103" s="87">
        <v>1</v>
      </c>
      <c r="K103" s="87">
        <v>0</v>
      </c>
      <c r="L103" s="87">
        <v>5</v>
      </c>
      <c r="M103" s="87">
        <v>15</v>
      </c>
      <c r="N103" s="87"/>
      <c r="O103" s="93" t="s">
        <v>204</v>
      </c>
    </row>
    <row r="104" spans="1:29" ht="15.6" x14ac:dyDescent="0.25">
      <c r="A104" s="87">
        <v>100</v>
      </c>
      <c r="B104" s="87">
        <v>81</v>
      </c>
      <c r="C104" s="87">
        <v>1</v>
      </c>
      <c r="D104" s="88" t="s">
        <v>96</v>
      </c>
      <c r="E104" s="87">
        <v>20</v>
      </c>
      <c r="F104" s="87">
        <v>0</v>
      </c>
      <c r="G104" s="87">
        <v>800</v>
      </c>
      <c r="H104" s="87"/>
      <c r="I104" s="88" t="s">
        <v>97</v>
      </c>
      <c r="J104" s="87">
        <v>1</v>
      </c>
      <c r="K104" s="87">
        <v>0</v>
      </c>
      <c r="L104" s="87">
        <v>5</v>
      </c>
      <c r="M104" s="87">
        <v>15</v>
      </c>
      <c r="N104" s="87"/>
      <c r="O104" s="93" t="s">
        <v>204</v>
      </c>
    </row>
    <row r="105" spans="1:29" ht="15.6" x14ac:dyDescent="0.25">
      <c r="A105" s="87">
        <v>101</v>
      </c>
      <c r="B105" s="87">
        <v>81</v>
      </c>
      <c r="C105" s="87">
        <v>1</v>
      </c>
      <c r="D105" s="88" t="s">
        <v>98</v>
      </c>
      <c r="E105" s="87">
        <v>20</v>
      </c>
      <c r="F105" s="87">
        <v>0</v>
      </c>
      <c r="G105" s="87">
        <v>1700</v>
      </c>
      <c r="H105" s="87"/>
      <c r="I105" s="88" t="s">
        <v>99</v>
      </c>
      <c r="J105" s="87">
        <v>1</v>
      </c>
      <c r="K105" s="87">
        <v>0</v>
      </c>
      <c r="L105" s="87">
        <v>5</v>
      </c>
      <c r="M105" s="87">
        <v>15</v>
      </c>
      <c r="N105" s="87"/>
      <c r="O105" s="93" t="s">
        <v>204</v>
      </c>
    </row>
    <row r="106" spans="1:29" ht="15.6" x14ac:dyDescent="0.25">
      <c r="A106" s="87">
        <v>102</v>
      </c>
      <c r="B106" s="87">
        <v>81</v>
      </c>
      <c r="C106" s="87">
        <v>1</v>
      </c>
      <c r="D106" s="88" t="s">
        <v>100</v>
      </c>
      <c r="E106" s="87">
        <v>20</v>
      </c>
      <c r="F106" s="87">
        <v>0</v>
      </c>
      <c r="G106" s="87">
        <v>4000</v>
      </c>
      <c r="H106" s="87"/>
      <c r="I106" s="88" t="s">
        <v>101</v>
      </c>
      <c r="J106" s="87">
        <v>1</v>
      </c>
      <c r="K106" s="87">
        <v>0</v>
      </c>
      <c r="L106" s="87">
        <v>5</v>
      </c>
      <c r="M106" s="87">
        <v>15</v>
      </c>
      <c r="N106" s="87"/>
      <c r="O106" s="93" t="s">
        <v>204</v>
      </c>
    </row>
    <row r="107" spans="1:29" ht="15.6" x14ac:dyDescent="0.25">
      <c r="A107" s="87">
        <v>103</v>
      </c>
      <c r="B107" s="87">
        <v>83</v>
      </c>
      <c r="C107" s="87">
        <v>1</v>
      </c>
      <c r="D107" s="87" t="str">
        <f>"["&amp;S107&amp;","&amp;T107&amp;","&amp;U107&amp;","&amp;V107&amp;"]"</f>
        <v>[10,10,10,20]</v>
      </c>
      <c r="E107" s="87">
        <v>20</v>
      </c>
      <c r="F107" s="87">
        <v>0</v>
      </c>
      <c r="G107" s="87">
        <v>1</v>
      </c>
      <c r="H107" s="87"/>
      <c r="I107" s="87" t="s">
        <v>56</v>
      </c>
      <c r="J107" s="87">
        <v>1</v>
      </c>
      <c r="K107" s="87">
        <v>0</v>
      </c>
      <c r="L107" s="87">
        <v>5</v>
      </c>
      <c r="M107" s="87">
        <v>25</v>
      </c>
      <c r="N107" s="87"/>
      <c r="O107" s="87" t="s">
        <v>94</v>
      </c>
      <c r="S107" s="82">
        <v>10</v>
      </c>
      <c r="T107" s="82">
        <v>10</v>
      </c>
      <c r="U107" s="82">
        <v>10</v>
      </c>
      <c r="V107" s="82">
        <v>20</v>
      </c>
    </row>
    <row r="108" spans="1:29" ht="15.6" x14ac:dyDescent="0.25">
      <c r="A108" s="87">
        <v>104</v>
      </c>
      <c r="B108" s="87">
        <v>83</v>
      </c>
      <c r="C108" s="87">
        <v>1</v>
      </c>
      <c r="D108" s="87" t="str">
        <f>"["&amp;S108&amp;","&amp;T108&amp;","&amp;U108&amp;","&amp;V108&amp;","&amp;W108&amp;"]"</f>
        <v>[10,10,10,10,20]</v>
      </c>
      <c r="E108" s="87">
        <v>20</v>
      </c>
      <c r="F108" s="87">
        <v>0</v>
      </c>
      <c r="G108" s="87">
        <v>1</v>
      </c>
      <c r="H108" s="87"/>
      <c r="I108" s="87" t="s">
        <v>58</v>
      </c>
      <c r="J108" s="87">
        <v>1</v>
      </c>
      <c r="K108" s="87">
        <v>0</v>
      </c>
      <c r="L108" s="87">
        <v>5</v>
      </c>
      <c r="M108" s="87">
        <v>25</v>
      </c>
      <c r="N108" s="87"/>
      <c r="O108" s="87" t="s">
        <v>94</v>
      </c>
      <c r="S108" s="82">
        <v>10</v>
      </c>
      <c r="T108" s="82">
        <v>10</v>
      </c>
      <c r="U108" s="82">
        <v>10</v>
      </c>
      <c r="V108" s="82">
        <v>10</v>
      </c>
      <c r="W108" s="82">
        <v>20</v>
      </c>
    </row>
    <row r="109" spans="1:29" ht="15.6" x14ac:dyDescent="0.25">
      <c r="A109" s="87">
        <v>105</v>
      </c>
      <c r="B109" s="87">
        <v>83</v>
      </c>
      <c r="C109" s="87">
        <v>1</v>
      </c>
      <c r="D109" s="87" t="str">
        <f>"["&amp;S109&amp;","&amp;T109&amp;","&amp;U109&amp;","&amp;V109&amp;","&amp;W109&amp;","&amp;X109&amp;"]"</f>
        <v>[10,10,10,10,10,20]</v>
      </c>
      <c r="E109" s="87">
        <v>20</v>
      </c>
      <c r="F109" s="87">
        <v>0</v>
      </c>
      <c r="G109" s="87">
        <v>1</v>
      </c>
      <c r="H109" s="87"/>
      <c r="I109" s="87" t="s">
        <v>59</v>
      </c>
      <c r="J109" s="87">
        <v>1</v>
      </c>
      <c r="K109" s="87">
        <v>0</v>
      </c>
      <c r="L109" s="87">
        <v>5</v>
      </c>
      <c r="M109" s="87">
        <v>25</v>
      </c>
      <c r="N109" s="87"/>
      <c r="O109" s="87" t="s">
        <v>94</v>
      </c>
      <c r="S109" s="82">
        <v>10</v>
      </c>
      <c r="T109" s="82">
        <v>10</v>
      </c>
      <c r="U109" s="82">
        <v>10</v>
      </c>
      <c r="V109" s="82">
        <v>10</v>
      </c>
      <c r="W109" s="82">
        <v>10</v>
      </c>
      <c r="X109" s="82">
        <v>20</v>
      </c>
    </row>
    <row r="110" spans="1:29" ht="15.6" x14ac:dyDescent="0.25">
      <c r="A110" s="87">
        <v>106</v>
      </c>
      <c r="B110" s="87">
        <v>83</v>
      </c>
      <c r="C110" s="87">
        <v>1</v>
      </c>
      <c r="D110" s="87" t="str">
        <f>"["&amp;S110&amp;","&amp;T110&amp;","&amp;U110&amp;","&amp;V110&amp;","&amp;W110&amp;","&amp;X110&amp;","&amp;Y110&amp;"]"</f>
        <v>[10,10,10,10,10,10,20]</v>
      </c>
      <c r="E110" s="87">
        <v>20</v>
      </c>
      <c r="F110" s="87">
        <v>0</v>
      </c>
      <c r="G110" s="87">
        <v>1</v>
      </c>
      <c r="H110" s="87"/>
      <c r="I110" s="87" t="s">
        <v>60</v>
      </c>
      <c r="J110" s="87">
        <v>1</v>
      </c>
      <c r="K110" s="87">
        <v>0</v>
      </c>
      <c r="L110" s="87">
        <v>5</v>
      </c>
      <c r="M110" s="87">
        <v>25</v>
      </c>
      <c r="N110" s="87"/>
      <c r="O110" s="87" t="s">
        <v>94</v>
      </c>
      <c r="S110" s="82">
        <v>10</v>
      </c>
      <c r="T110" s="82">
        <v>10</v>
      </c>
      <c r="U110" s="82">
        <v>10</v>
      </c>
      <c r="V110" s="82">
        <v>10</v>
      </c>
      <c r="W110" s="82">
        <v>10</v>
      </c>
      <c r="X110" s="82">
        <v>10</v>
      </c>
      <c r="Y110" s="82">
        <v>20</v>
      </c>
    </row>
    <row r="111" spans="1:29" ht="15.6" x14ac:dyDescent="0.25">
      <c r="A111" s="87">
        <v>107</v>
      </c>
      <c r="B111" s="87">
        <v>83</v>
      </c>
      <c r="C111" s="87">
        <v>1</v>
      </c>
      <c r="D111" s="87" t="str">
        <f>"["&amp;S111&amp;","&amp;T111&amp;","&amp;U111&amp;","&amp;V111&amp;","&amp;W111&amp;","&amp;X111&amp;","&amp;Y111&amp;","&amp;Z111&amp;"]"</f>
        <v>[10,10,10,10,10,10,10,20]</v>
      </c>
      <c r="E111" s="87">
        <v>20</v>
      </c>
      <c r="F111" s="87">
        <v>0</v>
      </c>
      <c r="G111" s="87">
        <v>1</v>
      </c>
      <c r="H111" s="87"/>
      <c r="I111" s="87" t="s">
        <v>61</v>
      </c>
      <c r="J111" s="87">
        <v>1</v>
      </c>
      <c r="K111" s="87">
        <v>0</v>
      </c>
      <c r="L111" s="87">
        <v>5</v>
      </c>
      <c r="M111" s="87">
        <v>25</v>
      </c>
      <c r="N111" s="87"/>
      <c r="O111" s="87" t="s">
        <v>94</v>
      </c>
      <c r="S111" s="82">
        <v>10</v>
      </c>
      <c r="T111" s="82">
        <v>10</v>
      </c>
      <c r="U111" s="82">
        <v>10</v>
      </c>
      <c r="V111" s="82">
        <v>10</v>
      </c>
      <c r="W111" s="82">
        <v>10</v>
      </c>
      <c r="X111" s="82">
        <v>10</v>
      </c>
      <c r="Y111" s="82">
        <v>10</v>
      </c>
      <c r="Z111" s="82">
        <v>20</v>
      </c>
    </row>
    <row r="112" spans="1:29" ht="15.6" x14ac:dyDescent="0.25">
      <c r="A112" s="87">
        <v>108</v>
      </c>
      <c r="B112" s="87">
        <v>6002</v>
      </c>
      <c r="C112" s="87">
        <v>1</v>
      </c>
      <c r="D112" s="87" t="str">
        <f>"["&amp;S112&amp;","&amp;T112&amp;","&amp;U112&amp;"]"</f>
        <v>[10,10,10]</v>
      </c>
      <c r="E112" s="87">
        <v>10</v>
      </c>
      <c r="F112" s="87">
        <v>0</v>
      </c>
      <c r="G112" s="87">
        <v>1</v>
      </c>
      <c r="H112" s="87" t="s">
        <v>248</v>
      </c>
      <c r="I112" s="87" t="s">
        <v>257</v>
      </c>
      <c r="J112" s="87">
        <v>3</v>
      </c>
      <c r="K112" s="87">
        <v>5</v>
      </c>
      <c r="L112" s="87">
        <v>5</v>
      </c>
      <c r="M112" s="87">
        <v>25</v>
      </c>
      <c r="N112" s="87"/>
      <c r="O112" s="87" t="s">
        <v>238</v>
      </c>
      <c r="P112" s="82">
        <v>500</v>
      </c>
      <c r="Q112" s="82">
        <f>500+Q111</f>
        <v>500</v>
      </c>
      <c r="R112" s="90">
        <f t="shared" ref="R112:R120" si="2">SUM(S112:Z112)</f>
        <v>30</v>
      </c>
      <c r="S112" s="91">
        <v>10</v>
      </c>
      <c r="T112" s="91">
        <v>10</v>
      </c>
      <c r="U112" s="91">
        <v>10</v>
      </c>
      <c r="V112" s="91"/>
      <c r="W112" s="91"/>
      <c r="X112" s="91"/>
      <c r="Y112" s="91"/>
      <c r="Z112" s="91"/>
      <c r="AA112" s="91"/>
      <c r="AB112" s="91"/>
      <c r="AC112" s="91"/>
    </row>
    <row r="113" spans="1:40" ht="15.6" x14ac:dyDescent="0.25">
      <c r="A113" s="87">
        <v>109</v>
      </c>
      <c r="B113" s="87">
        <v>6002</v>
      </c>
      <c r="C113" s="87">
        <v>1</v>
      </c>
      <c r="D113" s="87" t="str">
        <f>"["&amp;S113&amp;","&amp;T113&amp;","&amp;U113&amp;","&amp;V113&amp;"]"</f>
        <v>[10,10,10,10]</v>
      </c>
      <c r="E113" s="87">
        <v>10</v>
      </c>
      <c r="F113" s="87">
        <v>0</v>
      </c>
      <c r="G113" s="87">
        <v>1</v>
      </c>
      <c r="H113" s="87" t="s">
        <v>249</v>
      </c>
      <c r="I113" s="87" t="s">
        <v>258</v>
      </c>
      <c r="J113" s="87">
        <v>3</v>
      </c>
      <c r="K113" s="87">
        <v>5</v>
      </c>
      <c r="L113" s="87">
        <v>5</v>
      </c>
      <c r="M113" s="87">
        <v>25</v>
      </c>
      <c r="N113" s="87"/>
      <c r="O113" s="87" t="s">
        <v>238</v>
      </c>
      <c r="P113" s="82">
        <f>Q112</f>
        <v>500</v>
      </c>
      <c r="Q113" s="82">
        <f>Q112+200</f>
        <v>700</v>
      </c>
      <c r="R113" s="90">
        <f t="shared" si="2"/>
        <v>40</v>
      </c>
      <c r="S113" s="91">
        <v>10</v>
      </c>
      <c r="T113" s="91">
        <v>10</v>
      </c>
      <c r="U113" s="91">
        <v>10</v>
      </c>
      <c r="V113" s="91">
        <v>10</v>
      </c>
      <c r="W113" s="91"/>
      <c r="X113" s="91"/>
      <c r="Y113" s="91"/>
      <c r="Z113" s="91"/>
      <c r="AA113" s="91"/>
      <c r="AB113" s="91"/>
      <c r="AC113" s="91"/>
    </row>
    <row r="114" spans="1:40" ht="15.6" x14ac:dyDescent="0.25">
      <c r="A114" s="87">
        <v>110</v>
      </c>
      <c r="B114" s="87">
        <v>6002</v>
      </c>
      <c r="C114" s="87">
        <v>1</v>
      </c>
      <c r="D114" s="87" t="str">
        <f>"["&amp;S114&amp;","&amp;T114&amp;","&amp;U114&amp;","&amp;V114&amp;","&amp;W114&amp;"]"</f>
        <v>[10,10,10,10,10]</v>
      </c>
      <c r="E114" s="87">
        <v>10</v>
      </c>
      <c r="F114" s="87">
        <v>0</v>
      </c>
      <c r="G114" s="87">
        <v>1</v>
      </c>
      <c r="H114" s="87" t="s">
        <v>250</v>
      </c>
      <c r="I114" s="87" t="s">
        <v>259</v>
      </c>
      <c r="J114" s="87">
        <v>3</v>
      </c>
      <c r="K114" s="87">
        <v>5</v>
      </c>
      <c r="L114" s="87">
        <v>5</v>
      </c>
      <c r="M114" s="87">
        <v>25</v>
      </c>
      <c r="N114" s="87"/>
      <c r="O114" s="87" t="s">
        <v>239</v>
      </c>
      <c r="P114" s="82">
        <f>Q113</f>
        <v>700</v>
      </c>
      <c r="Q114" s="82">
        <f>Q113+200</f>
        <v>900</v>
      </c>
      <c r="R114" s="90">
        <f t="shared" si="2"/>
        <v>50</v>
      </c>
      <c r="S114" s="91">
        <v>10</v>
      </c>
      <c r="T114" s="91">
        <v>10</v>
      </c>
      <c r="U114" s="91">
        <v>10</v>
      </c>
      <c r="V114" s="91">
        <v>10</v>
      </c>
      <c r="W114" s="91">
        <v>10</v>
      </c>
      <c r="X114" s="91"/>
      <c r="Y114" s="91"/>
      <c r="Z114" s="91"/>
      <c r="AA114" s="91"/>
      <c r="AB114" s="91"/>
      <c r="AC114" s="91"/>
    </row>
    <row r="115" spans="1:40" ht="15.6" x14ac:dyDescent="0.25">
      <c r="A115" s="87">
        <v>111</v>
      </c>
      <c r="B115" s="87">
        <v>6003</v>
      </c>
      <c r="C115" s="87">
        <v>1</v>
      </c>
      <c r="D115" s="87" t="str">
        <f>"["&amp;S115&amp;","&amp;T115&amp;","&amp;U115&amp;"]"</f>
        <v>[10,10,10]</v>
      </c>
      <c r="E115" s="87">
        <v>10</v>
      </c>
      <c r="F115" s="87">
        <v>0</v>
      </c>
      <c r="G115" s="87">
        <v>1</v>
      </c>
      <c r="H115" s="87" t="s">
        <v>251</v>
      </c>
      <c r="I115" s="87" t="s">
        <v>257</v>
      </c>
      <c r="J115" s="87">
        <v>3</v>
      </c>
      <c r="K115" s="87">
        <v>5</v>
      </c>
      <c r="L115" s="87">
        <v>5</v>
      </c>
      <c r="M115" s="87">
        <v>25</v>
      </c>
      <c r="N115" s="87"/>
      <c r="O115" s="87" t="s">
        <v>240</v>
      </c>
      <c r="P115" s="82">
        <v>500</v>
      </c>
      <c r="Q115" s="82">
        <f>500+Q114</f>
        <v>1400</v>
      </c>
      <c r="R115" s="90">
        <f t="shared" si="2"/>
        <v>30</v>
      </c>
      <c r="S115" s="91">
        <v>10</v>
      </c>
      <c r="T115" s="91">
        <v>10</v>
      </c>
      <c r="U115" s="91">
        <v>10</v>
      </c>
      <c r="V115" s="91"/>
      <c r="W115" s="91"/>
      <c r="X115" s="91"/>
      <c r="Y115" s="91"/>
      <c r="Z115" s="91"/>
      <c r="AA115" s="91"/>
      <c r="AB115" s="91"/>
      <c r="AC115" s="91"/>
      <c r="AN115" s="82" t="s">
        <v>245</v>
      </c>
    </row>
    <row r="116" spans="1:40" ht="15.6" x14ac:dyDescent="0.25">
      <c r="A116" s="87">
        <v>112</v>
      </c>
      <c r="B116" s="87">
        <v>6003</v>
      </c>
      <c r="C116" s="87">
        <v>1</v>
      </c>
      <c r="D116" s="87" t="str">
        <f>"["&amp;S116&amp;","&amp;T116&amp;","&amp;U116&amp;","&amp;V116&amp;"]"</f>
        <v>[10,10,10,10]</v>
      </c>
      <c r="E116" s="87">
        <v>10</v>
      </c>
      <c r="F116" s="87">
        <v>0</v>
      </c>
      <c r="G116" s="87">
        <v>1</v>
      </c>
      <c r="H116" s="87" t="s">
        <v>252</v>
      </c>
      <c r="I116" s="87" t="s">
        <v>258</v>
      </c>
      <c r="J116" s="87">
        <v>3</v>
      </c>
      <c r="K116" s="87">
        <v>5</v>
      </c>
      <c r="L116" s="87">
        <v>5</v>
      </c>
      <c r="M116" s="87">
        <v>25</v>
      </c>
      <c r="N116" s="87"/>
      <c r="O116" s="87" t="s">
        <v>240</v>
      </c>
      <c r="P116" s="82">
        <f>Q115</f>
        <v>1400</v>
      </c>
      <c r="Q116" s="82">
        <f>Q115+200</f>
        <v>1600</v>
      </c>
      <c r="R116" s="90">
        <f t="shared" si="2"/>
        <v>40</v>
      </c>
      <c r="S116" s="91">
        <v>10</v>
      </c>
      <c r="T116" s="91">
        <v>10</v>
      </c>
      <c r="U116" s="91">
        <v>10</v>
      </c>
      <c r="V116" s="91">
        <v>10</v>
      </c>
      <c r="W116" s="91"/>
      <c r="X116" s="91"/>
      <c r="Y116" s="91"/>
      <c r="Z116" s="91"/>
      <c r="AA116" s="91"/>
      <c r="AB116" s="91"/>
      <c r="AC116" s="91"/>
      <c r="AN116" s="82" t="s">
        <v>246</v>
      </c>
    </row>
    <row r="117" spans="1:40" ht="15.6" x14ac:dyDescent="0.25">
      <c r="A117" s="87">
        <v>113</v>
      </c>
      <c r="B117" s="87">
        <v>6003</v>
      </c>
      <c r="C117" s="87">
        <v>1</v>
      </c>
      <c r="D117" s="87" t="str">
        <f>"["&amp;S117&amp;","&amp;T117&amp;","&amp;U117&amp;","&amp;V117&amp;","&amp;W117&amp;"]"</f>
        <v>[10,10,10,10,10]</v>
      </c>
      <c r="E117" s="87">
        <v>10</v>
      </c>
      <c r="F117" s="87">
        <v>0</v>
      </c>
      <c r="G117" s="87">
        <v>1</v>
      </c>
      <c r="H117" s="87" t="s">
        <v>253</v>
      </c>
      <c r="I117" s="87" t="s">
        <v>259</v>
      </c>
      <c r="J117" s="87">
        <v>3</v>
      </c>
      <c r="K117" s="87">
        <v>5</v>
      </c>
      <c r="L117" s="87">
        <v>5</v>
      </c>
      <c r="M117" s="87">
        <v>25</v>
      </c>
      <c r="N117" s="87"/>
      <c r="O117" s="87" t="s">
        <v>240</v>
      </c>
      <c r="P117" s="82">
        <f>Q116</f>
        <v>1600</v>
      </c>
      <c r="Q117" s="82">
        <f>Q116+200</f>
        <v>1800</v>
      </c>
      <c r="R117" s="90">
        <f t="shared" si="2"/>
        <v>50</v>
      </c>
      <c r="S117" s="91">
        <v>10</v>
      </c>
      <c r="T117" s="91">
        <v>10</v>
      </c>
      <c r="U117" s="91">
        <v>10</v>
      </c>
      <c r="V117" s="91">
        <v>10</v>
      </c>
      <c r="W117" s="91">
        <v>10</v>
      </c>
      <c r="X117" s="91"/>
      <c r="Y117" s="91"/>
      <c r="Z117" s="91"/>
      <c r="AA117" s="91"/>
      <c r="AB117" s="91"/>
      <c r="AC117" s="91"/>
      <c r="AN117" s="82" t="s">
        <v>247</v>
      </c>
    </row>
    <row r="118" spans="1:40" ht="15.6" x14ac:dyDescent="0.25">
      <c r="A118" s="87">
        <v>114</v>
      </c>
      <c r="B118" s="87">
        <v>6004</v>
      </c>
      <c r="C118" s="87">
        <v>1</v>
      </c>
      <c r="D118" s="87" t="str">
        <f>"["&amp;S118&amp;","&amp;T118&amp;","&amp;U118&amp;"]"</f>
        <v>[10,10,10]</v>
      </c>
      <c r="E118" s="87">
        <v>10</v>
      </c>
      <c r="F118" s="87">
        <v>0</v>
      </c>
      <c r="G118" s="87">
        <v>1</v>
      </c>
      <c r="H118" s="87" t="s">
        <v>254</v>
      </c>
      <c r="I118" s="87" t="s">
        <v>257</v>
      </c>
      <c r="J118" s="87">
        <v>3</v>
      </c>
      <c r="K118" s="87">
        <v>5</v>
      </c>
      <c r="L118" s="87">
        <v>5</v>
      </c>
      <c r="M118" s="87">
        <v>25</v>
      </c>
      <c r="N118" s="87"/>
      <c r="O118" s="87" t="s">
        <v>241</v>
      </c>
      <c r="P118" s="82">
        <v>500</v>
      </c>
      <c r="Q118" s="82">
        <f>500+Q117</f>
        <v>2300</v>
      </c>
      <c r="R118" s="90">
        <f t="shared" si="2"/>
        <v>30</v>
      </c>
      <c r="S118" s="91">
        <v>10</v>
      </c>
      <c r="T118" s="91">
        <v>10</v>
      </c>
      <c r="U118" s="91">
        <v>10</v>
      </c>
      <c r="V118" s="91"/>
      <c r="W118" s="91"/>
      <c r="X118" s="91"/>
      <c r="Y118" s="91"/>
      <c r="Z118" s="91"/>
      <c r="AA118" s="91"/>
      <c r="AB118" s="91"/>
      <c r="AC118" s="91"/>
      <c r="AN118" s="82" t="s">
        <v>245</v>
      </c>
    </row>
    <row r="119" spans="1:40" ht="15.6" x14ac:dyDescent="0.25">
      <c r="A119" s="87">
        <v>115</v>
      </c>
      <c r="B119" s="87">
        <v>6004</v>
      </c>
      <c r="C119" s="87">
        <v>1</v>
      </c>
      <c r="D119" s="87" t="str">
        <f>"["&amp;S119&amp;","&amp;T119&amp;","&amp;U119&amp;","&amp;V119&amp;"]"</f>
        <v>[10,10,10,10]</v>
      </c>
      <c r="E119" s="87">
        <v>10</v>
      </c>
      <c r="F119" s="87">
        <v>0</v>
      </c>
      <c r="G119" s="87">
        <v>1</v>
      </c>
      <c r="H119" s="87" t="s">
        <v>255</v>
      </c>
      <c r="I119" s="87" t="s">
        <v>258</v>
      </c>
      <c r="J119" s="87">
        <v>3</v>
      </c>
      <c r="K119" s="87">
        <v>5</v>
      </c>
      <c r="L119" s="87">
        <v>5</v>
      </c>
      <c r="M119" s="87">
        <v>25</v>
      </c>
      <c r="N119" s="87"/>
      <c r="O119" s="87" t="s">
        <v>241</v>
      </c>
      <c r="P119" s="82">
        <f>Q118</f>
        <v>2300</v>
      </c>
      <c r="Q119" s="82">
        <f>Q118+200</f>
        <v>2500</v>
      </c>
      <c r="R119" s="90">
        <f t="shared" si="2"/>
        <v>40</v>
      </c>
      <c r="S119" s="91">
        <v>10</v>
      </c>
      <c r="T119" s="91">
        <v>10</v>
      </c>
      <c r="U119" s="91">
        <v>10</v>
      </c>
      <c r="V119" s="91">
        <v>10</v>
      </c>
      <c r="W119" s="91"/>
      <c r="X119" s="91"/>
      <c r="Y119" s="91"/>
      <c r="Z119" s="91"/>
      <c r="AA119" s="91"/>
      <c r="AB119" s="91"/>
      <c r="AC119" s="91"/>
      <c r="AN119" s="82" t="s">
        <v>246</v>
      </c>
    </row>
    <row r="120" spans="1:40" ht="15.6" x14ac:dyDescent="0.25">
      <c r="A120" s="87">
        <v>116</v>
      </c>
      <c r="B120" s="87">
        <v>6004</v>
      </c>
      <c r="C120" s="87">
        <v>1</v>
      </c>
      <c r="D120" s="87" t="str">
        <f>"["&amp;S120&amp;","&amp;T120&amp;","&amp;U120&amp;","&amp;V120&amp;","&amp;W120&amp;"]"</f>
        <v>[10,10,10,10,10]</v>
      </c>
      <c r="E120" s="87">
        <v>10</v>
      </c>
      <c r="F120" s="87">
        <v>0</v>
      </c>
      <c r="G120" s="87">
        <v>1</v>
      </c>
      <c r="H120" s="87" t="s">
        <v>256</v>
      </c>
      <c r="I120" s="87" t="s">
        <v>259</v>
      </c>
      <c r="J120" s="87">
        <v>3</v>
      </c>
      <c r="K120" s="87">
        <v>5</v>
      </c>
      <c r="L120" s="87">
        <v>5</v>
      </c>
      <c r="M120" s="87">
        <v>25</v>
      </c>
      <c r="N120" s="87"/>
      <c r="O120" s="87" t="s">
        <v>241</v>
      </c>
      <c r="P120" s="82">
        <f>Q119</f>
        <v>2500</v>
      </c>
      <c r="Q120" s="82">
        <f>Q119+200</f>
        <v>2700</v>
      </c>
      <c r="R120" s="90">
        <f t="shared" si="2"/>
        <v>50</v>
      </c>
      <c r="S120" s="91">
        <v>10</v>
      </c>
      <c r="T120" s="91">
        <v>10</v>
      </c>
      <c r="U120" s="91">
        <v>10</v>
      </c>
      <c r="V120" s="91">
        <v>10</v>
      </c>
      <c r="W120" s="91">
        <v>10</v>
      </c>
      <c r="X120" s="91"/>
      <c r="Y120" s="91"/>
      <c r="Z120" s="91"/>
      <c r="AA120" s="91"/>
      <c r="AB120" s="91"/>
      <c r="AC120" s="91"/>
      <c r="AN120" s="82" t="s">
        <v>247</v>
      </c>
    </row>
    <row r="125" spans="1:40" ht="15.6" x14ac:dyDescent="0.35">
      <c r="B125" s="97"/>
    </row>
    <row r="127" spans="1:40" ht="15.6" x14ac:dyDescent="0.35">
      <c r="B127" s="97"/>
    </row>
    <row r="128" spans="1:40" ht="15.6" x14ac:dyDescent="0.35">
      <c r="B128" s="97"/>
    </row>
  </sheetData>
  <phoneticPr fontId="18" type="noConversion"/>
  <conditionalFormatting sqref="R10:AL10">
    <cfRule type="containsText" dxfId="149" priority="255" operator="containsText" text=" ">
      <formula>NOT(ISERROR(SEARCH(" ",R10)))</formula>
    </cfRule>
  </conditionalFormatting>
  <conditionalFormatting sqref="D14">
    <cfRule type="containsText" dxfId="148" priority="253" operator="containsText" text=" ">
      <formula>NOT(ISERROR(SEARCH(" ",D14)))</formula>
    </cfRule>
  </conditionalFormatting>
  <conditionalFormatting sqref="O14">
    <cfRule type="containsText" dxfId="147" priority="251" operator="containsText" text=" ">
      <formula>NOT(ISERROR(SEARCH(" ",O14)))</formula>
    </cfRule>
  </conditionalFormatting>
  <conditionalFormatting sqref="B15:C15">
    <cfRule type="containsText" dxfId="146" priority="248" operator="containsText" text=" ">
      <formula>NOT(ISERROR(SEARCH(" ",B15)))</formula>
    </cfRule>
  </conditionalFormatting>
  <conditionalFormatting sqref="D15">
    <cfRule type="containsText" dxfId="145" priority="249" operator="containsText" text=" ">
      <formula>NOT(ISERROR(SEARCH(" ",D15)))</formula>
    </cfRule>
  </conditionalFormatting>
  <conditionalFormatting sqref="O15">
    <cfRule type="containsText" dxfId="144" priority="247" operator="containsText" text=" ">
      <formula>NOT(ISERROR(SEARCH(" ",O15)))</formula>
    </cfRule>
  </conditionalFormatting>
  <conditionalFormatting sqref="S15">
    <cfRule type="containsText" dxfId="143" priority="250" operator="containsText" text=" ">
      <formula>NOT(ISERROR(SEARCH(" ",S15)))</formula>
    </cfRule>
  </conditionalFormatting>
  <conditionalFormatting sqref="I51">
    <cfRule type="containsText" dxfId="142" priority="221" operator="containsText" text=" ">
      <formula>NOT(ISERROR(SEARCH(" ",I51)))</formula>
    </cfRule>
  </conditionalFormatting>
  <conditionalFormatting sqref="I52">
    <cfRule type="containsText" dxfId="141" priority="129" operator="containsText" text=" ">
      <formula>NOT(ISERROR(SEARCH(" ",I52)))</formula>
    </cfRule>
  </conditionalFormatting>
  <conditionalFormatting sqref="I53">
    <cfRule type="containsText" dxfId="140" priority="128" operator="containsText" text=" ">
      <formula>NOT(ISERROR(SEARCH(" ",I53)))</formula>
    </cfRule>
  </conditionalFormatting>
  <conditionalFormatting sqref="I54">
    <cfRule type="containsText" dxfId="139" priority="134" operator="containsText" text=" ">
      <formula>NOT(ISERROR(SEARCH(" ",I54)))</formula>
    </cfRule>
  </conditionalFormatting>
  <conditionalFormatting sqref="I55">
    <cfRule type="containsText" dxfId="138" priority="127" operator="containsText" text=" ">
      <formula>NOT(ISERROR(SEARCH(" ",I55)))</formula>
    </cfRule>
  </conditionalFormatting>
  <conditionalFormatting sqref="I56">
    <cfRule type="containsText" dxfId="137" priority="143" operator="containsText" text=" ">
      <formula>NOT(ISERROR(SEARCH(" ",I56)))</formula>
    </cfRule>
  </conditionalFormatting>
  <conditionalFormatting sqref="I57">
    <cfRule type="containsText" dxfId="136" priority="210" operator="containsText" text=" ">
      <formula>NOT(ISERROR(SEARCH(" ",I57)))</formula>
    </cfRule>
  </conditionalFormatting>
  <conditionalFormatting sqref="I58">
    <cfRule type="containsText" dxfId="135" priority="209" operator="containsText" text=" ">
      <formula>NOT(ISERROR(SEARCH(" ",I58)))</formula>
    </cfRule>
  </conditionalFormatting>
  <conditionalFormatting sqref="I59">
    <cfRule type="containsText" dxfId="134" priority="208" operator="containsText" text=" ">
      <formula>NOT(ISERROR(SEARCH(" ",I59)))</formula>
    </cfRule>
  </conditionalFormatting>
  <conditionalFormatting sqref="I60">
    <cfRule type="containsText" dxfId="133" priority="126" operator="containsText" text=" ">
      <formula>NOT(ISERROR(SEARCH(" ",I60)))</formula>
    </cfRule>
  </conditionalFormatting>
  <conditionalFormatting sqref="B61">
    <cfRule type="colorScale" priority="20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1">
    <cfRule type="containsText" dxfId="132" priority="205" operator="containsText" text=" ">
      <formula>NOT(ISERROR(SEARCH(" ",D61)))</formula>
    </cfRule>
  </conditionalFormatting>
  <conditionalFormatting sqref="G61:H61">
    <cfRule type="containsText" dxfId="131" priority="203" operator="containsText" text=" ">
      <formula>NOT(ISERROR(SEARCH(" ",G61)))</formula>
    </cfRule>
  </conditionalFormatting>
  <conditionalFormatting sqref="I61">
    <cfRule type="containsText" dxfId="130" priority="202" operator="containsText" text=" ">
      <formula>NOT(ISERROR(SEARCH(" ",I61)))</formula>
    </cfRule>
  </conditionalFormatting>
  <conditionalFormatting sqref="L61">
    <cfRule type="containsText" dxfId="129" priority="204" operator="containsText" text=" ">
      <formula>NOT(ISERROR(SEARCH(" ",L61)))</formula>
    </cfRule>
  </conditionalFormatting>
  <conditionalFormatting sqref="N61">
    <cfRule type="containsText" dxfId="128" priority="206" operator="containsText" text=" ">
      <formula>NOT(ISERROR(SEARCH(" ",N61)))</formula>
    </cfRule>
  </conditionalFormatting>
  <conditionalFormatting sqref="B62">
    <cfRule type="colorScale" priority="19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2">
    <cfRule type="containsText" dxfId="127" priority="197" operator="containsText" text=" ">
      <formula>NOT(ISERROR(SEARCH(" ",D62)))</formula>
    </cfRule>
  </conditionalFormatting>
  <conditionalFormatting sqref="G62:H62">
    <cfRule type="containsText" dxfId="126" priority="195" operator="containsText" text=" ">
      <formula>NOT(ISERROR(SEARCH(" ",G62)))</formula>
    </cfRule>
  </conditionalFormatting>
  <conditionalFormatting sqref="I62">
    <cfRule type="containsText" dxfId="125" priority="194" operator="containsText" text=" ">
      <formula>NOT(ISERROR(SEARCH(" ",I62)))</formula>
    </cfRule>
  </conditionalFormatting>
  <conditionalFormatting sqref="L62">
    <cfRule type="containsText" dxfId="124" priority="196" operator="containsText" text=" ">
      <formula>NOT(ISERROR(SEARCH(" ",L62)))</formula>
    </cfRule>
  </conditionalFormatting>
  <conditionalFormatting sqref="N62">
    <cfRule type="containsText" dxfId="123" priority="198" operator="containsText" text=" ">
      <formula>NOT(ISERROR(SEARCH(" ",N62)))</formula>
    </cfRule>
  </conditionalFormatting>
  <conditionalFormatting sqref="B63">
    <cfRule type="colorScale" priority="18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3">
    <cfRule type="containsText" dxfId="122" priority="189" operator="containsText" text=" ">
      <formula>NOT(ISERROR(SEARCH(" ",D63)))</formula>
    </cfRule>
  </conditionalFormatting>
  <conditionalFormatting sqref="G63:H63">
    <cfRule type="containsText" dxfId="121" priority="187" operator="containsText" text=" ">
      <formula>NOT(ISERROR(SEARCH(" ",G63)))</formula>
    </cfRule>
  </conditionalFormatting>
  <conditionalFormatting sqref="I63">
    <cfRule type="containsText" dxfId="120" priority="125" operator="containsText" text=" ">
      <formula>NOT(ISERROR(SEARCH(" ",I63)))</formula>
    </cfRule>
  </conditionalFormatting>
  <conditionalFormatting sqref="L63">
    <cfRule type="containsText" dxfId="119" priority="188" operator="containsText" text=" ">
      <formula>NOT(ISERROR(SEARCH(" ",L63)))</formula>
    </cfRule>
  </conditionalFormatting>
  <conditionalFormatting sqref="N63">
    <cfRule type="containsText" dxfId="118" priority="190" operator="containsText" text=" ">
      <formula>NOT(ISERROR(SEARCH(" ",N63)))</formula>
    </cfRule>
  </conditionalFormatting>
  <conditionalFormatting sqref="B64">
    <cfRule type="colorScale" priority="17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4">
    <cfRule type="containsText" dxfId="117" priority="181" operator="containsText" text=" ">
      <formula>NOT(ISERROR(SEARCH(" ",D64)))</formula>
    </cfRule>
  </conditionalFormatting>
  <conditionalFormatting sqref="G64:H64">
    <cfRule type="containsText" dxfId="116" priority="179" operator="containsText" text=" ">
      <formula>NOT(ISERROR(SEARCH(" ",G64)))</formula>
    </cfRule>
  </conditionalFormatting>
  <conditionalFormatting sqref="I64">
    <cfRule type="containsText" dxfId="115" priority="124" operator="containsText" text=" ">
      <formula>NOT(ISERROR(SEARCH(" ",I64)))</formula>
    </cfRule>
  </conditionalFormatting>
  <conditionalFormatting sqref="L64">
    <cfRule type="containsText" dxfId="114" priority="180" operator="containsText" text=" ">
      <formula>NOT(ISERROR(SEARCH(" ",L64)))</formula>
    </cfRule>
  </conditionalFormatting>
  <conditionalFormatting sqref="N64">
    <cfRule type="containsText" dxfId="113" priority="182" operator="containsText" text=" ">
      <formula>NOT(ISERROR(SEARCH(" ",N64)))</formula>
    </cfRule>
  </conditionalFormatting>
  <conditionalFormatting sqref="B65">
    <cfRule type="colorScale" priority="16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5">
    <cfRule type="containsText" dxfId="112" priority="173" operator="containsText" text=" ">
      <formula>NOT(ISERROR(SEARCH(" ",D65)))</formula>
    </cfRule>
  </conditionalFormatting>
  <conditionalFormatting sqref="G65:H65">
    <cfRule type="containsText" dxfId="111" priority="171" operator="containsText" text=" ">
      <formula>NOT(ISERROR(SEARCH(" ",G65)))</formula>
    </cfRule>
  </conditionalFormatting>
  <conditionalFormatting sqref="I65">
    <cfRule type="containsText" dxfId="110" priority="123" operator="containsText" text=" ">
      <formula>NOT(ISERROR(SEARCH(" ",I65)))</formula>
    </cfRule>
  </conditionalFormatting>
  <conditionalFormatting sqref="L65">
    <cfRule type="containsText" dxfId="109" priority="172" operator="containsText" text=" ">
      <formula>NOT(ISERROR(SEARCH(" ",L65)))</formula>
    </cfRule>
  </conditionalFormatting>
  <conditionalFormatting sqref="N65">
    <cfRule type="containsText" dxfId="108" priority="174" operator="containsText" text=" ">
      <formula>NOT(ISERROR(SEARCH(" ",N65)))</formula>
    </cfRule>
  </conditionalFormatting>
  <conditionalFormatting sqref="B66">
    <cfRule type="colorScale" priority="16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6">
    <cfRule type="containsText" dxfId="107" priority="165" operator="containsText" text=" ">
      <formula>NOT(ISERROR(SEARCH(" ",D66)))</formula>
    </cfRule>
  </conditionalFormatting>
  <conditionalFormatting sqref="G66:H66">
    <cfRule type="containsText" dxfId="106" priority="163" operator="containsText" text=" ">
      <formula>NOT(ISERROR(SEARCH(" ",G66)))</formula>
    </cfRule>
  </conditionalFormatting>
  <conditionalFormatting sqref="I66">
    <cfRule type="containsText" dxfId="105" priority="122" operator="containsText" text=" ">
      <formula>NOT(ISERROR(SEARCH(" ",I66)))</formula>
    </cfRule>
  </conditionalFormatting>
  <conditionalFormatting sqref="L66">
    <cfRule type="containsText" dxfId="104" priority="164" operator="containsText" text=" ">
      <formula>NOT(ISERROR(SEARCH(" ",L66)))</formula>
    </cfRule>
  </conditionalFormatting>
  <conditionalFormatting sqref="N66">
    <cfRule type="containsText" dxfId="103" priority="166" operator="containsText" text=" ">
      <formula>NOT(ISERROR(SEARCH(" ",N66)))</formula>
    </cfRule>
  </conditionalFormatting>
  <conditionalFormatting sqref="B67">
    <cfRule type="colorScale" priority="15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7">
    <cfRule type="containsText" dxfId="102" priority="157" operator="containsText" text=" ">
      <formula>NOT(ISERROR(SEARCH(" ",D67)))</formula>
    </cfRule>
  </conditionalFormatting>
  <conditionalFormatting sqref="G67:H67">
    <cfRule type="containsText" dxfId="101" priority="155" operator="containsText" text=" ">
      <formula>NOT(ISERROR(SEARCH(" ",G67)))</formula>
    </cfRule>
  </conditionalFormatting>
  <conditionalFormatting sqref="I67">
    <cfRule type="containsText" dxfId="100" priority="121" operator="containsText" text=" ">
      <formula>NOT(ISERROR(SEARCH(" ",I67)))</formula>
    </cfRule>
  </conditionalFormatting>
  <conditionalFormatting sqref="L67">
    <cfRule type="containsText" dxfId="99" priority="156" operator="containsText" text=" ">
      <formula>NOT(ISERROR(SEARCH(" ",L67)))</formula>
    </cfRule>
  </conditionalFormatting>
  <conditionalFormatting sqref="N67">
    <cfRule type="containsText" dxfId="98" priority="158" operator="containsText" text=" ">
      <formula>NOT(ISERROR(SEARCH(" ",N67)))</formula>
    </cfRule>
  </conditionalFormatting>
  <conditionalFormatting sqref="B96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96">
    <cfRule type="containsText" dxfId="97" priority="104" operator="containsText" text=" ">
      <formula>NOT(ISERROR(SEARCH(" ",D96)))</formula>
    </cfRule>
  </conditionalFormatting>
  <conditionalFormatting sqref="G96:H96">
    <cfRule type="containsText" dxfId="96" priority="102" operator="containsText" text=" ">
      <formula>NOT(ISERROR(SEARCH(" ",G96)))</formula>
    </cfRule>
  </conditionalFormatting>
  <conditionalFormatting sqref="I96">
    <cfRule type="containsText" dxfId="95" priority="101" operator="containsText" text=" ">
      <formula>NOT(ISERROR(SEARCH(" ",I96)))</formula>
    </cfRule>
  </conditionalFormatting>
  <conditionalFormatting sqref="L96">
    <cfRule type="containsText" dxfId="94" priority="103" operator="containsText" text=" ">
      <formula>NOT(ISERROR(SEARCH(" ",L96)))</formula>
    </cfRule>
  </conditionalFormatting>
  <conditionalFormatting sqref="M96:N96">
    <cfRule type="containsText" dxfId="93" priority="105" operator="containsText" text=" ">
      <formula>NOT(ISERROR(SEARCH(" ",M96)))</formula>
    </cfRule>
  </conditionalFormatting>
  <conditionalFormatting sqref="B97:C97">
    <cfRule type="containsText" dxfId="92" priority="95" operator="containsText" text=" ">
      <formula>NOT(ISERROR(SEARCH(" ",B97)))</formula>
    </cfRule>
  </conditionalFormatting>
  <conditionalFormatting sqref="B97">
    <cfRule type="colorScale" priority="9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97">
    <cfRule type="containsText" dxfId="91" priority="96" operator="containsText" text=" ">
      <formula>NOT(ISERROR(SEARCH(" ",D97)))</formula>
    </cfRule>
  </conditionalFormatting>
  <conditionalFormatting sqref="O97">
    <cfRule type="containsText" dxfId="90" priority="94" operator="containsText" text=" ">
      <formula>NOT(ISERROR(SEARCH(" ",O97)))</formula>
    </cfRule>
  </conditionalFormatting>
  <conditionalFormatting sqref="B5:B50">
    <cfRule type="colorScale" priority="2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B54">
    <cfRule type="colorScale" priority="22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47:B67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1:B54">
    <cfRule type="colorScale" priority="2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1:B67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5:B56">
    <cfRule type="colorScale" priority="13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7:B60">
    <cfRule type="colorScale" priority="21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8:B91">
    <cfRule type="colorScale" priority="11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2:B95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8:B102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3:B106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1:D12">
    <cfRule type="containsText" dxfId="89" priority="257" operator="containsText" text=" ">
      <formula>NOT(ISERROR(SEARCH(" ",D11)))</formula>
    </cfRule>
  </conditionalFormatting>
  <conditionalFormatting sqref="D16:D17">
    <cfRule type="containsText" dxfId="88" priority="241" operator="containsText" text=" ">
      <formula>NOT(ISERROR(SEARCH(" ",D16)))</formula>
    </cfRule>
  </conditionalFormatting>
  <conditionalFormatting sqref="D42:D50">
    <cfRule type="containsText" dxfId="87" priority="235" operator="containsText" text=" ">
      <formula>NOT(ISERROR(SEARCH(" ",D42)))</formula>
    </cfRule>
  </conditionalFormatting>
  <conditionalFormatting sqref="D51:D56">
    <cfRule type="containsText" dxfId="86" priority="131" operator="containsText" text=" ">
      <formula>NOT(ISERROR(SEARCH(" ",D51)))</formula>
    </cfRule>
  </conditionalFormatting>
  <conditionalFormatting sqref="D57:D60">
    <cfRule type="containsText" dxfId="85" priority="216" operator="containsText" text=" ">
      <formula>NOT(ISERROR(SEARCH(" ",D57)))</formula>
    </cfRule>
  </conditionalFormatting>
  <conditionalFormatting sqref="D92:D95">
    <cfRule type="containsText" dxfId="84" priority="113" operator="containsText" text=" ">
      <formula>NOT(ISERROR(SEARCH(" ",D92)))</formula>
    </cfRule>
  </conditionalFormatting>
  <conditionalFormatting sqref="D98:D102">
    <cfRule type="containsText" dxfId="83" priority="83" operator="containsText" text=" ">
      <formula>NOT(ISERROR(SEARCH(" ",D98)))</formula>
    </cfRule>
  </conditionalFormatting>
  <conditionalFormatting sqref="D103:D106">
    <cfRule type="containsText" dxfId="82" priority="74" operator="containsText" text=" ">
      <formula>NOT(ISERROR(SEARCH(" ",D103)))</formula>
    </cfRule>
  </conditionalFormatting>
  <conditionalFormatting sqref="H103:H106">
    <cfRule type="containsText" dxfId="81" priority="72" operator="containsText" text=" ">
      <formula>NOT(ISERROR(SEARCH(" ",H103)))</formula>
    </cfRule>
  </conditionalFormatting>
  <conditionalFormatting sqref="I42:I50">
    <cfRule type="containsText" dxfId="80" priority="231" operator="containsText" text=" ">
      <formula>NOT(ISERROR(SEARCH(" ",I42)))</formula>
    </cfRule>
  </conditionalFormatting>
  <conditionalFormatting sqref="I92:I95">
    <cfRule type="containsText" dxfId="79" priority="110" operator="containsText" text=" ">
      <formula>NOT(ISERROR(SEARCH(" ",I92)))</formula>
    </cfRule>
  </conditionalFormatting>
  <conditionalFormatting sqref="I98:I102">
    <cfRule type="containsText" dxfId="78" priority="80" operator="containsText" text=" ">
      <formula>NOT(ISERROR(SEARCH(" ",I98)))</formula>
    </cfRule>
  </conditionalFormatting>
  <conditionalFormatting sqref="I103:I106">
    <cfRule type="containsText" dxfId="77" priority="63" operator="containsText" text=" ">
      <formula>NOT(ISERROR(SEARCH(" ",I103)))</formula>
    </cfRule>
  </conditionalFormatting>
  <conditionalFormatting sqref="L42:L50">
    <cfRule type="containsText" dxfId="76" priority="234" operator="containsText" text=" ">
      <formula>NOT(ISERROR(SEARCH(" ",L42)))</formula>
    </cfRule>
  </conditionalFormatting>
  <conditionalFormatting sqref="L51:L54">
    <cfRule type="containsText" dxfId="75" priority="227" operator="containsText" text=" ">
      <formula>NOT(ISERROR(SEARCH(" ",L51)))</formula>
    </cfRule>
  </conditionalFormatting>
  <conditionalFormatting sqref="L55:L56">
    <cfRule type="containsText" dxfId="74" priority="148" operator="containsText" text=" ">
      <formula>NOT(ISERROR(SEARCH(" ",L55)))</formula>
    </cfRule>
  </conditionalFormatting>
  <conditionalFormatting sqref="L57:L60">
    <cfRule type="containsText" dxfId="73" priority="215" operator="containsText" text=" ">
      <formula>NOT(ISERROR(SEARCH(" ",L57)))</formula>
    </cfRule>
  </conditionalFormatting>
  <conditionalFormatting sqref="L92:L95">
    <cfRule type="containsText" dxfId="72" priority="112" operator="containsText" text=" ">
      <formula>NOT(ISERROR(SEARCH(" ",L92)))</formula>
    </cfRule>
  </conditionalFormatting>
  <conditionalFormatting sqref="L98:L102">
    <cfRule type="containsText" dxfId="71" priority="82" operator="containsText" text=" ">
      <formula>NOT(ISERROR(SEARCH(" ",L98)))</formula>
    </cfRule>
  </conditionalFormatting>
  <conditionalFormatting sqref="L103:L106">
    <cfRule type="containsText" dxfId="70" priority="73" operator="containsText" text=" ">
      <formula>NOT(ISERROR(SEARCH(" ",L103)))</formula>
    </cfRule>
  </conditionalFormatting>
  <conditionalFormatting sqref="N51:N54">
    <cfRule type="containsText" dxfId="69" priority="229" operator="containsText" text=" ">
      <formula>NOT(ISERROR(SEARCH(" ",N51)))</formula>
    </cfRule>
  </conditionalFormatting>
  <conditionalFormatting sqref="N55:N56">
    <cfRule type="containsText" dxfId="68" priority="150" operator="containsText" text=" ">
      <formula>NOT(ISERROR(SEARCH(" ",N55)))</formula>
    </cfRule>
  </conditionalFormatting>
  <conditionalFormatting sqref="N57:N60">
    <cfRule type="containsText" dxfId="67" priority="217" operator="containsText" text=" ">
      <formula>NOT(ISERROR(SEARCH(" ",N57)))</formula>
    </cfRule>
  </conditionalFormatting>
  <conditionalFormatting sqref="N103:N106">
    <cfRule type="containsText" dxfId="66" priority="75" operator="containsText" text=" ">
      <formula>NOT(ISERROR(SEARCH(" ",N103)))</formula>
    </cfRule>
  </conditionalFormatting>
  <conditionalFormatting sqref="O5:O13">
    <cfRule type="containsText" dxfId="65" priority="254" operator="containsText" text=" ">
      <formula>NOT(ISERROR(SEARCH(" ",O5)))</formula>
    </cfRule>
  </conditionalFormatting>
  <conditionalFormatting sqref="O16:O17">
    <cfRule type="containsText" dxfId="64" priority="239" operator="containsText" text=" ">
      <formula>NOT(ISERROR(SEARCH(" ",O16)))</formula>
    </cfRule>
  </conditionalFormatting>
  <conditionalFormatting sqref="S11:S14">
    <cfRule type="containsText" dxfId="63" priority="258" operator="containsText" text=" ">
      <formula>NOT(ISERROR(SEARCH(" ",S11)))</formula>
    </cfRule>
  </conditionalFormatting>
  <conditionalFormatting sqref="S16:S17">
    <cfRule type="containsText" dxfId="62" priority="242" operator="containsText" text=" ">
      <formula>NOT(ISERROR(SEARCH(" ",S16)))</formula>
    </cfRule>
  </conditionalFormatting>
  <conditionalFormatting sqref="B14:C14 B13:E13 E14:E15 D9:E9 A6:E6 L6:L41 B7:E8 A7:A95 M6:N18 N19:N50 M19:M67 A4:N5 A3:E3 G3:N3 A1:N2 E10:E12 F6:K12 G13:K15 F13:F96 A98 A101 A107">
    <cfRule type="containsText" dxfId="61" priority="252" operator="containsText" text=" ">
      <formula>NOT(ISERROR(SEARCH(" ",A1)))</formula>
    </cfRule>
  </conditionalFormatting>
  <conditionalFormatting sqref="T5:T9 V5:V9 X7:X8 Y9 R4:AL4 R5:R9 D10 O4">
    <cfRule type="containsText" dxfId="60" priority="259" operator="containsText" text=" ">
      <formula>NOT(ISERROR(SEARCH(" ",D4)))</formula>
    </cfRule>
  </conditionalFormatting>
  <conditionalFormatting sqref="B9:C12">
    <cfRule type="containsText" dxfId="59" priority="256" operator="containsText" text=" ">
      <formula>NOT(ISERROR(SEARCH(" ",B9)))</formula>
    </cfRule>
  </conditionalFormatting>
  <conditionalFormatting sqref="B16:C17">
    <cfRule type="containsText" dxfId="58" priority="240" operator="containsText" text=" ">
      <formula>NOT(ISERROR(SEARCH(" ",B16)))</formula>
    </cfRule>
  </conditionalFormatting>
  <conditionalFormatting sqref="E16:E17 G16:K17">
    <cfRule type="containsText" dxfId="57" priority="243" operator="containsText" text=" ">
      <formula>NOT(ISERROR(SEARCH(" ",E16)))</formula>
    </cfRule>
  </conditionalFormatting>
  <conditionalFormatting sqref="H18:H41">
    <cfRule type="containsText" dxfId="56" priority="238" operator="containsText" text=" ">
      <formula>NOT(ISERROR(SEARCH(" ",H18)))</formula>
    </cfRule>
  </conditionalFormatting>
  <conditionalFormatting sqref="I18 I20 I22 I24 I26 I28 I30 I32 I34 I36 I38 I40">
    <cfRule type="containsText" dxfId="55" priority="237" operator="containsText" text=" ">
      <formula>NOT(ISERROR(SEARCH(" ",I18)))</formula>
    </cfRule>
  </conditionalFormatting>
  <conditionalFormatting sqref="I19 I21 I23 I25 I27 I29 I31 I33 I35 I37 I39 I41">
    <cfRule type="containsText" dxfId="54" priority="130" operator="containsText" text=" ">
      <formula>NOT(ISERROR(SEARCH(" ",I19)))</formula>
    </cfRule>
  </conditionalFormatting>
  <conditionalFormatting sqref="G42:H50">
    <cfRule type="containsText" dxfId="53" priority="233" operator="containsText" text=" ">
      <formula>NOT(ISERROR(SEARCH(" ",G42)))</formula>
    </cfRule>
  </conditionalFormatting>
  <conditionalFormatting sqref="G51:H54">
    <cfRule type="containsText" dxfId="52" priority="226" operator="containsText" text=" ">
      <formula>NOT(ISERROR(SEARCH(" ",G51)))</formula>
    </cfRule>
  </conditionalFormatting>
  <conditionalFormatting sqref="G55:H56">
    <cfRule type="containsText" dxfId="51" priority="147" operator="containsText" text=" ">
      <formula>NOT(ISERROR(SEARCH(" ",G55)))</formula>
    </cfRule>
  </conditionalFormatting>
  <conditionalFormatting sqref="G57:H60">
    <cfRule type="containsText" dxfId="50" priority="214" operator="containsText" text=" ">
      <formula>NOT(ISERROR(SEARCH(" ",G57)))</formula>
    </cfRule>
  </conditionalFormatting>
  <conditionalFormatting sqref="G68:H91">
    <cfRule type="containsText" dxfId="49" priority="119" operator="containsText" text=" ">
      <formula>NOT(ISERROR(SEARCH(" ",G68)))</formula>
    </cfRule>
  </conditionalFormatting>
  <conditionalFormatting sqref="I68 I70 I72 I74 I76 I78 I80 I82 I84 I86 I88 I90">
    <cfRule type="containsText" dxfId="48" priority="118" operator="containsText" text=" ">
      <formula>NOT(ISERROR(SEARCH(" ",I68)))</formula>
    </cfRule>
  </conditionalFormatting>
  <conditionalFormatting sqref="L68:N91">
    <cfRule type="containsText" dxfId="47" priority="120" operator="containsText" text=" ">
      <formula>NOT(ISERROR(SEARCH(" ",L68)))</formula>
    </cfRule>
  </conditionalFormatting>
  <conditionalFormatting sqref="I69 I71 I73 I75 I77 I79 I81 I83 I85 I87 I89 I91">
    <cfRule type="containsText" dxfId="46" priority="115" operator="containsText" text=" ">
      <formula>NOT(ISERROR(SEARCH(" ",I69)))</formula>
    </cfRule>
  </conditionalFormatting>
  <conditionalFormatting sqref="G92:H95">
    <cfRule type="containsText" dxfId="45" priority="111" operator="containsText" text=" ">
      <formula>NOT(ISERROR(SEARCH(" ",G92)))</formula>
    </cfRule>
  </conditionalFormatting>
  <conditionalFormatting sqref="M92:N95">
    <cfRule type="containsText" dxfId="44" priority="114" operator="containsText" text=" ">
      <formula>NOT(ISERROR(SEARCH(" ",M92)))</formula>
    </cfRule>
  </conditionalFormatting>
  <conditionalFormatting sqref="A96 A99 A102:A106 A108:A120">
    <cfRule type="containsText" dxfId="43" priority="106" operator="containsText" text=" ">
      <formula>NOT(ISERROR(SEARCH(" ",A96)))</formula>
    </cfRule>
  </conditionalFormatting>
  <conditionalFormatting sqref="A97 E97:N97 A100">
    <cfRule type="containsText" dxfId="42" priority="97" operator="containsText" text=" ">
      <formula>NOT(ISERROR(SEARCH(" ",A97)))</formula>
    </cfRule>
  </conditionalFormatting>
  <conditionalFormatting sqref="M98:N102 F98:F102">
    <cfRule type="containsText" dxfId="41" priority="84" operator="containsText" text=" ">
      <formula>NOT(ISERROR(SEARCH(" ",F98)))</formula>
    </cfRule>
  </conditionalFormatting>
  <conditionalFormatting sqref="G98:H102 G103:G106">
    <cfRule type="containsText" dxfId="40" priority="81" operator="containsText" text=" ">
      <formula>NOT(ISERROR(SEARCH(" ",G98)))</formula>
    </cfRule>
  </conditionalFormatting>
  <conditionalFormatting sqref="M103:M106 F103:F106">
    <cfRule type="containsText" dxfId="39" priority="76" operator="containsText" text=" ">
      <formula>NOT(ISERROR(SEARCH(" ",F103)))</formula>
    </cfRule>
  </conditionalFormatting>
  <conditionalFormatting sqref="B98:B106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3:B106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7:B111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07:D111">
    <cfRule type="containsText" dxfId="38" priority="40" operator="containsText" text=" ">
      <formula>NOT(ISERROR(SEARCH(" ",D107)))</formula>
    </cfRule>
  </conditionalFormatting>
  <conditionalFormatting sqref="I107:I111">
    <cfRule type="containsText" dxfId="37" priority="37" operator="containsText" text=" ">
      <formula>NOT(ISERROR(SEARCH(" ",I107)))</formula>
    </cfRule>
  </conditionalFormatting>
  <conditionalFormatting sqref="L107:L111">
    <cfRule type="containsText" dxfId="36" priority="39" operator="containsText" text=" ">
      <formula>NOT(ISERROR(SEARCH(" ",L107)))</formula>
    </cfRule>
  </conditionalFormatting>
  <conditionalFormatting sqref="M107:N111 F107:F111">
    <cfRule type="containsText" dxfId="35" priority="41" operator="containsText" text=" ">
      <formula>NOT(ISERROR(SEARCH(" ",F107)))</formula>
    </cfRule>
  </conditionalFormatting>
  <conditionalFormatting sqref="G107:H111">
    <cfRule type="containsText" dxfId="34" priority="38" operator="containsText" text=" ">
      <formula>NOT(ISERROR(SEARCH(" ",G107)))</formula>
    </cfRule>
  </conditionalFormatting>
  <conditionalFormatting sqref="B107:B111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8:G41">
    <cfRule type="containsText" dxfId="33" priority="33" operator="containsText" text=" ">
      <formula>NOT(ISERROR(SEARCH(" ",G18)))</formula>
    </cfRule>
  </conditionalFormatting>
  <conditionalFormatting sqref="F3">
    <cfRule type="containsText" dxfId="32" priority="32" operator="containsText" text=" ">
      <formula>NOT(ISERROR(SEARCH(" ",F3)))</formula>
    </cfRule>
  </conditionalFormatting>
  <conditionalFormatting sqref="O112:O114">
    <cfRule type="containsText" dxfId="31" priority="27" operator="containsText" text=" ">
      <formula>NOT(ISERROR(SEARCH(" ",O112)))</formula>
    </cfRule>
  </conditionalFormatting>
  <conditionalFormatting sqref="C112:N112 C114:D114 F114:I114 E114:E120 C113:I113 L113:N114 J113:K120">
    <cfRule type="containsText" dxfId="30" priority="26" operator="containsText" text=" ">
      <formula>NOT(ISERROR(SEARCH(" ",C112)))</formula>
    </cfRule>
  </conditionalFormatting>
  <conditionalFormatting sqref="X114 R112:R114 T112:T120 V112:V120">
    <cfRule type="containsText" dxfId="29" priority="28" operator="containsText" text=" ">
      <formula>NOT(ISERROR(SEARCH(" ",R112)))</formula>
    </cfRule>
  </conditionalFormatting>
  <conditionalFormatting sqref="O115:O117">
    <cfRule type="containsText" dxfId="28" priority="22" operator="containsText" text=" ">
      <formula>NOT(ISERROR(SEARCH(" ",O115)))</formula>
    </cfRule>
  </conditionalFormatting>
  <conditionalFormatting sqref="C115:C117 L115:N117 F115:G117">
    <cfRule type="containsText" dxfId="27" priority="21" operator="containsText" text=" ">
      <formula>NOT(ISERROR(SEARCH(" ",C115)))</formula>
    </cfRule>
  </conditionalFormatting>
  <conditionalFormatting sqref="X117 R115:R117">
    <cfRule type="containsText" dxfId="26" priority="23" operator="containsText" text=" ">
      <formula>NOT(ISERROR(SEARCH(" ",R115)))</formula>
    </cfRule>
  </conditionalFormatting>
  <conditionalFormatting sqref="C118:C120 F118:G120 L118:N120">
    <cfRule type="containsText" dxfId="25" priority="16" operator="containsText" text=" ">
      <formula>NOT(ISERROR(SEARCH(" ",C118)))</formula>
    </cfRule>
  </conditionalFormatting>
  <conditionalFormatting sqref="X120 R118:R120">
    <cfRule type="containsText" dxfId="24" priority="18" operator="containsText" text=" ">
      <formula>NOT(ISERROR(SEARCH(" ",R118)))</formula>
    </cfRule>
  </conditionalFormatting>
  <conditionalFormatting sqref="B112:B12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3:B111">
    <cfRule type="colorScale" priority="10">
      <colorScale>
        <cfvo type="min"/>
        <cfvo type="max"/>
        <color rgb="FFF8696B"/>
        <color rgb="FFFCFCFF"/>
      </colorScale>
    </cfRule>
  </conditionalFormatting>
  <conditionalFormatting sqref="O118:O120">
    <cfRule type="containsText" dxfId="23" priority="9" operator="containsText" text=" ">
      <formula>NOT(ISERROR(SEARCH(" ",O118)))</formula>
    </cfRule>
  </conditionalFormatting>
  <conditionalFormatting sqref="H115:H120">
    <cfRule type="containsText" dxfId="22" priority="5" operator="containsText" text=" ">
      <formula>NOT(ISERROR(SEARCH(" ",H115)))</formula>
    </cfRule>
  </conditionalFormatting>
  <conditionalFormatting sqref="D115:D117">
    <cfRule type="containsText" dxfId="21" priority="4" operator="containsText" text=" ">
      <formula>NOT(ISERROR(SEARCH(" ",D115)))</formula>
    </cfRule>
  </conditionalFormatting>
  <conditionalFormatting sqref="D118:D120">
    <cfRule type="containsText" dxfId="20" priority="3" operator="containsText" text=" ">
      <formula>NOT(ISERROR(SEARCH(" ",D118)))</formula>
    </cfRule>
  </conditionalFormatting>
  <conditionalFormatting sqref="I115:I117">
    <cfRule type="containsText" dxfId="19" priority="2" operator="containsText" text=" ">
      <formula>NOT(ISERROR(SEARCH(" ",I115)))</formula>
    </cfRule>
  </conditionalFormatting>
  <conditionalFormatting sqref="I118:I120">
    <cfRule type="containsText" dxfId="18" priority="1" operator="containsText" text=" ">
      <formula>NOT(ISERROR(SEARCH(" ",I118)))</formula>
    </cfRule>
  </conditionalFormatting>
  <pageMargins left="0.69930555555555596" right="0.69930555555555596" top="0.75" bottom="0.75" header="0.3" footer="0.3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44"/>
  <sheetViews>
    <sheetView topLeftCell="A7" workbookViewId="0">
      <selection activeCell="C38" sqref="C38:C44"/>
    </sheetView>
  </sheetViews>
  <sheetFormatPr defaultColWidth="9" defaultRowHeight="15.6" x14ac:dyDescent="0.25"/>
  <cols>
    <col min="1" max="1" width="9" style="1"/>
    <col min="2" max="2" width="32.44140625" style="1" customWidth="1"/>
    <col min="3" max="3" width="20.44140625" style="1" customWidth="1"/>
    <col min="4" max="4" width="9.44140625" style="1" customWidth="1"/>
    <col min="5" max="5" width="23.77734375" style="1" customWidth="1"/>
    <col min="6" max="6" width="9" style="1"/>
    <col min="7" max="8" width="9.109375" style="1" customWidth="1"/>
    <col min="9" max="10" width="12.88671875" style="1" customWidth="1"/>
    <col min="11" max="11" width="9" style="1"/>
    <col min="12" max="13" width="9" style="2"/>
    <col min="14" max="16380" width="9" style="1"/>
    <col min="16381" max="16384" width="9" style="25"/>
  </cols>
  <sheetData>
    <row r="1" spans="1:15" s="1" customFormat="1" x14ac:dyDescent="0.25">
      <c r="A1" s="3" t="s">
        <v>189</v>
      </c>
      <c r="B1" s="4" t="s">
        <v>190</v>
      </c>
      <c r="C1" s="4"/>
      <c r="D1" s="3" t="s">
        <v>191</v>
      </c>
      <c r="G1" s="26"/>
      <c r="H1" s="27"/>
      <c r="I1" s="1" t="s">
        <v>197</v>
      </c>
      <c r="J1" s="1" t="s">
        <v>185</v>
      </c>
      <c r="K1" s="1" t="s">
        <v>199</v>
      </c>
      <c r="L1" s="2"/>
      <c r="M1" s="2"/>
    </row>
    <row r="2" spans="1:15" s="1" customFormat="1" ht="16.2" x14ac:dyDescent="0.25">
      <c r="A2" s="3">
        <v>800</v>
      </c>
      <c r="B2" s="3">
        <v>900</v>
      </c>
      <c r="C2" s="4">
        <f t="shared" ref="C2:C26" si="0">B2*1</f>
        <v>900</v>
      </c>
      <c r="D2" s="4">
        <f t="shared" ref="D2:D26" si="1">A2*B2/$B$27</f>
        <v>72</v>
      </c>
      <c r="E2" s="4" t="str">
        <f t="shared" ref="E2:E26" si="2">"["&amp;A2&amp;","&amp;C2&amp;"]"</f>
        <v>[800,900]</v>
      </c>
      <c r="F2" s="28" t="s">
        <v>186</v>
      </c>
      <c r="G2" s="29">
        <f>SUM(D2:D26)</f>
        <v>1300</v>
      </c>
      <c r="H2" s="30"/>
      <c r="I2" s="22">
        <v>4</v>
      </c>
      <c r="J2" s="22">
        <v>20</v>
      </c>
      <c r="K2" s="2">
        <f>(A2-J2)/I2</f>
        <v>195</v>
      </c>
      <c r="L2" s="2"/>
      <c r="M2" s="2"/>
    </row>
    <row r="3" spans="1:15" s="1" customFormat="1" x14ac:dyDescent="0.25">
      <c r="A3" s="3">
        <v>900</v>
      </c>
      <c r="B3" s="3">
        <v>900</v>
      </c>
      <c r="C3" s="4">
        <f t="shared" si="0"/>
        <v>900</v>
      </c>
      <c r="D3" s="4">
        <f t="shared" si="1"/>
        <v>81</v>
      </c>
      <c r="E3" s="4" t="str">
        <f t="shared" si="2"/>
        <v>[900,900]</v>
      </c>
      <c r="F3" s="31"/>
      <c r="G3" s="31"/>
      <c r="H3" s="15"/>
      <c r="I3" s="22">
        <v>4</v>
      </c>
      <c r="J3" s="22">
        <v>20</v>
      </c>
      <c r="K3" s="2">
        <f t="shared" ref="K3:K26" si="3">(A3-J3)/I3</f>
        <v>220</v>
      </c>
      <c r="L3" s="2"/>
      <c r="M3" s="2"/>
    </row>
    <row r="4" spans="1:15" s="1" customFormat="1" x14ac:dyDescent="0.25">
      <c r="A4" s="3">
        <v>1000</v>
      </c>
      <c r="B4" s="3">
        <v>1500</v>
      </c>
      <c r="C4" s="4">
        <f t="shared" si="0"/>
        <v>1500</v>
      </c>
      <c r="D4" s="4">
        <f t="shared" si="1"/>
        <v>150</v>
      </c>
      <c r="E4" s="4" t="str">
        <f t="shared" si="2"/>
        <v>[1000,1500]</v>
      </c>
      <c r="F4" s="31"/>
      <c r="G4" s="31"/>
      <c r="H4" s="15">
        <f>A4-A2</f>
        <v>200</v>
      </c>
      <c r="I4" s="22">
        <v>4</v>
      </c>
      <c r="J4" s="22">
        <v>20</v>
      </c>
      <c r="K4" s="2">
        <f t="shared" si="3"/>
        <v>245</v>
      </c>
      <c r="L4" s="2"/>
      <c r="M4" s="2"/>
    </row>
    <row r="5" spans="1:15" s="1" customFormat="1" x14ac:dyDescent="0.25">
      <c r="A5" s="3">
        <v>1100</v>
      </c>
      <c r="B5" s="3">
        <v>1500</v>
      </c>
      <c r="C5" s="4">
        <f t="shared" si="0"/>
        <v>1500</v>
      </c>
      <c r="D5" s="4">
        <f t="shared" si="1"/>
        <v>165</v>
      </c>
      <c r="E5" s="4" t="str">
        <f t="shared" si="2"/>
        <v>[1100,1500]</v>
      </c>
      <c r="F5" s="31"/>
      <c r="G5" s="31"/>
      <c r="H5" s="15"/>
      <c r="I5" s="22">
        <v>5</v>
      </c>
      <c r="J5" s="22">
        <v>20</v>
      </c>
      <c r="K5" s="2">
        <f t="shared" si="3"/>
        <v>216</v>
      </c>
      <c r="L5" s="2"/>
      <c r="M5" s="2"/>
    </row>
    <row r="6" spans="1:15" s="1" customFormat="1" x14ac:dyDescent="0.25">
      <c r="A6" s="3">
        <v>1200</v>
      </c>
      <c r="B6" s="3">
        <v>1380</v>
      </c>
      <c r="C6" s="4">
        <f t="shared" si="0"/>
        <v>1380</v>
      </c>
      <c r="D6" s="4">
        <f t="shared" si="1"/>
        <v>165.6</v>
      </c>
      <c r="E6" s="4" t="str">
        <f t="shared" si="2"/>
        <v>[1200,1380]</v>
      </c>
      <c r="F6" s="31"/>
      <c r="G6" s="31"/>
      <c r="H6" s="15"/>
      <c r="I6" s="22">
        <v>5</v>
      </c>
      <c r="J6" s="22">
        <v>20</v>
      </c>
      <c r="K6" s="2">
        <f t="shared" si="3"/>
        <v>236</v>
      </c>
      <c r="L6" s="2"/>
      <c r="M6" s="2"/>
    </row>
    <row r="7" spans="1:15" s="1" customFormat="1" x14ac:dyDescent="0.25">
      <c r="A7" s="3">
        <v>1400</v>
      </c>
      <c r="B7" s="11">
        <v>1490</v>
      </c>
      <c r="C7" s="4">
        <f t="shared" si="0"/>
        <v>1490</v>
      </c>
      <c r="D7" s="4">
        <f t="shared" si="1"/>
        <v>208.6</v>
      </c>
      <c r="E7" s="4" t="str">
        <f t="shared" si="2"/>
        <v>[1400,1490]</v>
      </c>
      <c r="F7" s="31"/>
      <c r="G7" s="31"/>
      <c r="H7" s="15">
        <f>A7-A4</f>
        <v>400</v>
      </c>
      <c r="I7" s="22">
        <v>5</v>
      </c>
      <c r="J7" s="22">
        <v>20</v>
      </c>
      <c r="K7" s="2">
        <f t="shared" si="3"/>
        <v>276</v>
      </c>
      <c r="L7" s="2"/>
      <c r="M7" s="2"/>
    </row>
    <row r="8" spans="1:15" s="1" customFormat="1" x14ac:dyDescent="0.25">
      <c r="A8" s="3">
        <v>1500</v>
      </c>
      <c r="B8" s="3">
        <v>700</v>
      </c>
      <c r="C8" s="4">
        <f t="shared" si="0"/>
        <v>700</v>
      </c>
      <c r="D8" s="4">
        <f t="shared" si="1"/>
        <v>105</v>
      </c>
      <c r="E8" s="4" t="str">
        <f t="shared" si="2"/>
        <v>[1500,700]</v>
      </c>
      <c r="F8" s="31"/>
      <c r="G8" s="31"/>
      <c r="H8" s="15"/>
      <c r="I8" s="22">
        <v>6</v>
      </c>
      <c r="J8" s="22">
        <v>20</v>
      </c>
      <c r="K8" s="2">
        <f t="shared" si="3"/>
        <v>246.66666666666666</v>
      </c>
      <c r="L8" s="2"/>
      <c r="M8" s="2"/>
    </row>
    <row r="9" spans="1:15" s="1" customFormat="1" x14ac:dyDescent="0.25">
      <c r="A9" s="3">
        <v>1600</v>
      </c>
      <c r="B9" s="3">
        <v>500</v>
      </c>
      <c r="C9" s="4">
        <f t="shared" si="0"/>
        <v>500</v>
      </c>
      <c r="D9" s="4">
        <f t="shared" si="1"/>
        <v>80</v>
      </c>
      <c r="E9" s="4" t="str">
        <f t="shared" si="2"/>
        <v>[1600,500]</v>
      </c>
      <c r="F9" s="31"/>
      <c r="G9" s="31"/>
      <c r="H9" s="15"/>
      <c r="I9" s="22">
        <v>6</v>
      </c>
      <c r="J9" s="22">
        <v>20</v>
      </c>
      <c r="K9" s="2">
        <f t="shared" si="3"/>
        <v>263.33333333333331</v>
      </c>
      <c r="L9" s="2"/>
      <c r="M9" s="2"/>
      <c r="O9" s="24"/>
    </row>
    <row r="10" spans="1:15" s="1" customFormat="1" x14ac:dyDescent="0.25">
      <c r="A10" s="3">
        <v>1800</v>
      </c>
      <c r="B10" s="3">
        <v>300</v>
      </c>
      <c r="C10" s="4">
        <f t="shared" si="0"/>
        <v>300</v>
      </c>
      <c r="D10" s="4">
        <f t="shared" si="1"/>
        <v>54</v>
      </c>
      <c r="E10" s="4" t="str">
        <f t="shared" si="2"/>
        <v>[1800,300]</v>
      </c>
      <c r="F10" s="31"/>
      <c r="G10" s="31"/>
      <c r="H10" s="15"/>
      <c r="I10" s="22">
        <v>6</v>
      </c>
      <c r="J10" s="22">
        <v>20</v>
      </c>
      <c r="K10" s="2">
        <f t="shared" si="3"/>
        <v>296.66666666666669</v>
      </c>
      <c r="L10" s="2"/>
      <c r="M10" s="2"/>
    </row>
    <row r="11" spans="1:15" s="1" customFormat="1" x14ac:dyDescent="0.25">
      <c r="A11" s="3">
        <v>2000</v>
      </c>
      <c r="B11" s="3">
        <v>150</v>
      </c>
      <c r="C11" s="4">
        <f t="shared" si="0"/>
        <v>150</v>
      </c>
      <c r="D11" s="4">
        <f t="shared" si="1"/>
        <v>30</v>
      </c>
      <c r="E11" s="4" t="str">
        <f t="shared" si="2"/>
        <v>[2000,150]</v>
      </c>
      <c r="F11" s="31"/>
      <c r="G11" s="31"/>
      <c r="H11" s="15">
        <f>A11-A7</f>
        <v>600</v>
      </c>
      <c r="I11" s="22">
        <v>6</v>
      </c>
      <c r="J11" s="22">
        <v>20</v>
      </c>
      <c r="K11" s="2">
        <f t="shared" si="3"/>
        <v>330</v>
      </c>
      <c r="L11" s="2"/>
      <c r="M11" s="2"/>
    </row>
    <row r="12" spans="1:15" s="1" customFormat="1" x14ac:dyDescent="0.25">
      <c r="A12" s="3">
        <v>2200</v>
      </c>
      <c r="B12" s="3">
        <v>150</v>
      </c>
      <c r="C12" s="4">
        <f t="shared" si="0"/>
        <v>150</v>
      </c>
      <c r="D12" s="4">
        <f t="shared" si="1"/>
        <v>33</v>
      </c>
      <c r="E12" s="4" t="str">
        <f t="shared" si="2"/>
        <v>[2200,150]</v>
      </c>
      <c r="F12" s="31"/>
      <c r="G12" s="31"/>
      <c r="H12" s="15"/>
      <c r="I12" s="22">
        <v>7</v>
      </c>
      <c r="J12" s="22">
        <v>20</v>
      </c>
      <c r="K12" s="2">
        <f t="shared" si="3"/>
        <v>311.42857142857144</v>
      </c>
      <c r="L12" s="2"/>
      <c r="M12" s="2"/>
    </row>
    <row r="13" spans="1:15" s="1" customFormat="1" x14ac:dyDescent="0.25">
      <c r="A13" s="3">
        <v>2400</v>
      </c>
      <c r="B13" s="3">
        <v>100</v>
      </c>
      <c r="C13" s="4">
        <f t="shared" si="0"/>
        <v>100</v>
      </c>
      <c r="D13" s="4">
        <f t="shared" si="1"/>
        <v>24</v>
      </c>
      <c r="E13" s="4" t="str">
        <f t="shared" si="2"/>
        <v>[2400,100]</v>
      </c>
      <c r="F13" s="31"/>
      <c r="G13" s="31"/>
      <c r="H13" s="15"/>
      <c r="I13" s="22">
        <v>7</v>
      </c>
      <c r="J13" s="22">
        <v>20</v>
      </c>
      <c r="K13" s="2">
        <f t="shared" si="3"/>
        <v>340</v>
      </c>
      <c r="L13" s="2"/>
      <c r="M13" s="2"/>
    </row>
    <row r="14" spans="1:15" s="1" customFormat="1" x14ac:dyDescent="0.25">
      <c r="A14" s="3">
        <v>2600</v>
      </c>
      <c r="B14" s="3">
        <v>100</v>
      </c>
      <c r="C14" s="4">
        <f t="shared" si="0"/>
        <v>100</v>
      </c>
      <c r="D14" s="4">
        <f t="shared" si="1"/>
        <v>26</v>
      </c>
      <c r="E14" s="4" t="str">
        <f t="shared" si="2"/>
        <v>[2600,100]</v>
      </c>
      <c r="F14" s="31"/>
      <c r="G14" s="31"/>
      <c r="H14" s="15"/>
      <c r="I14" s="22">
        <v>7</v>
      </c>
      <c r="J14" s="22">
        <v>20</v>
      </c>
      <c r="K14" s="2">
        <f t="shared" si="3"/>
        <v>368.57142857142856</v>
      </c>
      <c r="L14" s="2"/>
      <c r="M14" s="2"/>
    </row>
    <row r="15" spans="1:15" s="1" customFormat="1" x14ac:dyDescent="0.25">
      <c r="A15" s="3">
        <v>2800</v>
      </c>
      <c r="B15" s="3">
        <v>100</v>
      </c>
      <c r="C15" s="4">
        <f t="shared" si="0"/>
        <v>100</v>
      </c>
      <c r="D15" s="4">
        <f t="shared" si="1"/>
        <v>28</v>
      </c>
      <c r="E15" s="4" t="str">
        <f t="shared" si="2"/>
        <v>[2800,100]</v>
      </c>
      <c r="F15" s="31"/>
      <c r="G15" s="31"/>
      <c r="H15" s="15">
        <f>A15-A11</f>
        <v>800</v>
      </c>
      <c r="I15" s="22">
        <v>7</v>
      </c>
      <c r="J15" s="22">
        <v>20</v>
      </c>
      <c r="K15" s="2">
        <f t="shared" si="3"/>
        <v>397.14285714285717</v>
      </c>
      <c r="L15" s="2"/>
      <c r="M15" s="2"/>
    </row>
    <row r="16" spans="1:15" s="1" customFormat="1" x14ac:dyDescent="0.25">
      <c r="A16" s="3">
        <v>3000</v>
      </c>
      <c r="B16" s="12">
        <v>100</v>
      </c>
      <c r="C16" s="4">
        <f t="shared" si="0"/>
        <v>100</v>
      </c>
      <c r="D16" s="4">
        <f t="shared" si="1"/>
        <v>30</v>
      </c>
      <c r="E16" s="4" t="str">
        <f t="shared" si="2"/>
        <v>[3000,100]</v>
      </c>
      <c r="F16" s="31"/>
      <c r="G16" s="31"/>
      <c r="H16" s="15"/>
      <c r="I16" s="22">
        <v>8</v>
      </c>
      <c r="J16" s="22">
        <v>20</v>
      </c>
      <c r="K16" s="2">
        <f t="shared" si="3"/>
        <v>372.5</v>
      </c>
      <c r="L16" s="2"/>
      <c r="M16" s="2"/>
    </row>
    <row r="17" spans="1:13" s="1" customFormat="1" x14ac:dyDescent="0.25">
      <c r="A17" s="3">
        <v>3200</v>
      </c>
      <c r="B17" s="12">
        <v>50</v>
      </c>
      <c r="C17" s="4">
        <f t="shared" si="0"/>
        <v>50</v>
      </c>
      <c r="D17" s="4">
        <f t="shared" si="1"/>
        <v>16</v>
      </c>
      <c r="E17" s="4" t="str">
        <f t="shared" si="2"/>
        <v>[3200,50]</v>
      </c>
      <c r="F17" s="15"/>
      <c r="G17" s="15"/>
      <c r="H17" s="15"/>
      <c r="I17" s="22">
        <v>8</v>
      </c>
      <c r="J17" s="22">
        <v>20</v>
      </c>
      <c r="K17" s="2">
        <f t="shared" si="3"/>
        <v>397.5</v>
      </c>
      <c r="L17" s="2"/>
      <c r="M17" s="2"/>
    </row>
    <row r="18" spans="1:13" s="1" customFormat="1" x14ac:dyDescent="0.25">
      <c r="A18" s="3">
        <v>3400</v>
      </c>
      <c r="B18" s="12">
        <v>20</v>
      </c>
      <c r="C18" s="4">
        <f t="shared" si="0"/>
        <v>20</v>
      </c>
      <c r="D18" s="4">
        <f t="shared" si="1"/>
        <v>6.8</v>
      </c>
      <c r="E18" s="4" t="str">
        <f t="shared" si="2"/>
        <v>[3400,20]</v>
      </c>
      <c r="F18" s="15"/>
      <c r="G18" s="15"/>
      <c r="H18" s="15"/>
      <c r="I18" s="22">
        <v>8</v>
      </c>
      <c r="J18" s="22">
        <v>20</v>
      </c>
      <c r="K18" s="2">
        <f t="shared" si="3"/>
        <v>422.5</v>
      </c>
      <c r="L18" s="2"/>
      <c r="M18" s="2"/>
    </row>
    <row r="19" spans="1:13" s="1" customFormat="1" x14ac:dyDescent="0.25">
      <c r="A19" s="3">
        <v>3600</v>
      </c>
      <c r="B19" s="12">
        <v>10</v>
      </c>
      <c r="C19" s="4">
        <f t="shared" si="0"/>
        <v>10</v>
      </c>
      <c r="D19" s="4">
        <f t="shared" si="1"/>
        <v>3.6</v>
      </c>
      <c r="E19" s="4" t="str">
        <f t="shared" si="2"/>
        <v>[3600,10]</v>
      </c>
      <c r="F19" s="15"/>
      <c r="G19" s="15"/>
      <c r="H19" s="15">
        <f>A19-A15</f>
        <v>800</v>
      </c>
      <c r="I19" s="22">
        <v>8</v>
      </c>
      <c r="J19" s="22">
        <v>20</v>
      </c>
      <c r="K19" s="2">
        <f t="shared" si="3"/>
        <v>447.5</v>
      </c>
      <c r="L19" s="2"/>
      <c r="M19" s="2"/>
    </row>
    <row r="20" spans="1:13" s="1" customFormat="1" x14ac:dyDescent="0.25">
      <c r="A20" s="3">
        <v>3800</v>
      </c>
      <c r="B20" s="12">
        <v>10</v>
      </c>
      <c r="C20" s="4">
        <f t="shared" si="0"/>
        <v>10</v>
      </c>
      <c r="D20" s="4">
        <f t="shared" si="1"/>
        <v>3.8</v>
      </c>
      <c r="E20" s="4" t="str">
        <f t="shared" si="2"/>
        <v>[3800,10]</v>
      </c>
      <c r="F20" s="15"/>
      <c r="G20" s="15"/>
      <c r="H20" s="15"/>
      <c r="I20" s="22">
        <v>9</v>
      </c>
      <c r="J20" s="22">
        <v>20</v>
      </c>
      <c r="K20" s="2">
        <f t="shared" si="3"/>
        <v>420</v>
      </c>
      <c r="L20" s="2"/>
      <c r="M20" s="2"/>
    </row>
    <row r="21" spans="1:13" s="1" customFormat="1" x14ac:dyDescent="0.25">
      <c r="A21" s="3">
        <v>4000</v>
      </c>
      <c r="B21" s="12">
        <v>10</v>
      </c>
      <c r="C21" s="4">
        <f t="shared" si="0"/>
        <v>10</v>
      </c>
      <c r="D21" s="4">
        <f t="shared" si="1"/>
        <v>4</v>
      </c>
      <c r="E21" s="4" t="str">
        <f t="shared" si="2"/>
        <v>[4000,10]</v>
      </c>
      <c r="F21" s="15"/>
      <c r="G21" s="15"/>
      <c r="H21" s="15"/>
      <c r="I21" s="22">
        <v>9</v>
      </c>
      <c r="J21" s="22">
        <v>20</v>
      </c>
      <c r="K21" s="2">
        <f t="shared" si="3"/>
        <v>442.22222222222223</v>
      </c>
      <c r="L21" s="2"/>
      <c r="M21" s="2"/>
    </row>
    <row r="22" spans="1:13" s="1" customFormat="1" x14ac:dyDescent="0.25">
      <c r="A22" s="3">
        <v>4200</v>
      </c>
      <c r="B22" s="12">
        <v>10</v>
      </c>
      <c r="C22" s="4">
        <f t="shared" si="0"/>
        <v>10</v>
      </c>
      <c r="D22" s="4">
        <f t="shared" si="1"/>
        <v>4.2</v>
      </c>
      <c r="E22" s="4" t="str">
        <f t="shared" si="2"/>
        <v>[4200,10]</v>
      </c>
      <c r="F22" s="15"/>
      <c r="G22" s="15"/>
      <c r="H22" s="15"/>
      <c r="I22" s="22">
        <v>9</v>
      </c>
      <c r="J22" s="22">
        <v>20</v>
      </c>
      <c r="K22" s="2">
        <f t="shared" si="3"/>
        <v>464.44444444444446</v>
      </c>
      <c r="L22" s="2"/>
      <c r="M22" s="2"/>
    </row>
    <row r="23" spans="1:13" s="1" customFormat="1" x14ac:dyDescent="0.25">
      <c r="A23" s="3">
        <v>4400</v>
      </c>
      <c r="B23" s="12">
        <v>5</v>
      </c>
      <c r="C23" s="4">
        <f t="shared" si="0"/>
        <v>5</v>
      </c>
      <c r="D23" s="4">
        <f t="shared" si="1"/>
        <v>2.2000000000000002</v>
      </c>
      <c r="E23" s="4" t="str">
        <f t="shared" si="2"/>
        <v>[4400,5]</v>
      </c>
      <c r="F23" s="15"/>
      <c r="G23" s="15"/>
      <c r="H23" s="15">
        <f>A23-A19</f>
        <v>800</v>
      </c>
      <c r="I23" s="22">
        <v>9</v>
      </c>
      <c r="J23" s="22">
        <v>20</v>
      </c>
      <c r="K23" s="2">
        <f t="shared" si="3"/>
        <v>486.66666666666669</v>
      </c>
      <c r="L23" s="2"/>
      <c r="M23" s="2"/>
    </row>
    <row r="24" spans="1:13" s="1" customFormat="1" x14ac:dyDescent="0.25">
      <c r="A24" s="3">
        <v>4600</v>
      </c>
      <c r="B24" s="12">
        <v>5</v>
      </c>
      <c r="C24" s="4">
        <f t="shared" si="0"/>
        <v>5</v>
      </c>
      <c r="D24" s="4">
        <f t="shared" si="1"/>
        <v>2.2999999999999998</v>
      </c>
      <c r="E24" s="4" t="str">
        <f t="shared" si="2"/>
        <v>[4600,5]</v>
      </c>
      <c r="F24" s="15"/>
      <c r="G24" s="15"/>
      <c r="H24" s="15"/>
      <c r="I24" s="22">
        <v>10</v>
      </c>
      <c r="J24" s="22">
        <v>20</v>
      </c>
      <c r="K24" s="2">
        <f t="shared" si="3"/>
        <v>458</v>
      </c>
      <c r="L24" s="2"/>
      <c r="M24" s="2"/>
    </row>
    <row r="25" spans="1:13" s="1" customFormat="1" x14ac:dyDescent="0.25">
      <c r="A25" s="3">
        <v>4800</v>
      </c>
      <c r="B25" s="12">
        <v>5</v>
      </c>
      <c r="C25" s="4">
        <f t="shared" si="0"/>
        <v>5</v>
      </c>
      <c r="D25" s="4">
        <f t="shared" si="1"/>
        <v>2.4</v>
      </c>
      <c r="E25" s="4" t="str">
        <f t="shared" si="2"/>
        <v>[4800,5]</v>
      </c>
      <c r="F25" s="15"/>
      <c r="G25" s="15"/>
      <c r="H25" s="15"/>
      <c r="I25" s="22">
        <v>10</v>
      </c>
      <c r="J25" s="22">
        <v>20</v>
      </c>
      <c r="K25" s="2">
        <f t="shared" si="3"/>
        <v>478</v>
      </c>
      <c r="L25" s="2"/>
      <c r="M25" s="2"/>
    </row>
    <row r="26" spans="1:13" s="1" customFormat="1" x14ac:dyDescent="0.25">
      <c r="A26" s="3">
        <v>5000</v>
      </c>
      <c r="B26" s="12">
        <v>5</v>
      </c>
      <c r="C26" s="4">
        <f t="shared" si="0"/>
        <v>5</v>
      </c>
      <c r="D26" s="4">
        <f t="shared" si="1"/>
        <v>2.5</v>
      </c>
      <c r="E26" s="4" t="str">
        <f t="shared" si="2"/>
        <v>[5000,5]</v>
      </c>
      <c r="F26" s="15"/>
      <c r="G26" s="15"/>
      <c r="H26" s="15">
        <f>A26-A23</f>
        <v>600</v>
      </c>
      <c r="I26" s="22">
        <v>10</v>
      </c>
      <c r="J26" s="22">
        <v>20</v>
      </c>
      <c r="K26" s="2">
        <f t="shared" si="3"/>
        <v>498</v>
      </c>
      <c r="L26" s="2"/>
      <c r="M26" s="2"/>
    </row>
    <row r="27" spans="1:13" s="1" customFormat="1" x14ac:dyDescent="0.25">
      <c r="A27" s="13"/>
      <c r="B27" s="14">
        <f>SUM(B2:B26)</f>
        <v>10000</v>
      </c>
      <c r="C27" s="13"/>
      <c r="D27" s="13"/>
      <c r="E27" s="15"/>
      <c r="F27" s="15"/>
      <c r="G27" s="15"/>
      <c r="H27" s="15"/>
      <c r="I27" s="22"/>
      <c r="J27" s="22"/>
      <c r="L27" s="2"/>
      <c r="M27" s="2"/>
    </row>
    <row r="28" spans="1:13" s="1" customFormat="1" x14ac:dyDescent="0.25">
      <c r="A28" s="13"/>
      <c r="B28" s="14"/>
      <c r="C28" s="13"/>
      <c r="D28" s="13"/>
      <c r="E28" s="15"/>
      <c r="F28" s="15"/>
      <c r="G28" s="15"/>
      <c r="H28" s="15"/>
      <c r="I28" s="22"/>
      <c r="J28" s="22"/>
      <c r="L28" s="2"/>
      <c r="M28" s="2"/>
    </row>
    <row r="29" spans="1:13" s="1" customFormat="1" x14ac:dyDescent="0.25">
      <c r="A29" s="13"/>
      <c r="B29" s="14"/>
      <c r="C29" s="13"/>
      <c r="D29" s="13"/>
      <c r="E29" s="16" t="str">
        <f>E2&amp;","&amp;E3&amp;","&amp;E4&amp;","&amp;E5&amp;","&amp;E6&amp;","&amp;E7&amp;","&amp;E8&amp;","&amp;E9&amp;","&amp;E10&amp;","&amp;E11&amp;","&amp;E12&amp;","&amp;E13&amp;","&amp;E14&amp;","&amp;E15&amp;","&amp;E16&amp;","&amp;E17&amp;","&amp;E18&amp;","&amp;E19&amp;","&amp;E20&amp;","&amp;E21&amp;","&amp;E22&amp;","&amp;E23&amp;","&amp;E24&amp;","&amp;E25&amp;","&amp;E26</f>
        <v>[800,900],[900,900],[1000,1500],[1100,1500],[1200,1380],[1400,1490],[1500,700],[1600,500],[1800,300],[2000,150],[2200,150],[2400,100],[2600,100],[2800,100],[3000,100],[3200,50],[3400,20],[3600,10],[3800,10],[4000,10],[4200,10],[4400,5],[4600,5],[4800,5],[5000,5]</v>
      </c>
      <c r="F29" s="15"/>
      <c r="G29" s="15"/>
      <c r="H29" s="15"/>
      <c r="I29" s="22"/>
      <c r="J29" s="22"/>
      <c r="L29" s="2"/>
      <c r="M29" s="2"/>
    </row>
    <row r="30" spans="1:13" s="1" customFormat="1" x14ac:dyDescent="0.25">
      <c r="E30" s="17" t="str">
        <f>"["&amp;E29&amp;"]"</f>
        <v>[[800,900],[900,900],[1000,1500],[1100,1500],[1200,1380],[1400,1490],[1500,700],[1600,500],[1800,300],[2000,150],[2200,150],[2400,100],[2600,100],[2800,100],[3000,100],[3200,50],[3400,20],[3600,10],[3800,10],[4000,10],[4200,10],[4400,5],[4600,5],[4800,5],[5000,5]]</v>
      </c>
      <c r="I30" s="23"/>
      <c r="J30" s="23"/>
      <c r="L30" s="2"/>
      <c r="M30" s="2"/>
    </row>
    <row r="31" spans="1:13" s="1" customFormat="1" x14ac:dyDescent="0.25">
      <c r="A31" s="16"/>
      <c r="L31" s="2"/>
      <c r="M31" s="2"/>
    </row>
    <row r="32" spans="1:13" s="1" customFormat="1" x14ac:dyDescent="0.25">
      <c r="A32" s="17"/>
    </row>
    <row r="33" spans="1:13" s="1" customFormat="1" x14ac:dyDescent="0.25">
      <c r="L33" s="2"/>
      <c r="M33" s="2"/>
    </row>
    <row r="34" spans="1:13" s="1" customFormat="1" x14ac:dyDescent="0.25">
      <c r="L34" s="2"/>
      <c r="M34" s="2"/>
    </row>
    <row r="35" spans="1:13" s="1" customFormat="1" x14ac:dyDescent="0.25">
      <c r="L35" s="2"/>
      <c r="M35" s="2"/>
    </row>
    <row r="36" spans="1:13" s="1" customFormat="1" x14ac:dyDescent="0.25">
      <c r="A36" s="18" t="s">
        <v>79</v>
      </c>
      <c r="B36" s="18"/>
      <c r="C36" s="18"/>
      <c r="D36" s="18"/>
      <c r="E36" s="18"/>
      <c r="F36" s="18"/>
      <c r="L36" s="2"/>
      <c r="M36" s="2"/>
    </row>
    <row r="37" spans="1:13" s="1" customFormat="1" x14ac:dyDescent="0.25">
      <c r="A37" s="19" t="s">
        <v>193</v>
      </c>
      <c r="B37" s="19" t="s">
        <v>201</v>
      </c>
      <c r="C37" s="19" t="s">
        <v>149</v>
      </c>
      <c r="L37" s="2"/>
      <c r="M37" s="2"/>
    </row>
    <row r="38" spans="1:13" s="1" customFormat="1" x14ac:dyDescent="0.25">
      <c r="A38" s="19">
        <v>4</v>
      </c>
      <c r="B38" s="19" t="s">
        <v>70</v>
      </c>
      <c r="C38" s="19">
        <f>H4</f>
        <v>200</v>
      </c>
      <c r="L38" s="2"/>
      <c r="M38" s="2"/>
    </row>
    <row r="39" spans="1:13" s="1" customFormat="1" x14ac:dyDescent="0.25">
      <c r="A39" s="19">
        <v>5</v>
      </c>
      <c r="B39" s="19" t="s">
        <v>72</v>
      </c>
      <c r="C39" s="19">
        <f>H7</f>
        <v>400</v>
      </c>
      <c r="L39" s="2"/>
      <c r="M39" s="2"/>
    </row>
    <row r="40" spans="1:13" s="1" customFormat="1" x14ac:dyDescent="0.25">
      <c r="A40" s="19">
        <v>6</v>
      </c>
      <c r="B40" s="19" t="s">
        <v>74</v>
      </c>
      <c r="C40" s="19">
        <f>H11</f>
        <v>600</v>
      </c>
      <c r="L40" s="2"/>
      <c r="M40" s="2"/>
    </row>
    <row r="41" spans="1:13" s="1" customFormat="1" x14ac:dyDescent="0.25">
      <c r="A41" s="19">
        <v>7</v>
      </c>
      <c r="B41" s="19" t="s">
        <v>81</v>
      </c>
      <c r="C41" s="19">
        <f>H15</f>
        <v>800</v>
      </c>
      <c r="L41" s="2"/>
      <c r="M41" s="2"/>
    </row>
    <row r="42" spans="1:13" s="1" customFormat="1" x14ac:dyDescent="0.25">
      <c r="A42" s="19">
        <v>8</v>
      </c>
      <c r="B42" s="19" t="s">
        <v>83</v>
      </c>
      <c r="C42" s="19">
        <f>H19</f>
        <v>800</v>
      </c>
      <c r="L42" s="2"/>
      <c r="M42" s="2"/>
    </row>
    <row r="43" spans="1:13" s="1" customFormat="1" x14ac:dyDescent="0.25">
      <c r="A43" s="19">
        <v>9</v>
      </c>
      <c r="B43" s="19" t="s">
        <v>85</v>
      </c>
      <c r="C43" s="19">
        <f>H23</f>
        <v>800</v>
      </c>
      <c r="L43" s="2"/>
      <c r="M43" s="2"/>
    </row>
    <row r="44" spans="1:13" s="1" customFormat="1" x14ac:dyDescent="0.25">
      <c r="A44" s="19">
        <v>10</v>
      </c>
      <c r="B44" s="19" t="s">
        <v>87</v>
      </c>
      <c r="C44" s="19">
        <f>H26</f>
        <v>600</v>
      </c>
      <c r="L44" s="2"/>
      <c r="M44" s="2"/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32"/>
  <sheetViews>
    <sheetView workbookViewId="0">
      <selection activeCell="A32" sqref="A32"/>
    </sheetView>
  </sheetViews>
  <sheetFormatPr defaultColWidth="9" defaultRowHeight="15.6" x14ac:dyDescent="0.25"/>
  <cols>
    <col min="1" max="1" width="9" style="1"/>
    <col min="2" max="2" width="32.44140625" style="1" customWidth="1"/>
    <col min="3" max="3" width="20.44140625" style="1" customWidth="1"/>
    <col min="4" max="4" width="9.44140625" style="1" customWidth="1"/>
    <col min="5" max="5" width="23.77734375" style="1" customWidth="1"/>
    <col min="6" max="6" width="9" style="1"/>
    <col min="7" max="8" width="9.109375" style="1" customWidth="1"/>
    <col min="9" max="10" width="12.88671875" style="1" customWidth="1"/>
    <col min="11" max="11" width="9" style="1"/>
    <col min="12" max="13" width="9" style="2"/>
    <col min="14" max="16380" width="9" style="1"/>
    <col min="16381" max="16384" width="9" style="25"/>
  </cols>
  <sheetData>
    <row r="1" spans="1:15" s="1" customFormat="1" x14ac:dyDescent="0.25">
      <c r="A1" s="3" t="s">
        <v>189</v>
      </c>
      <c r="B1" s="4" t="s">
        <v>190</v>
      </c>
      <c r="C1" s="4"/>
      <c r="D1" s="3" t="s">
        <v>191</v>
      </c>
      <c r="G1" s="26"/>
      <c r="H1" s="27"/>
      <c r="L1" s="2"/>
      <c r="M1" s="2"/>
    </row>
    <row r="2" spans="1:15" s="1" customFormat="1" ht="16.2" x14ac:dyDescent="0.25">
      <c r="A2" s="3">
        <v>800</v>
      </c>
      <c r="B2" s="3">
        <v>900</v>
      </c>
      <c r="C2" s="4">
        <f t="shared" ref="C2:C26" si="0">B2*1</f>
        <v>900</v>
      </c>
      <c r="D2" s="4">
        <f t="shared" ref="D2:D26" si="1">A2*B2/$B$27</f>
        <v>72</v>
      </c>
      <c r="E2" s="4" t="str">
        <f t="shared" ref="E2:E26" si="2">"["&amp;A2&amp;","&amp;C2&amp;"]"</f>
        <v>[800,900]</v>
      </c>
      <c r="F2" s="28" t="s">
        <v>186</v>
      </c>
      <c r="G2" s="29">
        <f>SUM(D2:D26)</f>
        <v>1378</v>
      </c>
      <c r="H2" s="30"/>
      <c r="I2" s="22"/>
      <c r="J2" s="22"/>
      <c r="K2" s="2"/>
      <c r="L2" s="2"/>
      <c r="M2" s="2"/>
    </row>
    <row r="3" spans="1:15" s="1" customFormat="1" x14ac:dyDescent="0.25">
      <c r="A3" s="3">
        <v>900</v>
      </c>
      <c r="B3" s="3">
        <v>1300</v>
      </c>
      <c r="C3" s="4">
        <f t="shared" si="0"/>
        <v>1300</v>
      </c>
      <c r="D3" s="4">
        <f t="shared" si="1"/>
        <v>117</v>
      </c>
      <c r="E3" s="4" t="str">
        <f t="shared" si="2"/>
        <v>[900,1300]</v>
      </c>
      <c r="F3" s="31"/>
      <c r="G3" s="31"/>
      <c r="H3" s="15"/>
      <c r="I3" s="22"/>
      <c r="J3" s="22"/>
      <c r="K3" s="2"/>
      <c r="L3" s="2"/>
      <c r="M3" s="2"/>
    </row>
    <row r="4" spans="1:15" s="1" customFormat="1" x14ac:dyDescent="0.25">
      <c r="A4" s="3">
        <v>1000</v>
      </c>
      <c r="B4" s="3">
        <v>1300</v>
      </c>
      <c r="C4" s="4">
        <f t="shared" si="0"/>
        <v>1300</v>
      </c>
      <c r="D4" s="4">
        <f t="shared" si="1"/>
        <v>130</v>
      </c>
      <c r="E4" s="4" t="str">
        <f t="shared" si="2"/>
        <v>[1000,1300]</v>
      </c>
      <c r="F4" s="31"/>
      <c r="G4" s="31"/>
      <c r="H4" s="15"/>
      <c r="I4" s="22"/>
      <c r="J4" s="22"/>
      <c r="K4" s="2"/>
      <c r="L4" s="2"/>
      <c r="M4" s="2"/>
    </row>
    <row r="5" spans="1:15" s="1" customFormat="1" x14ac:dyDescent="0.25">
      <c r="A5" s="3">
        <v>1100</v>
      </c>
      <c r="B5" s="3">
        <v>1500</v>
      </c>
      <c r="C5" s="4">
        <f t="shared" si="0"/>
        <v>1500</v>
      </c>
      <c r="D5" s="4">
        <f t="shared" si="1"/>
        <v>165</v>
      </c>
      <c r="E5" s="4" t="str">
        <f t="shared" si="2"/>
        <v>[1100,1500]</v>
      </c>
      <c r="F5" s="31"/>
      <c r="G5" s="31"/>
      <c r="H5" s="15"/>
      <c r="I5" s="22"/>
      <c r="J5" s="22"/>
      <c r="K5" s="2"/>
      <c r="L5" s="2"/>
      <c r="M5" s="2"/>
    </row>
    <row r="6" spans="1:15" s="1" customFormat="1" x14ac:dyDescent="0.25">
      <c r="A6" s="3">
        <v>1200</v>
      </c>
      <c r="B6" s="3">
        <v>1500</v>
      </c>
      <c r="C6" s="4">
        <f t="shared" si="0"/>
        <v>1500</v>
      </c>
      <c r="D6" s="4">
        <f t="shared" si="1"/>
        <v>180</v>
      </c>
      <c r="E6" s="4" t="str">
        <f t="shared" si="2"/>
        <v>[1200,1500]</v>
      </c>
      <c r="F6" s="31"/>
      <c r="G6" s="31"/>
      <c r="H6" s="15"/>
      <c r="I6" s="22"/>
      <c r="J6" s="22"/>
      <c r="K6" s="2"/>
      <c r="L6" s="2"/>
      <c r="M6" s="2"/>
    </row>
    <row r="7" spans="1:15" s="1" customFormat="1" x14ac:dyDescent="0.25">
      <c r="A7" s="3">
        <v>1400</v>
      </c>
      <c r="B7" s="11">
        <v>1300</v>
      </c>
      <c r="C7" s="4">
        <f t="shared" si="0"/>
        <v>1300</v>
      </c>
      <c r="D7" s="4">
        <f t="shared" si="1"/>
        <v>182</v>
      </c>
      <c r="E7" s="4" t="str">
        <f t="shared" si="2"/>
        <v>[1400,1300]</v>
      </c>
      <c r="F7" s="31"/>
      <c r="G7" s="31"/>
      <c r="H7" s="15"/>
      <c r="I7" s="22"/>
      <c r="J7" s="22"/>
      <c r="K7" s="2"/>
      <c r="L7" s="2"/>
      <c r="M7" s="2"/>
    </row>
    <row r="8" spans="1:15" s="1" customFormat="1" x14ac:dyDescent="0.25">
      <c r="A8" s="3">
        <v>1500</v>
      </c>
      <c r="B8" s="3">
        <v>400</v>
      </c>
      <c r="C8" s="4">
        <f t="shared" si="0"/>
        <v>400</v>
      </c>
      <c r="D8" s="4">
        <f t="shared" si="1"/>
        <v>60</v>
      </c>
      <c r="E8" s="4" t="str">
        <f t="shared" si="2"/>
        <v>[1500,400]</v>
      </c>
      <c r="F8" s="31"/>
      <c r="G8" s="31"/>
      <c r="H8" s="15"/>
      <c r="I8" s="22"/>
      <c r="J8" s="22"/>
      <c r="K8" s="2"/>
      <c r="L8" s="2"/>
      <c r="M8" s="2"/>
    </row>
    <row r="9" spans="1:15" s="1" customFormat="1" x14ac:dyDescent="0.25">
      <c r="A9" s="3">
        <v>1600</v>
      </c>
      <c r="B9" s="3">
        <v>400</v>
      </c>
      <c r="C9" s="4">
        <f t="shared" si="0"/>
        <v>400</v>
      </c>
      <c r="D9" s="4">
        <f t="shared" si="1"/>
        <v>64</v>
      </c>
      <c r="E9" s="4" t="str">
        <f t="shared" si="2"/>
        <v>[1600,400]</v>
      </c>
      <c r="F9" s="31"/>
      <c r="G9" s="31"/>
      <c r="H9" s="15"/>
      <c r="I9" s="22"/>
      <c r="J9" s="22"/>
      <c r="K9" s="2"/>
      <c r="L9" s="2"/>
      <c r="M9" s="2"/>
      <c r="O9" s="24"/>
    </row>
    <row r="10" spans="1:15" s="1" customFormat="1" x14ac:dyDescent="0.25">
      <c r="A10" s="3">
        <v>1800</v>
      </c>
      <c r="B10" s="3">
        <v>200</v>
      </c>
      <c r="C10" s="4">
        <f t="shared" si="0"/>
        <v>200</v>
      </c>
      <c r="D10" s="4">
        <f t="shared" si="1"/>
        <v>36</v>
      </c>
      <c r="E10" s="4" t="str">
        <f t="shared" si="2"/>
        <v>[1800,200]</v>
      </c>
      <c r="F10" s="31"/>
      <c r="G10" s="31"/>
      <c r="H10" s="15"/>
      <c r="I10" s="22"/>
      <c r="J10" s="22"/>
      <c r="K10" s="2"/>
      <c r="L10" s="2"/>
      <c r="M10" s="2"/>
    </row>
    <row r="11" spans="1:15" s="1" customFormat="1" x14ac:dyDescent="0.25">
      <c r="A11" s="3">
        <v>2000</v>
      </c>
      <c r="B11" s="3">
        <v>150</v>
      </c>
      <c r="C11" s="4">
        <f t="shared" si="0"/>
        <v>150</v>
      </c>
      <c r="D11" s="4">
        <f t="shared" si="1"/>
        <v>30</v>
      </c>
      <c r="E11" s="4" t="str">
        <f t="shared" si="2"/>
        <v>[2000,150]</v>
      </c>
      <c r="F11" s="31"/>
      <c r="G11" s="31"/>
      <c r="H11" s="15"/>
      <c r="I11" s="22"/>
      <c r="J11" s="22"/>
      <c r="K11" s="2"/>
      <c r="L11" s="2"/>
      <c r="M11" s="2"/>
    </row>
    <row r="12" spans="1:15" s="1" customFormat="1" x14ac:dyDescent="0.25">
      <c r="A12" s="3">
        <v>2200</v>
      </c>
      <c r="B12" s="3">
        <v>150</v>
      </c>
      <c r="C12" s="4">
        <f t="shared" si="0"/>
        <v>150</v>
      </c>
      <c r="D12" s="4">
        <f t="shared" si="1"/>
        <v>33</v>
      </c>
      <c r="E12" s="4" t="str">
        <f t="shared" si="2"/>
        <v>[2200,150]</v>
      </c>
      <c r="F12" s="31"/>
      <c r="G12" s="31"/>
      <c r="H12" s="15"/>
      <c r="I12" s="22"/>
      <c r="J12" s="22"/>
      <c r="K12" s="2"/>
      <c r="L12" s="2"/>
      <c r="M12" s="2"/>
    </row>
    <row r="13" spans="1:15" s="1" customFormat="1" x14ac:dyDescent="0.25">
      <c r="A13" s="3">
        <v>2400</v>
      </c>
      <c r="B13" s="3">
        <v>150</v>
      </c>
      <c r="C13" s="4">
        <f t="shared" si="0"/>
        <v>150</v>
      </c>
      <c r="D13" s="4">
        <f t="shared" si="1"/>
        <v>36</v>
      </c>
      <c r="E13" s="4" t="str">
        <f t="shared" si="2"/>
        <v>[2400,150]</v>
      </c>
      <c r="F13" s="31"/>
      <c r="G13" s="31"/>
      <c r="H13" s="15"/>
      <c r="I13" s="22"/>
      <c r="J13" s="22"/>
      <c r="K13" s="2"/>
      <c r="L13" s="2"/>
      <c r="M13" s="2"/>
    </row>
    <row r="14" spans="1:15" s="1" customFormat="1" x14ac:dyDescent="0.25">
      <c r="A14" s="3">
        <v>2600</v>
      </c>
      <c r="B14" s="3">
        <v>150</v>
      </c>
      <c r="C14" s="4">
        <f t="shared" si="0"/>
        <v>150</v>
      </c>
      <c r="D14" s="4">
        <f t="shared" si="1"/>
        <v>39</v>
      </c>
      <c r="E14" s="4" t="str">
        <f t="shared" si="2"/>
        <v>[2600,150]</v>
      </c>
      <c r="F14" s="31"/>
      <c r="G14" s="31"/>
      <c r="H14" s="15"/>
      <c r="I14" s="22"/>
      <c r="J14" s="22"/>
      <c r="K14" s="2"/>
      <c r="L14" s="2"/>
      <c r="M14" s="2"/>
    </row>
    <row r="15" spans="1:15" s="1" customFormat="1" x14ac:dyDescent="0.25">
      <c r="A15" s="3">
        <v>2800</v>
      </c>
      <c r="B15" s="3">
        <v>50</v>
      </c>
      <c r="C15" s="4">
        <f t="shared" si="0"/>
        <v>50</v>
      </c>
      <c r="D15" s="4">
        <f t="shared" si="1"/>
        <v>14</v>
      </c>
      <c r="E15" s="4" t="str">
        <f t="shared" si="2"/>
        <v>[2800,50]</v>
      </c>
      <c r="F15" s="31"/>
      <c r="G15" s="31"/>
      <c r="H15" s="15"/>
      <c r="I15" s="22"/>
      <c r="J15" s="22"/>
      <c r="K15" s="2"/>
      <c r="L15" s="2"/>
      <c r="M15" s="2"/>
    </row>
    <row r="16" spans="1:15" s="1" customFormat="1" x14ac:dyDescent="0.25">
      <c r="A16" s="3">
        <v>3000</v>
      </c>
      <c r="B16" s="12">
        <v>50</v>
      </c>
      <c r="C16" s="4">
        <f t="shared" si="0"/>
        <v>50</v>
      </c>
      <c r="D16" s="4">
        <f t="shared" si="1"/>
        <v>15</v>
      </c>
      <c r="E16" s="4" t="str">
        <f t="shared" si="2"/>
        <v>[3000,50]</v>
      </c>
      <c r="F16" s="31"/>
      <c r="G16" s="31"/>
      <c r="H16" s="15"/>
      <c r="I16" s="22"/>
      <c r="J16" s="22"/>
      <c r="K16" s="2"/>
      <c r="L16" s="2"/>
      <c r="M16" s="2"/>
    </row>
    <row r="17" spans="1:13" s="1" customFormat="1" x14ac:dyDescent="0.25">
      <c r="A17" s="3">
        <v>3200</v>
      </c>
      <c r="B17" s="12">
        <v>50</v>
      </c>
      <c r="C17" s="4">
        <f t="shared" si="0"/>
        <v>50</v>
      </c>
      <c r="D17" s="4">
        <f t="shared" si="1"/>
        <v>16</v>
      </c>
      <c r="E17" s="4" t="str">
        <f t="shared" si="2"/>
        <v>[3200,50]</v>
      </c>
      <c r="F17" s="15"/>
      <c r="G17" s="15"/>
      <c r="H17" s="15"/>
      <c r="I17" s="22"/>
      <c r="J17" s="22"/>
      <c r="K17" s="2"/>
      <c r="L17" s="2"/>
      <c r="M17" s="2"/>
    </row>
    <row r="18" spans="1:13" s="1" customFormat="1" x14ac:dyDescent="0.25">
      <c r="A18" s="3">
        <v>3400</v>
      </c>
      <c r="B18" s="12">
        <v>50</v>
      </c>
      <c r="C18" s="4">
        <f t="shared" si="0"/>
        <v>50</v>
      </c>
      <c r="D18" s="4">
        <f t="shared" si="1"/>
        <v>17</v>
      </c>
      <c r="E18" s="4" t="str">
        <f t="shared" si="2"/>
        <v>[3400,50]</v>
      </c>
      <c r="F18" s="15"/>
      <c r="G18" s="15"/>
      <c r="H18" s="15"/>
      <c r="I18" s="22"/>
      <c r="J18" s="22"/>
      <c r="K18" s="2"/>
      <c r="L18" s="2"/>
      <c r="M18" s="2"/>
    </row>
    <row r="19" spans="1:13" s="1" customFormat="1" x14ac:dyDescent="0.25">
      <c r="A19" s="3">
        <v>3600</v>
      </c>
      <c r="B19" s="12">
        <v>50</v>
      </c>
      <c r="C19" s="4">
        <f t="shared" si="0"/>
        <v>50</v>
      </c>
      <c r="D19" s="4">
        <f t="shared" si="1"/>
        <v>18</v>
      </c>
      <c r="E19" s="4" t="str">
        <f t="shared" si="2"/>
        <v>[3600,50]</v>
      </c>
      <c r="F19" s="15"/>
      <c r="G19" s="15"/>
      <c r="H19" s="15"/>
      <c r="I19" s="22"/>
      <c r="J19" s="22"/>
      <c r="K19" s="2"/>
      <c r="L19" s="2"/>
      <c r="M19" s="2"/>
    </row>
    <row r="20" spans="1:13" s="1" customFormat="1" x14ac:dyDescent="0.25">
      <c r="A20" s="3">
        <v>3800</v>
      </c>
      <c r="B20" s="12">
        <v>50</v>
      </c>
      <c r="C20" s="4">
        <f t="shared" si="0"/>
        <v>50</v>
      </c>
      <c r="D20" s="4">
        <f t="shared" si="1"/>
        <v>19</v>
      </c>
      <c r="E20" s="4" t="str">
        <f t="shared" si="2"/>
        <v>[3800,50]</v>
      </c>
      <c r="F20" s="15"/>
      <c r="G20" s="15"/>
      <c r="H20" s="15"/>
      <c r="I20" s="22"/>
      <c r="J20" s="22"/>
      <c r="K20" s="2"/>
      <c r="L20" s="2"/>
      <c r="M20" s="2"/>
    </row>
    <row r="21" spans="1:13" s="1" customFormat="1" x14ac:dyDescent="0.25">
      <c r="A21" s="3">
        <v>4000</v>
      </c>
      <c r="B21" s="12">
        <v>50</v>
      </c>
      <c r="C21" s="4">
        <f t="shared" si="0"/>
        <v>50</v>
      </c>
      <c r="D21" s="4">
        <f t="shared" si="1"/>
        <v>20</v>
      </c>
      <c r="E21" s="4" t="str">
        <f t="shared" si="2"/>
        <v>[4000,50]</v>
      </c>
      <c r="F21" s="15"/>
      <c r="G21" s="15"/>
      <c r="H21" s="15"/>
      <c r="I21" s="22"/>
      <c r="J21" s="22"/>
      <c r="K21" s="2"/>
      <c r="L21" s="2"/>
      <c r="M21" s="2"/>
    </row>
    <row r="22" spans="1:13" s="1" customFormat="1" x14ac:dyDescent="0.25">
      <c r="A22" s="3">
        <v>4200</v>
      </c>
      <c r="B22" s="12">
        <v>50</v>
      </c>
      <c r="C22" s="4">
        <f t="shared" si="0"/>
        <v>50</v>
      </c>
      <c r="D22" s="4">
        <f t="shared" si="1"/>
        <v>21</v>
      </c>
      <c r="E22" s="4" t="str">
        <f t="shared" si="2"/>
        <v>[4200,50]</v>
      </c>
      <c r="F22" s="15"/>
      <c r="G22" s="15"/>
      <c r="H22" s="15"/>
      <c r="I22" s="22"/>
      <c r="J22" s="22"/>
      <c r="K22" s="2"/>
      <c r="L22" s="2"/>
      <c r="M22" s="2"/>
    </row>
    <row r="23" spans="1:13" s="1" customFormat="1" x14ac:dyDescent="0.25">
      <c r="A23" s="3">
        <v>4400</v>
      </c>
      <c r="B23" s="12">
        <v>50</v>
      </c>
      <c r="C23" s="4">
        <f t="shared" si="0"/>
        <v>50</v>
      </c>
      <c r="D23" s="4">
        <f t="shared" si="1"/>
        <v>22</v>
      </c>
      <c r="E23" s="4" t="str">
        <f t="shared" si="2"/>
        <v>[4400,50]</v>
      </c>
      <c r="F23" s="15"/>
      <c r="G23" s="15"/>
      <c r="H23" s="15"/>
      <c r="I23" s="22"/>
      <c r="J23" s="22"/>
      <c r="K23" s="2"/>
      <c r="L23" s="2"/>
      <c r="M23" s="2"/>
    </row>
    <row r="24" spans="1:13" s="1" customFormat="1" x14ac:dyDescent="0.25">
      <c r="A24" s="3">
        <v>4600</v>
      </c>
      <c r="B24" s="12">
        <v>50</v>
      </c>
      <c r="C24" s="4">
        <f t="shared" si="0"/>
        <v>50</v>
      </c>
      <c r="D24" s="4">
        <f t="shared" si="1"/>
        <v>23</v>
      </c>
      <c r="E24" s="4" t="str">
        <f t="shared" si="2"/>
        <v>[4600,50]</v>
      </c>
      <c r="F24" s="15"/>
      <c r="G24" s="15"/>
      <c r="H24" s="15"/>
      <c r="I24" s="22"/>
      <c r="J24" s="22"/>
      <c r="K24" s="2"/>
      <c r="L24" s="2"/>
      <c r="M24" s="2"/>
    </row>
    <row r="25" spans="1:13" s="1" customFormat="1" x14ac:dyDescent="0.25">
      <c r="A25" s="3">
        <v>4800</v>
      </c>
      <c r="B25" s="12">
        <v>50</v>
      </c>
      <c r="C25" s="4">
        <f t="shared" si="0"/>
        <v>50</v>
      </c>
      <c r="D25" s="4">
        <f t="shared" si="1"/>
        <v>24</v>
      </c>
      <c r="E25" s="4" t="str">
        <f t="shared" si="2"/>
        <v>[4800,50]</v>
      </c>
      <c r="F25" s="15"/>
      <c r="G25" s="15"/>
      <c r="H25" s="15"/>
      <c r="I25" s="22"/>
      <c r="J25" s="22"/>
      <c r="K25" s="2"/>
      <c r="L25" s="2"/>
      <c r="M25" s="2"/>
    </row>
    <row r="26" spans="1:13" s="1" customFormat="1" x14ac:dyDescent="0.25">
      <c r="A26" s="3">
        <v>5000</v>
      </c>
      <c r="B26" s="12">
        <v>50</v>
      </c>
      <c r="C26" s="4">
        <f t="shared" si="0"/>
        <v>50</v>
      </c>
      <c r="D26" s="4">
        <f t="shared" si="1"/>
        <v>25</v>
      </c>
      <c r="E26" s="4" t="str">
        <f t="shared" si="2"/>
        <v>[5000,50]</v>
      </c>
      <c r="F26" s="15"/>
      <c r="G26" s="15"/>
      <c r="H26" s="15"/>
      <c r="I26" s="22"/>
      <c r="J26" s="22"/>
      <c r="K26" s="2"/>
      <c r="L26" s="2"/>
      <c r="M26" s="2"/>
    </row>
    <row r="27" spans="1:13" s="1" customFormat="1" x14ac:dyDescent="0.25">
      <c r="A27" s="13"/>
      <c r="B27" s="14">
        <f>SUM(B2:B26)</f>
        <v>10000</v>
      </c>
      <c r="C27" s="13"/>
      <c r="D27" s="13"/>
      <c r="E27" s="15"/>
      <c r="F27" s="15"/>
      <c r="G27" s="15"/>
      <c r="H27" s="15"/>
      <c r="I27" s="22"/>
      <c r="J27" s="22"/>
      <c r="L27" s="2"/>
      <c r="M27" s="2"/>
    </row>
    <row r="28" spans="1:13" s="1" customFormat="1" x14ac:dyDescent="0.25">
      <c r="A28" s="13"/>
      <c r="B28" s="14"/>
      <c r="C28" s="13"/>
      <c r="D28" s="13"/>
      <c r="E28" s="15"/>
      <c r="F28" s="15"/>
      <c r="G28" s="15"/>
      <c r="H28" s="15"/>
      <c r="I28" s="22"/>
      <c r="J28" s="22"/>
      <c r="L28" s="2"/>
      <c r="M28" s="2"/>
    </row>
    <row r="29" spans="1:13" s="1" customFormat="1" x14ac:dyDescent="0.25">
      <c r="A29" s="13"/>
      <c r="B29" s="14"/>
      <c r="C29" s="13"/>
      <c r="D29" s="13"/>
      <c r="E29" s="16" t="str">
        <f>E2&amp;","&amp;E3&amp;","&amp;E4&amp;","&amp;E5&amp;","&amp;E6&amp;","&amp;E7&amp;","&amp;E8&amp;","&amp;E9&amp;","&amp;E10&amp;","&amp;E11&amp;","&amp;E12&amp;","&amp;E13&amp;","&amp;E14&amp;","&amp;E15&amp;","&amp;E16&amp;","&amp;E17&amp;","&amp;E18&amp;","&amp;E19&amp;","&amp;E20&amp;","&amp;E21&amp;","&amp;E22&amp;","&amp;E23&amp;","&amp;E24&amp;","&amp;E25&amp;","&amp;E26</f>
        <v>[800,900],[900,1300],[1000,1300],[1100,1500],[1200,1500],[1400,1300],[1500,400],[1600,400],[1800,200],[2000,150],[2200,150],[2400,150],[2600,150],[2800,50],[3000,50],[3200,50],[3400,50],[3600,50],[3800,50],[4000,50],[4200,50],[4400,50],[4600,50],[4800,50],[5000,50]</v>
      </c>
      <c r="F29" s="15"/>
      <c r="G29" s="15"/>
      <c r="H29" s="15"/>
      <c r="I29" s="22"/>
      <c r="J29" s="22"/>
      <c r="L29" s="2"/>
      <c r="M29" s="2"/>
    </row>
    <row r="30" spans="1:13" s="1" customFormat="1" x14ac:dyDescent="0.25">
      <c r="E30" s="17" t="str">
        <f>"["&amp;E29&amp;"]"</f>
        <v>[[800,900],[900,1300],[1000,1300],[1100,1500],[1200,1500],[1400,1300],[1500,400],[1600,400],[1800,200],[2000,150],[2200,150],[2400,150],[2600,150],[2800,50],[3000,50],[3200,50],[3400,50],[3600,50],[3800,50],[4000,50],[4200,50],[4400,50],[4600,50],[4800,50],[5000,50]]</v>
      </c>
      <c r="I30" s="23"/>
      <c r="J30" s="23"/>
      <c r="L30" s="2"/>
      <c r="M30" s="2"/>
    </row>
    <row r="31" spans="1:13" s="1" customFormat="1" x14ac:dyDescent="0.25">
      <c r="A31" s="16"/>
      <c r="L31" s="2"/>
      <c r="M31" s="2"/>
    </row>
    <row r="32" spans="1:13" s="1" customFormat="1" x14ac:dyDescent="0.25"/>
  </sheetData>
  <phoneticPr fontId="1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32"/>
  <sheetViews>
    <sheetView workbookViewId="0">
      <selection activeCell="B5" sqref="B2:B5"/>
    </sheetView>
  </sheetViews>
  <sheetFormatPr defaultColWidth="9" defaultRowHeight="15.6" x14ac:dyDescent="0.25"/>
  <cols>
    <col min="1" max="1" width="9" style="1"/>
    <col min="2" max="2" width="32.44140625" style="1" customWidth="1"/>
    <col min="3" max="3" width="20.44140625" style="1" customWidth="1"/>
    <col min="4" max="4" width="9.44140625" style="1" customWidth="1"/>
    <col min="5" max="5" width="23.77734375" style="1" customWidth="1"/>
    <col min="6" max="6" width="9" style="1"/>
    <col min="7" max="7" width="27.21875" style="1" customWidth="1"/>
    <col min="8" max="8" width="9.109375" style="1" customWidth="1"/>
    <col min="9" max="10" width="12.88671875" style="1" customWidth="1"/>
    <col min="11" max="11" width="9" style="1"/>
    <col min="12" max="13" width="9" style="2"/>
    <col min="14" max="16380" width="9" style="1"/>
    <col min="16381" max="16384" width="9" style="25"/>
  </cols>
  <sheetData>
    <row r="1" spans="1:15" s="1" customFormat="1" x14ac:dyDescent="0.25">
      <c r="A1" s="3" t="s">
        <v>189</v>
      </c>
      <c r="B1" s="4" t="s">
        <v>190</v>
      </c>
      <c r="C1" s="4"/>
      <c r="D1" s="3" t="s">
        <v>191</v>
      </c>
      <c r="G1" s="26"/>
      <c r="H1" s="27"/>
      <c r="L1" s="2"/>
      <c r="M1" s="2"/>
    </row>
    <row r="2" spans="1:15" s="1" customFormat="1" ht="16.2" x14ac:dyDescent="0.25">
      <c r="A2" s="3">
        <v>800</v>
      </c>
      <c r="B2" s="3">
        <v>600</v>
      </c>
      <c r="C2" s="4">
        <f t="shared" ref="C2:C26" si="0">B2*1</f>
        <v>600</v>
      </c>
      <c r="D2" s="4">
        <f t="shared" ref="D2:D26" si="1">A2*B2/$B$27</f>
        <v>48</v>
      </c>
      <c r="E2" s="4" t="str">
        <f t="shared" ref="E2:E26" si="2">"["&amp;A2&amp;","&amp;C2&amp;"]"</f>
        <v>[800,600]</v>
      </c>
      <c r="F2" s="28" t="s">
        <v>186</v>
      </c>
      <c r="G2" s="34">
        <f>SUM(D2:D26)</f>
        <v>1400</v>
      </c>
      <c r="H2" s="30"/>
      <c r="I2" s="22"/>
      <c r="J2" s="22"/>
      <c r="K2" s="2"/>
      <c r="L2" s="2"/>
      <c r="M2" s="2"/>
    </row>
    <row r="3" spans="1:15" s="1" customFormat="1" x14ac:dyDescent="0.25">
      <c r="A3" s="3">
        <v>900</v>
      </c>
      <c r="B3" s="3">
        <v>700</v>
      </c>
      <c r="C3" s="4">
        <f t="shared" si="0"/>
        <v>700</v>
      </c>
      <c r="D3" s="4">
        <f t="shared" si="1"/>
        <v>63</v>
      </c>
      <c r="E3" s="4" t="str">
        <f t="shared" si="2"/>
        <v>[900,700]</v>
      </c>
      <c r="F3" s="31"/>
      <c r="G3" s="31"/>
      <c r="H3" s="15"/>
      <c r="I3" s="22"/>
      <c r="J3" s="22"/>
      <c r="K3" s="2"/>
      <c r="L3" s="2"/>
      <c r="M3" s="2"/>
    </row>
    <row r="4" spans="1:15" s="1" customFormat="1" x14ac:dyDescent="0.25">
      <c r="A4" s="3">
        <v>1000</v>
      </c>
      <c r="B4" s="3">
        <v>800</v>
      </c>
      <c r="C4" s="4">
        <f t="shared" si="0"/>
        <v>800</v>
      </c>
      <c r="D4" s="4">
        <f t="shared" si="1"/>
        <v>80</v>
      </c>
      <c r="E4" s="4" t="str">
        <f t="shared" si="2"/>
        <v>[1000,800]</v>
      </c>
      <c r="F4" s="31"/>
      <c r="G4" s="31"/>
      <c r="H4" s="15"/>
      <c r="I4" s="22"/>
      <c r="J4" s="22"/>
      <c r="K4" s="2"/>
      <c r="L4" s="2"/>
      <c r="M4" s="2"/>
    </row>
    <row r="5" spans="1:15" s="1" customFormat="1" x14ac:dyDescent="0.25">
      <c r="A5" s="3">
        <v>1100</v>
      </c>
      <c r="B5" s="3">
        <v>1500</v>
      </c>
      <c r="C5" s="4">
        <f t="shared" si="0"/>
        <v>1500</v>
      </c>
      <c r="D5" s="4">
        <f t="shared" si="1"/>
        <v>165</v>
      </c>
      <c r="E5" s="4" t="str">
        <f t="shared" si="2"/>
        <v>[1100,1500]</v>
      </c>
      <c r="F5" s="31"/>
      <c r="G5" s="31"/>
      <c r="H5" s="15"/>
      <c r="I5" s="22"/>
      <c r="J5" s="22"/>
      <c r="K5" s="2"/>
      <c r="L5" s="2"/>
      <c r="M5" s="2"/>
    </row>
    <row r="6" spans="1:15" s="1" customFormat="1" x14ac:dyDescent="0.25">
      <c r="A6" s="3">
        <v>1200</v>
      </c>
      <c r="B6" s="3">
        <v>1500</v>
      </c>
      <c r="C6" s="4">
        <f t="shared" si="0"/>
        <v>1500</v>
      </c>
      <c r="D6" s="4">
        <f t="shared" si="1"/>
        <v>180</v>
      </c>
      <c r="E6" s="4" t="str">
        <f t="shared" si="2"/>
        <v>[1200,1500]</v>
      </c>
      <c r="F6" s="31"/>
      <c r="G6" s="31"/>
      <c r="H6" s="15"/>
      <c r="I6" s="22"/>
      <c r="J6" s="22"/>
      <c r="K6" s="2"/>
      <c r="L6" s="2"/>
      <c r="M6" s="2"/>
    </row>
    <row r="7" spans="1:15" s="1" customFormat="1" x14ac:dyDescent="0.25">
      <c r="A7" s="3">
        <v>1400</v>
      </c>
      <c r="B7" s="11">
        <v>1300</v>
      </c>
      <c r="C7" s="4">
        <f t="shared" si="0"/>
        <v>1300</v>
      </c>
      <c r="D7" s="4">
        <f t="shared" si="1"/>
        <v>182</v>
      </c>
      <c r="E7" s="4" t="str">
        <f t="shared" si="2"/>
        <v>[1400,1300]</v>
      </c>
      <c r="F7" s="31"/>
      <c r="G7" s="31"/>
      <c r="H7" s="15"/>
      <c r="I7" s="22"/>
      <c r="J7" s="22"/>
      <c r="K7" s="2"/>
      <c r="L7" s="2"/>
      <c r="M7" s="2"/>
    </row>
    <row r="8" spans="1:15" s="1" customFormat="1" x14ac:dyDescent="0.25">
      <c r="A8" s="3">
        <v>1500</v>
      </c>
      <c r="B8" s="3">
        <v>1100</v>
      </c>
      <c r="C8" s="4">
        <f t="shared" si="0"/>
        <v>1100</v>
      </c>
      <c r="D8" s="4">
        <f t="shared" si="1"/>
        <v>165</v>
      </c>
      <c r="E8" s="4" t="str">
        <f t="shared" si="2"/>
        <v>[1500,1100]</v>
      </c>
      <c r="F8" s="31"/>
      <c r="G8" s="31"/>
      <c r="H8" s="15"/>
      <c r="I8" s="22"/>
      <c r="J8" s="22"/>
      <c r="K8" s="2"/>
      <c r="L8" s="2"/>
      <c r="M8" s="2"/>
    </row>
    <row r="9" spans="1:15" s="1" customFormat="1" x14ac:dyDescent="0.25">
      <c r="A9" s="3">
        <v>1600</v>
      </c>
      <c r="B9" s="3">
        <v>800</v>
      </c>
      <c r="C9" s="4">
        <f t="shared" si="0"/>
        <v>800</v>
      </c>
      <c r="D9" s="4">
        <f t="shared" si="1"/>
        <v>128</v>
      </c>
      <c r="E9" s="4" t="str">
        <f t="shared" si="2"/>
        <v>[1600,800]</v>
      </c>
      <c r="F9" s="31"/>
      <c r="G9" s="31"/>
      <c r="H9" s="15"/>
      <c r="I9" s="22"/>
      <c r="J9" s="22"/>
      <c r="K9" s="2"/>
      <c r="L9" s="2"/>
      <c r="M9" s="2"/>
      <c r="O9" s="24"/>
    </row>
    <row r="10" spans="1:15" s="1" customFormat="1" x14ac:dyDescent="0.25">
      <c r="A10" s="3">
        <v>1800</v>
      </c>
      <c r="B10" s="3">
        <v>800</v>
      </c>
      <c r="C10" s="4">
        <f t="shared" si="0"/>
        <v>800</v>
      </c>
      <c r="D10" s="4">
        <f t="shared" si="1"/>
        <v>144</v>
      </c>
      <c r="E10" s="4" t="str">
        <f t="shared" si="2"/>
        <v>[1800,800]</v>
      </c>
      <c r="F10" s="31"/>
      <c r="G10" s="31"/>
      <c r="H10" s="15"/>
      <c r="I10" s="22"/>
      <c r="J10" s="22"/>
      <c r="K10" s="2"/>
      <c r="L10" s="2"/>
      <c r="M10" s="2"/>
    </row>
    <row r="11" spans="1:15" s="1" customFormat="1" x14ac:dyDescent="0.25">
      <c r="A11" s="3">
        <v>2000</v>
      </c>
      <c r="B11" s="3">
        <v>150</v>
      </c>
      <c r="C11" s="4">
        <f t="shared" si="0"/>
        <v>150</v>
      </c>
      <c r="D11" s="4">
        <f t="shared" si="1"/>
        <v>30</v>
      </c>
      <c r="E11" s="4" t="str">
        <f t="shared" si="2"/>
        <v>[2000,150]</v>
      </c>
      <c r="F11" s="31"/>
      <c r="G11" s="31"/>
      <c r="H11" s="15"/>
      <c r="I11" s="22"/>
      <c r="J11" s="22"/>
      <c r="K11" s="2"/>
      <c r="L11" s="2"/>
      <c r="M11" s="2"/>
    </row>
    <row r="12" spans="1:15" s="1" customFormat="1" x14ac:dyDescent="0.25">
      <c r="A12" s="3">
        <v>2200</v>
      </c>
      <c r="B12" s="3">
        <v>150</v>
      </c>
      <c r="C12" s="4">
        <f t="shared" si="0"/>
        <v>150</v>
      </c>
      <c r="D12" s="4">
        <f t="shared" si="1"/>
        <v>33</v>
      </c>
      <c r="E12" s="4" t="str">
        <f t="shared" si="2"/>
        <v>[2200,150]</v>
      </c>
      <c r="F12" s="31"/>
      <c r="G12" s="31"/>
      <c r="H12" s="15"/>
      <c r="I12" s="22"/>
      <c r="J12" s="22"/>
      <c r="K12" s="2"/>
      <c r="L12" s="2"/>
      <c r="M12" s="2"/>
    </row>
    <row r="13" spans="1:15" s="1" customFormat="1" x14ac:dyDescent="0.25">
      <c r="A13" s="3">
        <v>2400</v>
      </c>
      <c r="B13" s="3">
        <v>100</v>
      </c>
      <c r="C13" s="4">
        <f t="shared" si="0"/>
        <v>100</v>
      </c>
      <c r="D13" s="4">
        <f t="shared" si="1"/>
        <v>24</v>
      </c>
      <c r="E13" s="4" t="str">
        <f t="shared" si="2"/>
        <v>[2400,100]</v>
      </c>
      <c r="F13" s="31"/>
      <c r="G13" s="31"/>
      <c r="H13" s="15"/>
      <c r="I13" s="22"/>
      <c r="J13" s="22"/>
      <c r="K13" s="2"/>
      <c r="L13" s="2"/>
      <c r="M13" s="2"/>
    </row>
    <row r="14" spans="1:15" s="1" customFormat="1" x14ac:dyDescent="0.25">
      <c r="A14" s="3">
        <v>2600</v>
      </c>
      <c r="B14" s="3">
        <v>100</v>
      </c>
      <c r="C14" s="4">
        <f t="shared" si="0"/>
        <v>100</v>
      </c>
      <c r="D14" s="4">
        <f t="shared" si="1"/>
        <v>26</v>
      </c>
      <c r="E14" s="4" t="str">
        <f t="shared" si="2"/>
        <v>[2600,100]</v>
      </c>
      <c r="F14" s="31"/>
      <c r="G14" s="31"/>
      <c r="H14" s="15"/>
      <c r="I14" s="22"/>
      <c r="J14" s="22"/>
      <c r="K14" s="2"/>
      <c r="L14" s="2"/>
      <c r="M14" s="2"/>
    </row>
    <row r="15" spans="1:15" s="1" customFormat="1" x14ac:dyDescent="0.25">
      <c r="A15" s="3">
        <v>2800</v>
      </c>
      <c r="B15" s="3">
        <v>100</v>
      </c>
      <c r="C15" s="4">
        <f t="shared" si="0"/>
        <v>100</v>
      </c>
      <c r="D15" s="4">
        <f t="shared" si="1"/>
        <v>28</v>
      </c>
      <c r="E15" s="4" t="str">
        <f t="shared" si="2"/>
        <v>[2800,100]</v>
      </c>
      <c r="F15" s="31"/>
      <c r="G15" s="31"/>
      <c r="H15" s="15"/>
      <c r="I15" s="22"/>
      <c r="J15" s="22"/>
      <c r="K15" s="2"/>
      <c r="L15" s="2"/>
      <c r="M15" s="2"/>
    </row>
    <row r="16" spans="1:15" s="1" customFormat="1" x14ac:dyDescent="0.25">
      <c r="A16" s="3">
        <v>3000</v>
      </c>
      <c r="B16" s="12">
        <v>100</v>
      </c>
      <c r="C16" s="4">
        <f t="shared" si="0"/>
        <v>100</v>
      </c>
      <c r="D16" s="4">
        <f t="shared" si="1"/>
        <v>30</v>
      </c>
      <c r="E16" s="4" t="str">
        <f t="shared" si="2"/>
        <v>[3000,100]</v>
      </c>
      <c r="F16" s="31"/>
      <c r="G16" s="31"/>
      <c r="H16" s="15"/>
      <c r="I16" s="22"/>
      <c r="J16" s="22"/>
      <c r="K16" s="2"/>
      <c r="L16" s="2"/>
      <c r="M16" s="2"/>
    </row>
    <row r="17" spans="1:13" s="1" customFormat="1" x14ac:dyDescent="0.25">
      <c r="A17" s="3">
        <v>3200</v>
      </c>
      <c r="B17" s="12">
        <v>50</v>
      </c>
      <c r="C17" s="4">
        <f t="shared" si="0"/>
        <v>50</v>
      </c>
      <c r="D17" s="4">
        <f t="shared" si="1"/>
        <v>16</v>
      </c>
      <c r="E17" s="4" t="str">
        <f t="shared" si="2"/>
        <v>[3200,50]</v>
      </c>
      <c r="F17" s="15"/>
      <c r="G17" s="15"/>
      <c r="H17" s="15"/>
      <c r="I17" s="22"/>
      <c r="J17" s="22"/>
      <c r="K17" s="2"/>
      <c r="L17" s="2"/>
      <c r="M17" s="2"/>
    </row>
    <row r="18" spans="1:13" s="1" customFormat="1" x14ac:dyDescent="0.25">
      <c r="A18" s="3">
        <v>3400</v>
      </c>
      <c r="B18" s="12">
        <v>50</v>
      </c>
      <c r="C18" s="4">
        <f t="shared" si="0"/>
        <v>50</v>
      </c>
      <c r="D18" s="4">
        <f t="shared" si="1"/>
        <v>17</v>
      </c>
      <c r="E18" s="4" t="str">
        <f t="shared" si="2"/>
        <v>[3400,50]</v>
      </c>
      <c r="F18" s="15"/>
      <c r="G18" s="15"/>
      <c r="H18" s="15"/>
      <c r="I18" s="22"/>
      <c r="J18" s="22"/>
      <c r="K18" s="2"/>
      <c r="L18" s="2"/>
      <c r="M18" s="2"/>
    </row>
    <row r="19" spans="1:13" s="1" customFormat="1" x14ac:dyDescent="0.25">
      <c r="A19" s="3">
        <v>3600</v>
      </c>
      <c r="B19" s="12">
        <v>20</v>
      </c>
      <c r="C19" s="4">
        <f t="shared" si="0"/>
        <v>20</v>
      </c>
      <c r="D19" s="4">
        <f t="shared" si="1"/>
        <v>7.2</v>
      </c>
      <c r="E19" s="4" t="str">
        <f t="shared" si="2"/>
        <v>[3600,20]</v>
      </c>
      <c r="F19" s="15"/>
      <c r="G19" s="15"/>
      <c r="H19" s="15"/>
      <c r="I19" s="22"/>
      <c r="J19" s="22"/>
      <c r="K19" s="2"/>
      <c r="L19" s="2"/>
      <c r="M19" s="2"/>
    </row>
    <row r="20" spans="1:13" s="1" customFormat="1" x14ac:dyDescent="0.25">
      <c r="A20" s="3">
        <v>3800</v>
      </c>
      <c r="B20" s="12">
        <v>20</v>
      </c>
      <c r="C20" s="4">
        <f t="shared" si="0"/>
        <v>20</v>
      </c>
      <c r="D20" s="4">
        <f t="shared" si="1"/>
        <v>7.6</v>
      </c>
      <c r="E20" s="4" t="str">
        <f t="shared" si="2"/>
        <v>[3800,20]</v>
      </c>
      <c r="F20" s="15"/>
      <c r="G20" s="15"/>
      <c r="H20" s="15"/>
      <c r="I20" s="22"/>
      <c r="J20" s="22"/>
      <c r="K20" s="2"/>
      <c r="L20" s="2"/>
      <c r="M20" s="2"/>
    </row>
    <row r="21" spans="1:13" s="1" customFormat="1" x14ac:dyDescent="0.25">
      <c r="A21" s="3">
        <v>4000</v>
      </c>
      <c r="B21" s="12">
        <v>15</v>
      </c>
      <c r="C21" s="4">
        <f t="shared" si="0"/>
        <v>15</v>
      </c>
      <c r="D21" s="4">
        <f t="shared" si="1"/>
        <v>6</v>
      </c>
      <c r="E21" s="4" t="str">
        <f t="shared" si="2"/>
        <v>[4000,15]</v>
      </c>
      <c r="F21" s="15"/>
      <c r="G21" s="15"/>
      <c r="H21" s="15"/>
      <c r="I21" s="22"/>
      <c r="J21" s="22"/>
      <c r="K21" s="2"/>
      <c r="L21" s="2"/>
      <c r="M21" s="2"/>
    </row>
    <row r="22" spans="1:13" s="1" customFormat="1" x14ac:dyDescent="0.25">
      <c r="A22" s="3">
        <v>4200</v>
      </c>
      <c r="B22" s="12">
        <v>15</v>
      </c>
      <c r="C22" s="4">
        <f t="shared" si="0"/>
        <v>15</v>
      </c>
      <c r="D22" s="4">
        <f t="shared" si="1"/>
        <v>6.3</v>
      </c>
      <c r="E22" s="4" t="str">
        <f t="shared" si="2"/>
        <v>[4200,15]</v>
      </c>
      <c r="F22" s="15"/>
      <c r="G22" s="15"/>
      <c r="H22" s="15"/>
      <c r="I22" s="22"/>
      <c r="J22" s="22"/>
      <c r="K22" s="2"/>
      <c r="L22" s="2"/>
      <c r="M22" s="2"/>
    </row>
    <row r="23" spans="1:13" s="1" customFormat="1" x14ac:dyDescent="0.25">
      <c r="A23" s="3">
        <v>4400</v>
      </c>
      <c r="B23" s="12">
        <v>10</v>
      </c>
      <c r="C23" s="4">
        <f t="shared" si="0"/>
        <v>10</v>
      </c>
      <c r="D23" s="4">
        <f t="shared" si="1"/>
        <v>4.4000000000000004</v>
      </c>
      <c r="E23" s="4" t="str">
        <f t="shared" si="2"/>
        <v>[4400,10]</v>
      </c>
      <c r="F23" s="15"/>
      <c r="G23" s="15"/>
      <c r="H23" s="15"/>
      <c r="I23" s="22"/>
      <c r="J23" s="22"/>
      <c r="K23" s="2"/>
      <c r="L23" s="2"/>
      <c r="M23" s="2"/>
    </row>
    <row r="24" spans="1:13" s="1" customFormat="1" x14ac:dyDescent="0.25">
      <c r="A24" s="3">
        <v>4600</v>
      </c>
      <c r="B24" s="12">
        <v>10</v>
      </c>
      <c r="C24" s="4">
        <f t="shared" si="0"/>
        <v>10</v>
      </c>
      <c r="D24" s="4">
        <f t="shared" si="1"/>
        <v>4.5999999999999996</v>
      </c>
      <c r="E24" s="4" t="str">
        <f t="shared" si="2"/>
        <v>[4600,10]</v>
      </c>
      <c r="F24" s="15"/>
      <c r="G24" s="15"/>
      <c r="H24" s="15"/>
      <c r="I24" s="22"/>
      <c r="J24" s="22"/>
      <c r="K24" s="2"/>
      <c r="L24" s="2"/>
      <c r="M24" s="2"/>
    </row>
    <row r="25" spans="1:13" s="1" customFormat="1" x14ac:dyDescent="0.25">
      <c r="A25" s="3">
        <v>4800</v>
      </c>
      <c r="B25" s="12">
        <v>5</v>
      </c>
      <c r="C25" s="4">
        <f t="shared" si="0"/>
        <v>5</v>
      </c>
      <c r="D25" s="4">
        <f t="shared" si="1"/>
        <v>2.4</v>
      </c>
      <c r="E25" s="4" t="str">
        <f t="shared" si="2"/>
        <v>[4800,5]</v>
      </c>
      <c r="F25" s="15"/>
      <c r="G25" s="15"/>
      <c r="H25" s="15"/>
      <c r="I25" s="22"/>
      <c r="J25" s="22"/>
      <c r="K25" s="2"/>
      <c r="L25" s="2"/>
      <c r="M25" s="2"/>
    </row>
    <row r="26" spans="1:13" s="1" customFormat="1" x14ac:dyDescent="0.25">
      <c r="A26" s="3">
        <v>5000</v>
      </c>
      <c r="B26" s="12">
        <v>5</v>
      </c>
      <c r="C26" s="4">
        <f t="shared" si="0"/>
        <v>5</v>
      </c>
      <c r="D26" s="4">
        <f t="shared" si="1"/>
        <v>2.5</v>
      </c>
      <c r="E26" s="4" t="str">
        <f t="shared" si="2"/>
        <v>[5000,5]</v>
      </c>
      <c r="F26" s="15"/>
      <c r="G26" s="15"/>
      <c r="H26" s="15"/>
      <c r="I26" s="22"/>
      <c r="J26" s="22"/>
      <c r="K26" s="2"/>
      <c r="L26" s="2"/>
      <c r="M26" s="2"/>
    </row>
    <row r="27" spans="1:13" s="1" customFormat="1" x14ac:dyDescent="0.25">
      <c r="A27" s="13"/>
      <c r="B27" s="14">
        <f>SUM(B2:B26)</f>
        <v>10000</v>
      </c>
      <c r="C27" s="13"/>
      <c r="D27" s="13"/>
      <c r="E27" s="15"/>
      <c r="F27" s="15"/>
      <c r="G27" s="15"/>
      <c r="H27" s="15"/>
      <c r="I27" s="22"/>
      <c r="J27" s="22"/>
      <c r="L27" s="2"/>
      <c r="M27" s="2"/>
    </row>
    <row r="28" spans="1:13" s="1" customFormat="1" x14ac:dyDescent="0.25">
      <c r="A28" s="13"/>
      <c r="B28" s="14"/>
      <c r="C28" s="13"/>
      <c r="D28" s="13"/>
      <c r="E28" s="15"/>
      <c r="F28" s="15"/>
      <c r="G28" s="15"/>
      <c r="H28" s="15"/>
      <c r="I28" s="22"/>
      <c r="J28" s="22"/>
      <c r="L28" s="2"/>
      <c r="M28" s="2"/>
    </row>
    <row r="29" spans="1:13" s="1" customFormat="1" x14ac:dyDescent="0.25">
      <c r="A29" s="13"/>
      <c r="B29" s="14"/>
      <c r="C29" s="13"/>
      <c r="D29" s="13"/>
      <c r="E29" s="16" t="str">
        <f>E2&amp;","&amp;E3&amp;","&amp;E4&amp;","&amp;E5&amp;","&amp;E6&amp;","&amp;E7&amp;","&amp;E8&amp;","&amp;E9&amp;","&amp;E10&amp;","&amp;E11&amp;","&amp;E12&amp;","&amp;E13&amp;","&amp;E14&amp;","&amp;E15&amp;","&amp;E16&amp;","&amp;E17&amp;","&amp;E18&amp;","&amp;E19&amp;","&amp;E20&amp;","&amp;E21&amp;","&amp;E22&amp;","&amp;E23&amp;","&amp;E24&amp;","&amp;E25&amp;","&amp;E26</f>
        <v>[800,600],[900,700],[1000,800],[1100,1500],[1200,1500],[1400,1300],[1500,1100],[1600,800],[1800,800],[2000,150],[2200,150],[2400,100],[2600,100],[2800,100],[3000,100],[3200,50],[3400,50],[3600,20],[3800,20],[4000,15],[4200,15],[4400,10],[4600,10],[4800,5],[5000,5]</v>
      </c>
      <c r="F29" s="15"/>
      <c r="G29" s="15"/>
      <c r="H29" s="15"/>
      <c r="I29" s="22"/>
      <c r="J29" s="22"/>
      <c r="L29" s="2"/>
      <c r="M29" s="2"/>
    </row>
    <row r="30" spans="1:13" s="1" customFormat="1" x14ac:dyDescent="0.25">
      <c r="E30" s="17" t="str">
        <f>"["&amp;E29&amp;"]"</f>
        <v>[[800,600],[900,700],[1000,800],[1100,1500],[1200,1500],[1400,1300],[1500,1100],[1600,800],[1800,800],[2000,150],[2200,150],[2400,100],[2600,100],[2800,100],[3000,100],[3200,50],[3400,50],[3600,20],[3800,20],[4000,15],[4200,15],[4400,10],[4600,10],[4800,5],[5000,5]]</v>
      </c>
      <c r="I30" s="23"/>
      <c r="J30" s="23"/>
      <c r="L30" s="2"/>
      <c r="M30" s="2"/>
    </row>
    <row r="31" spans="1:13" s="1" customFormat="1" x14ac:dyDescent="0.25">
      <c r="A31" s="16"/>
      <c r="L31" s="2"/>
      <c r="M31" s="2"/>
    </row>
    <row r="32" spans="1:13" s="1" customFormat="1" x14ac:dyDescent="0.25"/>
  </sheetData>
  <phoneticPr fontId="18" type="noConversion"/>
  <conditionalFormatting sqref="B2:B2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{22F5131B-85DC-46FA-A42D-8045E019D3AD}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F5131B-85DC-46FA-A42D-8045E019D3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B2:B26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B5" sqref="B5:B10"/>
    </sheetView>
  </sheetViews>
  <sheetFormatPr defaultColWidth="9" defaultRowHeight="15.6" x14ac:dyDescent="0.25"/>
  <cols>
    <col min="1" max="1" width="9" style="1"/>
    <col min="2" max="3" width="20.44140625" style="1" customWidth="1"/>
    <col min="4" max="4" width="9.44140625" style="1" customWidth="1"/>
    <col min="5" max="5" width="23.77734375" style="1" customWidth="1"/>
    <col min="6" max="6" width="9" style="1" customWidth="1"/>
    <col min="7" max="7" width="14.109375" style="1" customWidth="1"/>
    <col min="8" max="11" width="9" style="2"/>
    <col min="12" max="16384" width="9" style="1"/>
  </cols>
  <sheetData>
    <row r="1" spans="1:13" x14ac:dyDescent="0.25">
      <c r="A1" s="3" t="s">
        <v>189</v>
      </c>
      <c r="B1" s="4" t="s">
        <v>190</v>
      </c>
      <c r="C1" s="4"/>
      <c r="D1" s="3" t="s">
        <v>191</v>
      </c>
      <c r="E1" s="88"/>
      <c r="F1" s="88"/>
      <c r="G1" s="7"/>
    </row>
    <row r="2" spans="1:13" x14ac:dyDescent="0.25">
      <c r="A2" s="3">
        <v>800</v>
      </c>
      <c r="B2" s="3">
        <v>500</v>
      </c>
      <c r="C2" s="4">
        <f t="shared" ref="C2:C26" si="0">B2*1</f>
        <v>500</v>
      </c>
      <c r="D2" s="4">
        <f t="shared" ref="D2:D26" si="1">A2*B2/$B$27</f>
        <v>40</v>
      </c>
      <c r="E2" s="4" t="str">
        <f t="shared" ref="E2:E26" si="2">"["&amp;A2&amp;","&amp;C2&amp;"]"</f>
        <v>[800,500]</v>
      </c>
      <c r="F2" s="10" t="s">
        <v>186</v>
      </c>
      <c r="G2" s="94">
        <f>SUM(D2:D26)</f>
        <v>1500</v>
      </c>
    </row>
    <row r="3" spans="1:13" x14ac:dyDescent="0.25">
      <c r="A3" s="3">
        <v>900</v>
      </c>
      <c r="B3" s="3">
        <v>600</v>
      </c>
      <c r="C3" s="4">
        <f t="shared" si="0"/>
        <v>600</v>
      </c>
      <c r="D3" s="4">
        <f t="shared" si="1"/>
        <v>54</v>
      </c>
      <c r="E3" s="4" t="str">
        <f t="shared" si="2"/>
        <v>[900,600]</v>
      </c>
      <c r="F3" s="10"/>
      <c r="G3" s="10"/>
    </row>
    <row r="4" spans="1:13" x14ac:dyDescent="0.25">
      <c r="A4" s="3">
        <v>1000</v>
      </c>
      <c r="B4" s="3">
        <v>900</v>
      </c>
      <c r="C4" s="4">
        <f t="shared" si="0"/>
        <v>900</v>
      </c>
      <c r="D4" s="4">
        <f t="shared" si="1"/>
        <v>90</v>
      </c>
      <c r="E4" s="4" t="str">
        <f t="shared" si="2"/>
        <v>[1000,900]</v>
      </c>
      <c r="F4" s="10"/>
      <c r="G4" s="10"/>
    </row>
    <row r="5" spans="1:13" x14ac:dyDescent="0.25">
      <c r="A5" s="3">
        <v>1100</v>
      </c>
      <c r="B5" s="3">
        <v>1200</v>
      </c>
      <c r="C5" s="4">
        <f t="shared" si="0"/>
        <v>1200</v>
      </c>
      <c r="D5" s="4">
        <f t="shared" si="1"/>
        <v>132</v>
      </c>
      <c r="E5" s="4" t="str">
        <f t="shared" si="2"/>
        <v>[1100,1200]</v>
      </c>
      <c r="F5" s="10"/>
      <c r="G5" s="10"/>
    </row>
    <row r="6" spans="1:13" x14ac:dyDescent="0.25">
      <c r="A6" s="3">
        <v>1200</v>
      </c>
      <c r="B6" s="3">
        <v>1500</v>
      </c>
      <c r="C6" s="4">
        <f t="shared" si="0"/>
        <v>1500</v>
      </c>
      <c r="D6" s="4">
        <f t="shared" si="1"/>
        <v>180</v>
      </c>
      <c r="E6" s="4" t="str">
        <f t="shared" si="2"/>
        <v>[1200,1500]</v>
      </c>
      <c r="F6" s="10"/>
      <c r="G6" s="10"/>
    </row>
    <row r="7" spans="1:13" x14ac:dyDescent="0.25">
      <c r="A7" s="3">
        <v>1400</v>
      </c>
      <c r="B7" s="11">
        <v>1800</v>
      </c>
      <c r="C7" s="4">
        <f t="shared" si="0"/>
        <v>1800</v>
      </c>
      <c r="D7" s="4">
        <f t="shared" si="1"/>
        <v>252</v>
      </c>
      <c r="E7" s="4" t="str">
        <f t="shared" si="2"/>
        <v>[1400,1800]</v>
      </c>
      <c r="F7" s="10"/>
      <c r="G7" s="10"/>
    </row>
    <row r="8" spans="1:13" x14ac:dyDescent="0.25">
      <c r="A8" s="3">
        <v>1600</v>
      </c>
      <c r="B8" s="3">
        <v>1200</v>
      </c>
      <c r="C8" s="4">
        <f t="shared" si="0"/>
        <v>1200</v>
      </c>
      <c r="D8" s="4">
        <f t="shared" si="1"/>
        <v>192</v>
      </c>
      <c r="E8" s="4" t="str">
        <f t="shared" si="2"/>
        <v>[1600,1200]</v>
      </c>
      <c r="F8" s="10"/>
      <c r="G8" s="10"/>
    </row>
    <row r="9" spans="1:13" x14ac:dyDescent="0.25">
      <c r="A9" s="3">
        <v>1800</v>
      </c>
      <c r="B9" s="3">
        <v>650</v>
      </c>
      <c r="C9" s="4">
        <f t="shared" si="0"/>
        <v>650</v>
      </c>
      <c r="D9" s="4">
        <f t="shared" si="1"/>
        <v>117</v>
      </c>
      <c r="E9" s="4" t="str">
        <f t="shared" si="2"/>
        <v>[1800,650]</v>
      </c>
      <c r="F9" s="10"/>
      <c r="G9" s="10"/>
      <c r="M9" s="24"/>
    </row>
    <row r="10" spans="1:13" x14ac:dyDescent="0.25">
      <c r="A10" s="3">
        <v>2000</v>
      </c>
      <c r="B10" s="3">
        <v>350</v>
      </c>
      <c r="C10" s="4">
        <f t="shared" si="0"/>
        <v>350</v>
      </c>
      <c r="D10" s="4">
        <f t="shared" si="1"/>
        <v>70</v>
      </c>
      <c r="E10" s="4" t="str">
        <f t="shared" si="2"/>
        <v>[2000,350]</v>
      </c>
      <c r="F10" s="10"/>
      <c r="G10" s="10"/>
    </row>
    <row r="11" spans="1:13" x14ac:dyDescent="0.25">
      <c r="A11" s="3">
        <v>2200</v>
      </c>
      <c r="B11" s="3">
        <v>250</v>
      </c>
      <c r="C11" s="4">
        <f t="shared" si="0"/>
        <v>250</v>
      </c>
      <c r="D11" s="4">
        <f t="shared" si="1"/>
        <v>55</v>
      </c>
      <c r="E11" s="4" t="str">
        <f t="shared" si="2"/>
        <v>[2200,250]</v>
      </c>
      <c r="F11" s="10"/>
      <c r="G11" s="10"/>
    </row>
    <row r="12" spans="1:13" x14ac:dyDescent="0.25">
      <c r="A12" s="3">
        <v>2400</v>
      </c>
      <c r="B12" s="3">
        <v>250</v>
      </c>
      <c r="C12" s="4">
        <f t="shared" si="0"/>
        <v>250</v>
      </c>
      <c r="D12" s="4">
        <f t="shared" si="1"/>
        <v>60</v>
      </c>
      <c r="E12" s="4" t="str">
        <f t="shared" si="2"/>
        <v>[2400,250]</v>
      </c>
      <c r="F12" s="10"/>
      <c r="G12" s="10"/>
    </row>
    <row r="13" spans="1:13" x14ac:dyDescent="0.25">
      <c r="A13" s="3">
        <v>2600</v>
      </c>
      <c r="B13" s="3">
        <v>200</v>
      </c>
      <c r="C13" s="4">
        <f t="shared" si="0"/>
        <v>200</v>
      </c>
      <c r="D13" s="4">
        <f t="shared" si="1"/>
        <v>52</v>
      </c>
      <c r="E13" s="4" t="str">
        <f t="shared" si="2"/>
        <v>[2600,200]</v>
      </c>
      <c r="F13" s="10"/>
      <c r="G13" s="10"/>
    </row>
    <row r="14" spans="1:13" x14ac:dyDescent="0.25">
      <c r="A14" s="3">
        <v>2800</v>
      </c>
      <c r="B14" s="3">
        <v>150</v>
      </c>
      <c r="C14" s="4">
        <f t="shared" si="0"/>
        <v>150</v>
      </c>
      <c r="D14" s="4">
        <f t="shared" si="1"/>
        <v>42</v>
      </c>
      <c r="E14" s="4" t="str">
        <f t="shared" si="2"/>
        <v>[2800,150]</v>
      </c>
      <c r="F14" s="10"/>
      <c r="G14" s="10"/>
    </row>
    <row r="15" spans="1:13" x14ac:dyDescent="0.25">
      <c r="A15" s="3">
        <v>3000</v>
      </c>
      <c r="B15" s="3">
        <v>120</v>
      </c>
      <c r="C15" s="4">
        <f t="shared" si="0"/>
        <v>120</v>
      </c>
      <c r="D15" s="4">
        <f t="shared" si="1"/>
        <v>36</v>
      </c>
      <c r="E15" s="4" t="str">
        <f t="shared" si="2"/>
        <v>[3000,120]</v>
      </c>
      <c r="F15" s="10"/>
      <c r="G15" s="10"/>
    </row>
    <row r="16" spans="1:13" x14ac:dyDescent="0.25">
      <c r="A16" s="3">
        <v>3200</v>
      </c>
      <c r="B16" s="12">
        <v>55</v>
      </c>
      <c r="C16" s="4">
        <f t="shared" si="0"/>
        <v>55</v>
      </c>
      <c r="D16" s="4">
        <f t="shared" si="1"/>
        <v>17.600000000000001</v>
      </c>
      <c r="E16" s="4" t="str">
        <f t="shared" si="2"/>
        <v>[3200,55]</v>
      </c>
      <c r="F16" s="10"/>
      <c r="G16" s="10"/>
    </row>
    <row r="17" spans="1:10" x14ac:dyDescent="0.25">
      <c r="A17" s="3">
        <v>3400</v>
      </c>
      <c r="B17" s="12">
        <v>50</v>
      </c>
      <c r="C17" s="4">
        <f t="shared" si="0"/>
        <v>50</v>
      </c>
      <c r="D17" s="4">
        <f t="shared" si="1"/>
        <v>17</v>
      </c>
      <c r="E17" s="4" t="str">
        <f t="shared" si="2"/>
        <v>[3400,50]</v>
      </c>
      <c r="F17" s="10"/>
      <c r="G17" s="10"/>
    </row>
    <row r="18" spans="1:10" x14ac:dyDescent="0.25">
      <c r="A18" s="3">
        <v>3600</v>
      </c>
      <c r="B18" s="12">
        <v>45</v>
      </c>
      <c r="C18" s="4">
        <f t="shared" si="0"/>
        <v>45</v>
      </c>
      <c r="D18" s="4">
        <f t="shared" si="1"/>
        <v>16.2</v>
      </c>
      <c r="E18" s="4" t="str">
        <f t="shared" si="2"/>
        <v>[3600,45]</v>
      </c>
      <c r="F18" s="10"/>
      <c r="G18" s="10"/>
    </row>
    <row r="19" spans="1:10" x14ac:dyDescent="0.25">
      <c r="A19" s="3">
        <v>3800</v>
      </c>
      <c r="B19" s="12">
        <v>40</v>
      </c>
      <c r="C19" s="4">
        <f t="shared" si="0"/>
        <v>40</v>
      </c>
      <c r="D19" s="4">
        <f t="shared" si="1"/>
        <v>15.2</v>
      </c>
      <c r="E19" s="4" t="str">
        <f t="shared" si="2"/>
        <v>[3800,40]</v>
      </c>
      <c r="F19" s="10"/>
      <c r="G19" s="10"/>
    </row>
    <row r="20" spans="1:10" x14ac:dyDescent="0.25">
      <c r="A20" s="3">
        <v>4000</v>
      </c>
      <c r="B20" s="12">
        <v>35</v>
      </c>
      <c r="C20" s="4">
        <f t="shared" si="0"/>
        <v>35</v>
      </c>
      <c r="D20" s="4">
        <f t="shared" si="1"/>
        <v>14</v>
      </c>
      <c r="E20" s="4" t="str">
        <f t="shared" si="2"/>
        <v>[4000,35]</v>
      </c>
      <c r="F20" s="10"/>
      <c r="G20" s="10"/>
    </row>
    <row r="21" spans="1:10" x14ac:dyDescent="0.25">
      <c r="A21" s="3">
        <v>4200</v>
      </c>
      <c r="B21" s="12">
        <v>30</v>
      </c>
      <c r="C21" s="4">
        <f t="shared" si="0"/>
        <v>30</v>
      </c>
      <c r="D21" s="4">
        <f t="shared" si="1"/>
        <v>12.6</v>
      </c>
      <c r="E21" s="4" t="str">
        <f t="shared" si="2"/>
        <v>[4200,30]</v>
      </c>
      <c r="F21" s="10"/>
      <c r="G21" s="10"/>
    </row>
    <row r="22" spans="1:10" x14ac:dyDescent="0.25">
      <c r="A22" s="3">
        <v>4400</v>
      </c>
      <c r="B22" s="12">
        <v>25</v>
      </c>
      <c r="C22" s="4">
        <f t="shared" si="0"/>
        <v>25</v>
      </c>
      <c r="D22" s="4">
        <f t="shared" si="1"/>
        <v>11</v>
      </c>
      <c r="E22" s="4" t="str">
        <f t="shared" si="2"/>
        <v>[4400,25]</v>
      </c>
      <c r="F22" s="10"/>
      <c r="G22" s="10"/>
    </row>
    <row r="23" spans="1:10" x14ac:dyDescent="0.25">
      <c r="A23" s="3">
        <v>4600</v>
      </c>
      <c r="B23" s="12">
        <v>20</v>
      </c>
      <c r="C23" s="4">
        <f t="shared" si="0"/>
        <v>20</v>
      </c>
      <c r="D23" s="4">
        <f t="shared" si="1"/>
        <v>9.1999999999999993</v>
      </c>
      <c r="E23" s="4" t="str">
        <f t="shared" si="2"/>
        <v>[4600,20]</v>
      </c>
      <c r="F23" s="10"/>
      <c r="G23" s="10"/>
    </row>
    <row r="24" spans="1:10" x14ac:dyDescent="0.25">
      <c r="A24" s="3">
        <v>4800</v>
      </c>
      <c r="B24" s="12">
        <v>15</v>
      </c>
      <c r="C24" s="4">
        <f t="shared" si="0"/>
        <v>15</v>
      </c>
      <c r="D24" s="4">
        <f t="shared" si="1"/>
        <v>7.2</v>
      </c>
      <c r="E24" s="4" t="str">
        <f t="shared" si="2"/>
        <v>[4800,15]</v>
      </c>
      <c r="F24" s="10"/>
      <c r="G24" s="10"/>
    </row>
    <row r="25" spans="1:10" x14ac:dyDescent="0.25">
      <c r="A25" s="3">
        <v>5000</v>
      </c>
      <c r="B25" s="12">
        <v>10</v>
      </c>
      <c r="C25" s="4">
        <f t="shared" si="0"/>
        <v>10</v>
      </c>
      <c r="D25" s="4">
        <f t="shared" si="1"/>
        <v>5</v>
      </c>
      <c r="E25" s="4" t="str">
        <f t="shared" si="2"/>
        <v>[5000,10]</v>
      </c>
      <c r="F25" s="10"/>
      <c r="G25" s="10"/>
    </row>
    <row r="26" spans="1:10" x14ac:dyDescent="0.25">
      <c r="A26" s="3">
        <v>6000</v>
      </c>
      <c r="B26" s="12">
        <v>5</v>
      </c>
      <c r="C26" s="4">
        <f t="shared" si="0"/>
        <v>5</v>
      </c>
      <c r="D26" s="4">
        <f t="shared" si="1"/>
        <v>3</v>
      </c>
      <c r="E26" s="4" t="str">
        <f t="shared" si="2"/>
        <v>[6000,5]</v>
      </c>
      <c r="F26" s="10"/>
      <c r="G26" s="10"/>
    </row>
    <row r="27" spans="1:10" x14ac:dyDescent="0.25">
      <c r="A27" s="13"/>
      <c r="B27" s="14">
        <f>SUM(B2:B26)</f>
        <v>10000</v>
      </c>
      <c r="C27" s="13"/>
      <c r="D27" s="13"/>
      <c r="E27" s="15"/>
      <c r="F27" s="15"/>
      <c r="G27" s="15"/>
    </row>
    <row r="28" spans="1:10" x14ac:dyDescent="0.25">
      <c r="A28" s="13"/>
      <c r="B28" s="14"/>
      <c r="C28" s="13"/>
      <c r="D28" s="13"/>
      <c r="E28" s="15"/>
      <c r="F28" s="15"/>
      <c r="G28" s="15"/>
    </row>
    <row r="29" spans="1:10" x14ac:dyDescent="0.25">
      <c r="A29" s="13"/>
      <c r="B29" s="14"/>
      <c r="C29" s="13"/>
      <c r="D29" s="13"/>
      <c r="E29" s="16" t="str">
        <f>E2&amp;","&amp;E3&amp;","&amp;E4&amp;","&amp;E5&amp;","&amp;E6&amp;","&amp;E7&amp;","&amp;E8&amp;","&amp;E9&amp;","&amp;E10&amp;","&amp;E11&amp;","&amp;E12&amp;","&amp;E13&amp;","&amp;E14&amp;","&amp;E15&amp;","&amp;E16&amp;","&amp;E17&amp;","&amp;E18&amp;","&amp;E19&amp;","&amp;E20&amp;","&amp;E21&amp;","&amp;E22&amp;","&amp;E23&amp;","&amp;E24&amp;","&amp;E25&amp;","&amp;E26</f>
        <v>[800,500],[900,600],[1000,900],[1100,1200],[1200,1500],[1400,1800],[1600,1200],[1800,650],[2000,350],[2200,250],[2400,250],[2600,200],[2800,150],[3000,120],[3200,55],[3400,50],[3600,45],[3800,40],[4000,35],[4200,30],[4400,25],[4600,20],[4800,15],[5000,10],[6000,5]</v>
      </c>
      <c r="F29" s="15"/>
      <c r="G29" s="15"/>
    </row>
    <row r="30" spans="1:10" x14ac:dyDescent="0.25">
      <c r="E30" s="17" t="str">
        <f>"["&amp;E29&amp;"]"</f>
        <v>[[800,500],[900,600],[1000,900],[1100,1200],[1200,1500],[1400,1800],[1600,1200],[1800,650],[2000,350],[2200,250],[2400,250],[2600,200],[2800,150],[3000,120],[3200,55],[3400,50],[3600,45],[3800,40],[4000,35],[4200,30],[4400,25],[4600,20],[4800,15],[5000,10],[6000,5]]</v>
      </c>
    </row>
    <row r="31" spans="1:10" x14ac:dyDescent="0.25">
      <c r="A31" s="16"/>
    </row>
    <row r="32" spans="1:10" x14ac:dyDescent="0.25">
      <c r="A32" s="17"/>
      <c r="H32" s="1"/>
      <c r="I32" s="1"/>
      <c r="J32" s="1"/>
    </row>
  </sheetData>
  <phoneticPr fontId="18" type="noConversion"/>
  <conditionalFormatting sqref="B2:B2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{A3C353A4-544B-4729-BDEE-DE8C31F1A429}</x14:id>
        </ext>
      </extLst>
    </cfRule>
  </conditionalFormatting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3C353A4-544B-4729-BDEE-DE8C31F1A4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B2:B26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26" sqref="A2:B26"/>
    </sheetView>
  </sheetViews>
  <sheetFormatPr defaultColWidth="9" defaultRowHeight="15.6" x14ac:dyDescent="0.25"/>
  <cols>
    <col min="1" max="1" width="9" style="1"/>
    <col min="2" max="3" width="20.44140625" style="1" customWidth="1"/>
    <col min="4" max="4" width="9.44140625" style="1" customWidth="1"/>
    <col min="5" max="5" width="23.77734375" style="1" customWidth="1"/>
    <col min="6" max="6" width="9" style="1" customWidth="1"/>
    <col min="7" max="7" width="14.109375" style="1" customWidth="1"/>
    <col min="8" max="11" width="9" style="2"/>
    <col min="12" max="16384" width="9" style="1"/>
  </cols>
  <sheetData>
    <row r="1" spans="1:13" x14ac:dyDescent="0.25">
      <c r="A1" s="3" t="s">
        <v>189</v>
      </c>
      <c r="B1" s="4" t="s">
        <v>190</v>
      </c>
      <c r="C1" s="4"/>
      <c r="D1" s="3" t="s">
        <v>191</v>
      </c>
      <c r="E1" s="88"/>
      <c r="F1" s="88"/>
      <c r="G1" s="7"/>
    </row>
    <row r="2" spans="1:13" x14ac:dyDescent="0.25">
      <c r="A2" s="3">
        <v>800</v>
      </c>
      <c r="B2" s="3">
        <v>500</v>
      </c>
      <c r="C2" s="4">
        <f t="shared" ref="C2:C26" si="0">B2*1</f>
        <v>500</v>
      </c>
      <c r="D2" s="4">
        <f t="shared" ref="D2:D26" si="1">A2*B2/$B$27</f>
        <v>40</v>
      </c>
      <c r="E2" s="4" t="str">
        <f t="shared" ref="E2:E26" si="2">"["&amp;A2&amp;","&amp;C2&amp;"]"</f>
        <v>[800,500]</v>
      </c>
      <c r="F2" s="10" t="s">
        <v>186</v>
      </c>
      <c r="G2" s="94">
        <f>SUM(D2:D26)</f>
        <v>1600</v>
      </c>
    </row>
    <row r="3" spans="1:13" x14ac:dyDescent="0.25">
      <c r="A3" s="3">
        <v>900</v>
      </c>
      <c r="B3" s="3">
        <v>600</v>
      </c>
      <c r="C3" s="4">
        <f t="shared" si="0"/>
        <v>600</v>
      </c>
      <c r="D3" s="4">
        <f t="shared" si="1"/>
        <v>54</v>
      </c>
      <c r="E3" s="4" t="str">
        <f t="shared" si="2"/>
        <v>[900,600]</v>
      </c>
      <c r="F3" s="10"/>
      <c r="G3" s="10"/>
    </row>
    <row r="4" spans="1:13" x14ac:dyDescent="0.25">
      <c r="A4" s="3">
        <v>1000</v>
      </c>
      <c r="B4" s="3">
        <v>800</v>
      </c>
      <c r="C4" s="4">
        <f t="shared" si="0"/>
        <v>800</v>
      </c>
      <c r="D4" s="4">
        <f t="shared" si="1"/>
        <v>80</v>
      </c>
      <c r="E4" s="4" t="str">
        <f t="shared" si="2"/>
        <v>[1000,800]</v>
      </c>
      <c r="F4" s="10"/>
      <c r="G4" s="10"/>
    </row>
    <row r="5" spans="1:13" x14ac:dyDescent="0.25">
      <c r="A5" s="3">
        <v>1100</v>
      </c>
      <c r="B5" s="3">
        <v>900</v>
      </c>
      <c r="C5" s="4">
        <f t="shared" si="0"/>
        <v>900</v>
      </c>
      <c r="D5" s="4">
        <f t="shared" si="1"/>
        <v>99</v>
      </c>
      <c r="E5" s="4" t="str">
        <f t="shared" si="2"/>
        <v>[1100,900]</v>
      </c>
      <c r="F5" s="10"/>
      <c r="G5" s="10"/>
    </row>
    <row r="6" spans="1:13" x14ac:dyDescent="0.25">
      <c r="A6" s="3">
        <v>1200</v>
      </c>
      <c r="B6" s="3">
        <v>1000</v>
      </c>
      <c r="C6" s="4">
        <f t="shared" si="0"/>
        <v>1000</v>
      </c>
      <c r="D6" s="4">
        <f t="shared" si="1"/>
        <v>120</v>
      </c>
      <c r="E6" s="4" t="str">
        <f t="shared" si="2"/>
        <v>[1200,1000]</v>
      </c>
      <c r="F6" s="10"/>
      <c r="G6" s="10"/>
    </row>
    <row r="7" spans="1:13" x14ac:dyDescent="0.25">
      <c r="A7" s="3">
        <v>1400</v>
      </c>
      <c r="B7" s="11">
        <v>1000</v>
      </c>
      <c r="C7" s="4">
        <f t="shared" si="0"/>
        <v>1000</v>
      </c>
      <c r="D7" s="4">
        <f t="shared" si="1"/>
        <v>140</v>
      </c>
      <c r="E7" s="4" t="str">
        <f t="shared" si="2"/>
        <v>[1400,1000]</v>
      </c>
      <c r="F7" s="10"/>
      <c r="G7" s="10"/>
    </row>
    <row r="8" spans="1:13" x14ac:dyDescent="0.25">
      <c r="A8" s="3">
        <v>1500</v>
      </c>
      <c r="B8" s="3">
        <v>1200</v>
      </c>
      <c r="C8" s="4">
        <f t="shared" si="0"/>
        <v>1200</v>
      </c>
      <c r="D8" s="4">
        <f t="shared" si="1"/>
        <v>180</v>
      </c>
      <c r="E8" s="4" t="str">
        <f t="shared" si="2"/>
        <v>[1500,1200]</v>
      </c>
      <c r="F8" s="10"/>
      <c r="G8" s="10"/>
    </row>
    <row r="9" spans="1:13" x14ac:dyDescent="0.25">
      <c r="A9" s="3">
        <v>1600</v>
      </c>
      <c r="B9" s="3">
        <v>1400</v>
      </c>
      <c r="C9" s="4">
        <f t="shared" si="0"/>
        <v>1400</v>
      </c>
      <c r="D9" s="4">
        <f t="shared" si="1"/>
        <v>224</v>
      </c>
      <c r="E9" s="4" t="str">
        <f t="shared" si="2"/>
        <v>[1600,1400]</v>
      </c>
      <c r="F9" s="10"/>
      <c r="G9" s="10"/>
      <c r="M9" s="24"/>
    </row>
    <row r="10" spans="1:13" x14ac:dyDescent="0.25">
      <c r="A10" s="3">
        <v>1800</v>
      </c>
      <c r="B10" s="3">
        <v>900</v>
      </c>
      <c r="C10" s="4">
        <f t="shared" si="0"/>
        <v>900</v>
      </c>
      <c r="D10" s="4">
        <f t="shared" si="1"/>
        <v>162</v>
      </c>
      <c r="E10" s="4" t="str">
        <f t="shared" si="2"/>
        <v>[1800,900]</v>
      </c>
      <c r="F10" s="10"/>
      <c r="G10" s="10"/>
    </row>
    <row r="11" spans="1:13" x14ac:dyDescent="0.25">
      <c r="A11" s="3">
        <v>2000</v>
      </c>
      <c r="B11" s="3">
        <v>300</v>
      </c>
      <c r="C11" s="4">
        <f t="shared" si="0"/>
        <v>300</v>
      </c>
      <c r="D11" s="4">
        <f t="shared" si="1"/>
        <v>60</v>
      </c>
      <c r="E11" s="4" t="str">
        <f t="shared" si="2"/>
        <v>[2000,300]</v>
      </c>
      <c r="F11" s="10"/>
      <c r="G11" s="10"/>
    </row>
    <row r="12" spans="1:13" x14ac:dyDescent="0.25">
      <c r="A12" s="3">
        <v>2200</v>
      </c>
      <c r="B12" s="3">
        <v>200</v>
      </c>
      <c r="C12" s="4">
        <f t="shared" si="0"/>
        <v>200</v>
      </c>
      <c r="D12" s="4">
        <f t="shared" si="1"/>
        <v>44</v>
      </c>
      <c r="E12" s="4" t="str">
        <f t="shared" si="2"/>
        <v>[2200,200]</v>
      </c>
      <c r="F12" s="10"/>
      <c r="G12" s="10"/>
    </row>
    <row r="13" spans="1:13" x14ac:dyDescent="0.25">
      <c r="A13" s="3">
        <v>2400</v>
      </c>
      <c r="B13" s="3">
        <v>200</v>
      </c>
      <c r="C13" s="4">
        <f t="shared" si="0"/>
        <v>200</v>
      </c>
      <c r="D13" s="4">
        <f t="shared" si="1"/>
        <v>48</v>
      </c>
      <c r="E13" s="4" t="str">
        <f t="shared" si="2"/>
        <v>[2400,200]</v>
      </c>
      <c r="F13" s="10"/>
      <c r="G13" s="10"/>
    </row>
    <row r="14" spans="1:13" x14ac:dyDescent="0.25">
      <c r="A14" s="3">
        <v>2600</v>
      </c>
      <c r="B14" s="3">
        <v>150</v>
      </c>
      <c r="C14" s="4">
        <f t="shared" si="0"/>
        <v>150</v>
      </c>
      <c r="D14" s="4">
        <f t="shared" si="1"/>
        <v>39</v>
      </c>
      <c r="E14" s="4" t="str">
        <f t="shared" si="2"/>
        <v>[2600,150]</v>
      </c>
      <c r="F14" s="10"/>
      <c r="G14" s="10"/>
    </row>
    <row r="15" spans="1:13" x14ac:dyDescent="0.25">
      <c r="A15" s="3">
        <v>2800</v>
      </c>
      <c r="B15" s="3">
        <v>150</v>
      </c>
      <c r="C15" s="4">
        <f t="shared" si="0"/>
        <v>150</v>
      </c>
      <c r="D15" s="4">
        <f t="shared" si="1"/>
        <v>42</v>
      </c>
      <c r="E15" s="4" t="str">
        <f t="shared" si="2"/>
        <v>[2800,150]</v>
      </c>
      <c r="F15" s="10"/>
      <c r="G15" s="10"/>
    </row>
    <row r="16" spans="1:13" x14ac:dyDescent="0.25">
      <c r="A16" s="3">
        <v>3000</v>
      </c>
      <c r="B16" s="12">
        <v>100</v>
      </c>
      <c r="C16" s="4">
        <f t="shared" si="0"/>
        <v>100</v>
      </c>
      <c r="D16" s="4">
        <f t="shared" si="1"/>
        <v>30</v>
      </c>
      <c r="E16" s="4" t="str">
        <f t="shared" si="2"/>
        <v>[3000,100]</v>
      </c>
      <c r="F16" s="10"/>
      <c r="G16" s="10"/>
    </row>
    <row r="17" spans="1:7" x14ac:dyDescent="0.25">
      <c r="A17" s="3">
        <v>3200</v>
      </c>
      <c r="B17" s="12">
        <v>100</v>
      </c>
      <c r="C17" s="4">
        <f t="shared" si="0"/>
        <v>100</v>
      </c>
      <c r="D17" s="4">
        <f t="shared" si="1"/>
        <v>32</v>
      </c>
      <c r="E17" s="4" t="str">
        <f t="shared" si="2"/>
        <v>[3200,100]</v>
      </c>
      <c r="F17" s="10"/>
      <c r="G17" s="10"/>
    </row>
    <row r="18" spans="1:7" x14ac:dyDescent="0.25">
      <c r="A18" s="3">
        <v>3400</v>
      </c>
      <c r="B18" s="12">
        <v>100</v>
      </c>
      <c r="C18" s="4">
        <f t="shared" si="0"/>
        <v>100</v>
      </c>
      <c r="D18" s="4">
        <f t="shared" si="1"/>
        <v>34</v>
      </c>
      <c r="E18" s="4" t="str">
        <f t="shared" si="2"/>
        <v>[3400,100]</v>
      </c>
      <c r="F18" s="10"/>
      <c r="G18" s="10"/>
    </row>
    <row r="19" spans="1:7" x14ac:dyDescent="0.25">
      <c r="A19" s="3">
        <v>3600</v>
      </c>
      <c r="B19" s="12">
        <v>50</v>
      </c>
      <c r="C19" s="4">
        <f t="shared" si="0"/>
        <v>50</v>
      </c>
      <c r="D19" s="4">
        <f t="shared" si="1"/>
        <v>18</v>
      </c>
      <c r="E19" s="4" t="str">
        <f t="shared" si="2"/>
        <v>[3600,50]</v>
      </c>
      <c r="F19" s="10"/>
      <c r="G19" s="10"/>
    </row>
    <row r="20" spans="1:7" x14ac:dyDescent="0.25">
      <c r="A20" s="3">
        <v>3800</v>
      </c>
      <c r="B20" s="12">
        <v>50</v>
      </c>
      <c r="C20" s="4">
        <f t="shared" si="0"/>
        <v>50</v>
      </c>
      <c r="D20" s="4">
        <f t="shared" si="1"/>
        <v>19</v>
      </c>
      <c r="E20" s="4" t="str">
        <f t="shared" si="2"/>
        <v>[3800,50]</v>
      </c>
      <c r="F20" s="10"/>
      <c r="G20" s="10"/>
    </row>
    <row r="21" spans="1:7" x14ac:dyDescent="0.25">
      <c r="A21" s="3">
        <v>4000</v>
      </c>
      <c r="B21" s="12">
        <v>50</v>
      </c>
      <c r="C21" s="4">
        <f t="shared" si="0"/>
        <v>50</v>
      </c>
      <c r="D21" s="4">
        <f t="shared" si="1"/>
        <v>20</v>
      </c>
      <c r="E21" s="4" t="str">
        <f t="shared" si="2"/>
        <v>[4000,50]</v>
      </c>
      <c r="F21" s="10"/>
      <c r="G21" s="10"/>
    </row>
    <row r="22" spans="1:7" x14ac:dyDescent="0.25">
      <c r="A22" s="3">
        <v>4200</v>
      </c>
      <c r="B22" s="12">
        <v>50</v>
      </c>
      <c r="C22" s="4">
        <f t="shared" si="0"/>
        <v>50</v>
      </c>
      <c r="D22" s="4">
        <f t="shared" si="1"/>
        <v>21</v>
      </c>
      <c r="E22" s="4" t="str">
        <f t="shared" si="2"/>
        <v>[4200,50]</v>
      </c>
      <c r="F22" s="10"/>
      <c r="G22" s="10"/>
    </row>
    <row r="23" spans="1:7" x14ac:dyDescent="0.25">
      <c r="A23" s="3">
        <v>4400</v>
      </c>
      <c r="B23" s="12">
        <v>50</v>
      </c>
      <c r="C23" s="4">
        <f t="shared" si="0"/>
        <v>50</v>
      </c>
      <c r="D23" s="4">
        <f t="shared" si="1"/>
        <v>22</v>
      </c>
      <c r="E23" s="4" t="str">
        <f t="shared" si="2"/>
        <v>[4400,50]</v>
      </c>
      <c r="F23" s="10"/>
      <c r="G23" s="10"/>
    </row>
    <row r="24" spans="1:7" x14ac:dyDescent="0.25">
      <c r="A24" s="3">
        <v>4600</v>
      </c>
      <c r="B24" s="12">
        <v>50</v>
      </c>
      <c r="C24" s="4">
        <f t="shared" si="0"/>
        <v>50</v>
      </c>
      <c r="D24" s="4">
        <f t="shared" si="1"/>
        <v>23</v>
      </c>
      <c r="E24" s="4" t="str">
        <f t="shared" si="2"/>
        <v>[4600,50]</v>
      </c>
      <c r="F24" s="10"/>
      <c r="G24" s="10"/>
    </row>
    <row r="25" spans="1:7" x14ac:dyDescent="0.25">
      <c r="A25" s="3">
        <v>4800</v>
      </c>
      <c r="B25" s="12">
        <v>50</v>
      </c>
      <c r="C25" s="4">
        <f t="shared" si="0"/>
        <v>50</v>
      </c>
      <c r="D25" s="4">
        <f t="shared" si="1"/>
        <v>24</v>
      </c>
      <c r="E25" s="4" t="str">
        <f t="shared" si="2"/>
        <v>[4800,50]</v>
      </c>
      <c r="F25" s="10"/>
      <c r="G25" s="10"/>
    </row>
    <row r="26" spans="1:7" x14ac:dyDescent="0.25">
      <c r="A26" s="3">
        <v>5000</v>
      </c>
      <c r="B26" s="12">
        <v>50</v>
      </c>
      <c r="C26" s="4">
        <f t="shared" si="0"/>
        <v>50</v>
      </c>
      <c r="D26" s="4">
        <f t="shared" si="1"/>
        <v>25</v>
      </c>
      <c r="E26" s="4" t="str">
        <f t="shared" si="2"/>
        <v>[5000,50]</v>
      </c>
      <c r="F26" s="10"/>
      <c r="G26" s="10"/>
    </row>
    <row r="27" spans="1:7" x14ac:dyDescent="0.25">
      <c r="A27" s="13"/>
      <c r="B27" s="14">
        <f>SUM(B2:B26)</f>
        <v>10000</v>
      </c>
      <c r="C27" s="13"/>
      <c r="D27" s="13"/>
      <c r="E27" s="15"/>
      <c r="F27" s="15"/>
      <c r="G27" s="15"/>
    </row>
    <row r="28" spans="1:7" x14ac:dyDescent="0.25">
      <c r="A28" s="13"/>
      <c r="B28" s="14"/>
      <c r="C28" s="13"/>
      <c r="D28" s="13"/>
      <c r="E28" s="15"/>
      <c r="F28" s="15"/>
      <c r="G28" s="15"/>
    </row>
    <row r="29" spans="1:7" x14ac:dyDescent="0.25">
      <c r="A29" s="13"/>
      <c r="B29" s="14"/>
      <c r="C29" s="13"/>
      <c r="D29" s="13"/>
      <c r="E29" s="16" t="str">
        <f>E2&amp;","&amp;E3&amp;","&amp;E4&amp;","&amp;E5&amp;","&amp;E6&amp;","&amp;E7&amp;","&amp;E8&amp;","&amp;E9&amp;","&amp;E10&amp;","&amp;E11&amp;","&amp;E12&amp;","&amp;E13&amp;","&amp;E14&amp;","&amp;E15&amp;","&amp;E16&amp;","&amp;E17&amp;","&amp;E18&amp;","&amp;E19&amp;","&amp;E20&amp;","&amp;E21&amp;","&amp;E22&amp;","&amp;E23&amp;","&amp;E24&amp;","&amp;E25&amp;","&amp;E26</f>
        <v>[800,500],[900,600],[1000,800],[1100,900],[1200,1000],[1400,1000],[1500,1200],[1600,1400],[1800,900],[2000,300],[2200,200],[2400,200],[2600,150],[2800,150],[3000,100],[3200,100],[3400,100],[3600,50],[3800,50],[4000,50],[4200,50],[4400,50],[4600,50],[4800,50],[5000,50]</v>
      </c>
      <c r="F29" s="15"/>
      <c r="G29" s="15"/>
    </row>
    <row r="30" spans="1:7" x14ac:dyDescent="0.25">
      <c r="E30" s="17" t="str">
        <f>"["&amp;E29&amp;"]"</f>
        <v>[[800,500],[900,600],[1000,800],[1100,900],[1200,1000],[1400,1000],[1500,1200],[1600,1400],[1800,900],[2000,300],[2200,200],[2400,200],[2600,150],[2800,150],[3000,100],[3200,100],[3400,100],[3600,50],[3800,50],[4000,50],[4200,50],[4400,50],[4600,50],[4800,50],[5000,50]]</v>
      </c>
    </row>
    <row r="31" spans="1:7" x14ac:dyDescent="0.25">
      <c r="A31" s="16"/>
    </row>
  </sheetData>
  <phoneticPr fontId="18" type="noConversion"/>
  <conditionalFormatting sqref="B2:B2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{A4082E22-404B-4B2C-84CF-CCF8151987FF}</x14:id>
        </ext>
      </extLst>
    </cfRule>
  </conditionalFormatting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4082E22-404B-4B2C-84CF-CCF8151987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B2:B26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33"/>
  <sheetViews>
    <sheetView workbookViewId="0">
      <selection activeCell="B11" sqref="B11"/>
    </sheetView>
  </sheetViews>
  <sheetFormatPr defaultColWidth="9" defaultRowHeight="15.6" x14ac:dyDescent="0.25"/>
  <cols>
    <col min="1" max="1" width="9" style="1"/>
    <col min="2" max="2" width="32.44140625" style="1" customWidth="1"/>
    <col min="3" max="3" width="20.44140625" style="1" customWidth="1"/>
    <col min="4" max="4" width="9.44140625" style="1" customWidth="1"/>
    <col min="5" max="5" width="23.77734375" style="1" customWidth="1"/>
    <col min="6" max="6" width="9" style="1"/>
    <col min="7" max="7" width="28.21875" style="1" customWidth="1"/>
    <col min="8" max="8" width="9.109375" style="1" customWidth="1"/>
    <col min="9" max="10" width="12.88671875" style="1" customWidth="1"/>
    <col min="11" max="11" width="9" style="1"/>
    <col min="12" max="13" width="9" style="2"/>
    <col min="14" max="16380" width="9" style="1"/>
    <col min="16381" max="16384" width="9" style="25"/>
  </cols>
  <sheetData>
    <row r="1" spans="1:15" s="1" customFormat="1" x14ac:dyDescent="0.25">
      <c r="A1" s="3" t="s">
        <v>189</v>
      </c>
      <c r="B1" s="4" t="s">
        <v>190</v>
      </c>
      <c r="C1" s="4"/>
      <c r="D1" s="3" t="s">
        <v>191</v>
      </c>
      <c r="G1" s="26"/>
      <c r="H1" s="27"/>
      <c r="L1" s="2"/>
      <c r="M1" s="2"/>
    </row>
    <row r="2" spans="1:15" s="1" customFormat="1" ht="16.2" x14ac:dyDescent="0.25">
      <c r="A2" s="3">
        <v>800</v>
      </c>
      <c r="B2" s="3">
        <v>400</v>
      </c>
      <c r="C2" s="4">
        <f t="shared" ref="C2:C26" si="0">B2*1</f>
        <v>400</v>
      </c>
      <c r="D2" s="4">
        <f t="shared" ref="D2:D26" si="1">A2*B2/$B$27</f>
        <v>32</v>
      </c>
      <c r="E2" s="4" t="str">
        <f t="shared" ref="E2:E26" si="2">"["&amp;A2&amp;","&amp;C2&amp;"]"</f>
        <v>[800,400]</v>
      </c>
      <c r="F2" s="28" t="s">
        <v>186</v>
      </c>
      <c r="G2" s="29">
        <f>SUM(D2:D26)</f>
        <v>1700</v>
      </c>
      <c r="H2" s="30"/>
      <c r="I2" s="22"/>
      <c r="J2" s="22"/>
      <c r="K2" s="2"/>
      <c r="L2" s="2"/>
      <c r="M2" s="2"/>
    </row>
    <row r="3" spans="1:15" s="1" customFormat="1" x14ac:dyDescent="0.25">
      <c r="A3" s="3">
        <v>900</v>
      </c>
      <c r="B3" s="3">
        <v>500</v>
      </c>
      <c r="C3" s="4">
        <f t="shared" si="0"/>
        <v>500</v>
      </c>
      <c r="D3" s="4">
        <f t="shared" si="1"/>
        <v>45</v>
      </c>
      <c r="E3" s="4" t="str">
        <f t="shared" si="2"/>
        <v>[900,500]</v>
      </c>
      <c r="F3" s="31"/>
      <c r="G3" s="31"/>
      <c r="H3" s="15"/>
      <c r="I3" s="22"/>
      <c r="J3" s="22"/>
      <c r="K3" s="2"/>
      <c r="L3" s="2"/>
      <c r="M3" s="2"/>
    </row>
    <row r="4" spans="1:15" s="1" customFormat="1" x14ac:dyDescent="0.25">
      <c r="A4" s="3">
        <v>1000</v>
      </c>
      <c r="B4" s="3">
        <v>600</v>
      </c>
      <c r="C4" s="4">
        <f t="shared" si="0"/>
        <v>600</v>
      </c>
      <c r="D4" s="4">
        <f t="shared" si="1"/>
        <v>60</v>
      </c>
      <c r="E4" s="4" t="str">
        <f t="shared" si="2"/>
        <v>[1000,600]</v>
      </c>
      <c r="F4" s="31"/>
      <c r="G4" s="31"/>
      <c r="H4" s="15"/>
      <c r="I4" s="22"/>
      <c r="J4" s="22"/>
      <c r="K4" s="2"/>
      <c r="L4" s="2"/>
      <c r="M4" s="2"/>
    </row>
    <row r="5" spans="1:15" s="1" customFormat="1" x14ac:dyDescent="0.25">
      <c r="A5" s="3">
        <v>1100</v>
      </c>
      <c r="B5" s="3">
        <v>700</v>
      </c>
      <c r="C5" s="4">
        <f t="shared" si="0"/>
        <v>700</v>
      </c>
      <c r="D5" s="4">
        <f t="shared" si="1"/>
        <v>77</v>
      </c>
      <c r="E5" s="4" t="str">
        <f t="shared" si="2"/>
        <v>[1100,700]</v>
      </c>
      <c r="F5" s="31"/>
      <c r="G5" s="31"/>
      <c r="H5" s="15"/>
      <c r="I5" s="22"/>
      <c r="J5" s="22"/>
      <c r="K5" s="2"/>
      <c r="L5" s="2"/>
      <c r="M5" s="2"/>
    </row>
    <row r="6" spans="1:15" s="1" customFormat="1" x14ac:dyDescent="0.25">
      <c r="A6" s="3">
        <v>1200</v>
      </c>
      <c r="B6" s="3">
        <v>800</v>
      </c>
      <c r="C6" s="4">
        <f t="shared" si="0"/>
        <v>800</v>
      </c>
      <c r="D6" s="4">
        <f t="shared" si="1"/>
        <v>96</v>
      </c>
      <c r="E6" s="4" t="str">
        <f t="shared" si="2"/>
        <v>[1200,800]</v>
      </c>
      <c r="F6" s="31"/>
      <c r="G6" s="31"/>
      <c r="H6" s="15"/>
      <c r="I6" s="22"/>
      <c r="J6" s="22"/>
      <c r="K6" s="2"/>
      <c r="L6" s="2"/>
      <c r="M6" s="2"/>
    </row>
    <row r="7" spans="1:15" s="1" customFormat="1" x14ac:dyDescent="0.25">
      <c r="A7" s="3">
        <v>1400</v>
      </c>
      <c r="B7" s="11">
        <v>900</v>
      </c>
      <c r="C7" s="4">
        <f t="shared" si="0"/>
        <v>900</v>
      </c>
      <c r="D7" s="4">
        <f t="shared" si="1"/>
        <v>126</v>
      </c>
      <c r="E7" s="4" t="str">
        <f t="shared" si="2"/>
        <v>[1400,900]</v>
      </c>
      <c r="F7" s="31"/>
      <c r="G7" s="31"/>
      <c r="H7" s="15"/>
      <c r="I7" s="22"/>
      <c r="J7" s="22"/>
      <c r="K7" s="2"/>
      <c r="L7" s="2"/>
      <c r="M7" s="2"/>
    </row>
    <row r="8" spans="1:15" s="1" customFormat="1" x14ac:dyDescent="0.25">
      <c r="A8" s="3">
        <v>1500</v>
      </c>
      <c r="B8" s="3">
        <v>1200</v>
      </c>
      <c r="C8" s="4">
        <f t="shared" si="0"/>
        <v>1200</v>
      </c>
      <c r="D8" s="4">
        <f t="shared" si="1"/>
        <v>180</v>
      </c>
      <c r="E8" s="4" t="str">
        <f t="shared" si="2"/>
        <v>[1500,1200]</v>
      </c>
      <c r="F8" s="31"/>
      <c r="G8" s="31"/>
      <c r="H8" s="15"/>
      <c r="I8" s="22"/>
      <c r="J8" s="22"/>
      <c r="K8" s="2"/>
      <c r="L8" s="2"/>
      <c r="M8" s="2"/>
    </row>
    <row r="9" spans="1:15" s="1" customFormat="1" x14ac:dyDescent="0.25">
      <c r="A9" s="3">
        <v>1600</v>
      </c>
      <c r="B9" s="3">
        <v>1300</v>
      </c>
      <c r="C9" s="4">
        <f t="shared" si="0"/>
        <v>1300</v>
      </c>
      <c r="D9" s="4">
        <f t="shared" si="1"/>
        <v>208</v>
      </c>
      <c r="E9" s="4" t="str">
        <f t="shared" si="2"/>
        <v>[1600,1300]</v>
      </c>
      <c r="F9" s="31"/>
      <c r="G9" s="31"/>
      <c r="H9" s="15"/>
      <c r="I9" s="22"/>
      <c r="J9" s="22"/>
      <c r="K9" s="2"/>
      <c r="L9" s="2"/>
      <c r="M9" s="2"/>
      <c r="O9" s="24"/>
    </row>
    <row r="10" spans="1:15" s="1" customFormat="1" x14ac:dyDescent="0.25">
      <c r="A10" s="3">
        <v>1800</v>
      </c>
      <c r="B10" s="3">
        <v>950</v>
      </c>
      <c r="C10" s="4">
        <f t="shared" si="0"/>
        <v>950</v>
      </c>
      <c r="D10" s="4">
        <f t="shared" si="1"/>
        <v>171</v>
      </c>
      <c r="E10" s="4" t="str">
        <f t="shared" si="2"/>
        <v>[1800,950]</v>
      </c>
      <c r="F10" s="31"/>
      <c r="G10" s="31"/>
      <c r="H10" s="15"/>
      <c r="I10" s="22"/>
      <c r="J10" s="22"/>
      <c r="K10" s="2"/>
      <c r="L10" s="2"/>
      <c r="M10" s="2"/>
    </row>
    <row r="11" spans="1:15" s="1" customFormat="1" x14ac:dyDescent="0.25">
      <c r="A11" s="3">
        <v>2000</v>
      </c>
      <c r="B11" s="3">
        <v>750</v>
      </c>
      <c r="C11" s="4">
        <f t="shared" si="0"/>
        <v>750</v>
      </c>
      <c r="D11" s="4">
        <f t="shared" si="1"/>
        <v>150</v>
      </c>
      <c r="E11" s="4" t="str">
        <f t="shared" si="2"/>
        <v>[2000,750]</v>
      </c>
      <c r="F11" s="31"/>
      <c r="G11" s="31"/>
      <c r="H11" s="15"/>
      <c r="I11" s="22"/>
      <c r="J11" s="22"/>
      <c r="K11" s="2"/>
      <c r="L11" s="2"/>
      <c r="M11" s="2"/>
    </row>
    <row r="12" spans="1:15" s="1" customFormat="1" x14ac:dyDescent="0.25">
      <c r="A12" s="3">
        <v>2200</v>
      </c>
      <c r="B12" s="3">
        <v>500</v>
      </c>
      <c r="C12" s="4">
        <f t="shared" si="0"/>
        <v>500</v>
      </c>
      <c r="D12" s="4">
        <f t="shared" si="1"/>
        <v>110</v>
      </c>
      <c r="E12" s="4" t="str">
        <f t="shared" si="2"/>
        <v>[2200,500]</v>
      </c>
      <c r="F12" s="31"/>
      <c r="G12" s="31"/>
      <c r="H12" s="15"/>
      <c r="I12" s="22"/>
      <c r="J12" s="22"/>
      <c r="K12" s="2"/>
      <c r="L12" s="2"/>
      <c r="M12" s="2"/>
    </row>
    <row r="13" spans="1:15" s="1" customFormat="1" x14ac:dyDescent="0.25">
      <c r="A13" s="3">
        <v>2400</v>
      </c>
      <c r="B13" s="3">
        <v>400</v>
      </c>
      <c r="C13" s="4">
        <f t="shared" si="0"/>
        <v>400</v>
      </c>
      <c r="D13" s="4">
        <f t="shared" si="1"/>
        <v>96</v>
      </c>
      <c r="E13" s="4" t="str">
        <f t="shared" si="2"/>
        <v>[2400,400]</v>
      </c>
      <c r="F13" s="31"/>
      <c r="G13" s="31"/>
      <c r="H13" s="15"/>
      <c r="I13" s="22"/>
      <c r="J13" s="22"/>
      <c r="K13" s="2"/>
      <c r="L13" s="2"/>
      <c r="M13" s="2"/>
    </row>
    <row r="14" spans="1:15" s="1" customFormat="1" x14ac:dyDescent="0.25">
      <c r="A14" s="3">
        <v>2600</v>
      </c>
      <c r="B14" s="3">
        <v>150</v>
      </c>
      <c r="C14" s="4">
        <f t="shared" si="0"/>
        <v>150</v>
      </c>
      <c r="D14" s="4">
        <f t="shared" si="1"/>
        <v>39</v>
      </c>
      <c r="E14" s="4" t="str">
        <f t="shared" si="2"/>
        <v>[2600,150]</v>
      </c>
      <c r="F14" s="31"/>
      <c r="G14" s="31"/>
      <c r="H14" s="15"/>
      <c r="I14" s="22"/>
      <c r="J14" s="22"/>
      <c r="K14" s="2"/>
      <c r="L14" s="2"/>
      <c r="M14" s="2"/>
    </row>
    <row r="15" spans="1:15" s="1" customFormat="1" x14ac:dyDescent="0.25">
      <c r="A15" s="3">
        <v>2800</v>
      </c>
      <c r="B15" s="3">
        <v>150</v>
      </c>
      <c r="C15" s="4">
        <f t="shared" si="0"/>
        <v>150</v>
      </c>
      <c r="D15" s="4">
        <f t="shared" si="1"/>
        <v>42</v>
      </c>
      <c r="E15" s="4" t="str">
        <f t="shared" si="2"/>
        <v>[2800,150]</v>
      </c>
      <c r="F15" s="31"/>
      <c r="G15" s="31"/>
      <c r="H15" s="15"/>
      <c r="I15" s="22"/>
      <c r="J15" s="22"/>
      <c r="K15" s="2"/>
      <c r="L15" s="2"/>
      <c r="M15" s="2"/>
    </row>
    <row r="16" spans="1:15" s="1" customFormat="1" x14ac:dyDescent="0.25">
      <c r="A16" s="3">
        <v>3000</v>
      </c>
      <c r="B16" s="32">
        <v>100</v>
      </c>
      <c r="C16" s="4">
        <f t="shared" si="0"/>
        <v>100</v>
      </c>
      <c r="D16" s="4">
        <f t="shared" si="1"/>
        <v>30</v>
      </c>
      <c r="E16" s="4" t="str">
        <f t="shared" si="2"/>
        <v>[3000,100]</v>
      </c>
      <c r="F16" s="31"/>
      <c r="G16" s="31"/>
      <c r="H16" s="15"/>
      <c r="I16" s="22"/>
      <c r="J16" s="22"/>
      <c r="K16" s="2"/>
      <c r="L16" s="2"/>
      <c r="M16" s="2"/>
    </row>
    <row r="17" spans="1:13" s="1" customFormat="1" x14ac:dyDescent="0.25">
      <c r="A17" s="3">
        <v>3200</v>
      </c>
      <c r="B17" s="32">
        <v>100</v>
      </c>
      <c r="C17" s="4">
        <f t="shared" si="0"/>
        <v>100</v>
      </c>
      <c r="D17" s="4">
        <f t="shared" si="1"/>
        <v>32</v>
      </c>
      <c r="E17" s="4" t="str">
        <f t="shared" si="2"/>
        <v>[3200,100]</v>
      </c>
      <c r="F17" s="15"/>
      <c r="G17" s="15"/>
      <c r="H17" s="15"/>
      <c r="I17" s="22"/>
      <c r="J17" s="22"/>
      <c r="K17" s="2"/>
      <c r="L17" s="2"/>
      <c r="M17" s="2"/>
    </row>
    <row r="18" spans="1:13" s="1" customFormat="1" x14ac:dyDescent="0.25">
      <c r="A18" s="3">
        <v>3400</v>
      </c>
      <c r="B18" s="32">
        <v>100</v>
      </c>
      <c r="C18" s="4">
        <f t="shared" si="0"/>
        <v>100</v>
      </c>
      <c r="D18" s="4">
        <f t="shared" si="1"/>
        <v>34</v>
      </c>
      <c r="E18" s="4" t="str">
        <f t="shared" si="2"/>
        <v>[3400,100]</v>
      </c>
      <c r="F18" s="15"/>
      <c r="G18" s="15"/>
      <c r="H18" s="15"/>
      <c r="I18" s="22"/>
      <c r="J18" s="22"/>
      <c r="K18" s="2"/>
      <c r="L18" s="2"/>
      <c r="M18" s="2"/>
    </row>
    <row r="19" spans="1:13" s="1" customFormat="1" x14ac:dyDescent="0.25">
      <c r="A19" s="3">
        <v>3600</v>
      </c>
      <c r="B19" s="32">
        <v>50</v>
      </c>
      <c r="C19" s="4">
        <f t="shared" si="0"/>
        <v>50</v>
      </c>
      <c r="D19" s="4">
        <f t="shared" si="1"/>
        <v>18</v>
      </c>
      <c r="E19" s="4" t="str">
        <f t="shared" si="2"/>
        <v>[3600,50]</v>
      </c>
      <c r="F19" s="15"/>
      <c r="G19" s="15"/>
      <c r="H19" s="15"/>
      <c r="I19" s="22"/>
      <c r="J19" s="22"/>
      <c r="K19" s="2"/>
      <c r="L19" s="2"/>
      <c r="M19" s="2"/>
    </row>
    <row r="20" spans="1:13" s="1" customFormat="1" x14ac:dyDescent="0.25">
      <c r="A20" s="3">
        <v>3800</v>
      </c>
      <c r="B20" s="32">
        <v>50</v>
      </c>
      <c r="C20" s="4">
        <f t="shared" si="0"/>
        <v>50</v>
      </c>
      <c r="D20" s="4">
        <f t="shared" si="1"/>
        <v>19</v>
      </c>
      <c r="E20" s="4" t="str">
        <f t="shared" si="2"/>
        <v>[3800,50]</v>
      </c>
      <c r="F20" s="15"/>
      <c r="G20" s="15"/>
      <c r="H20" s="15"/>
      <c r="I20" s="22"/>
      <c r="J20" s="22"/>
      <c r="K20" s="2"/>
      <c r="L20" s="2"/>
      <c r="M20" s="2"/>
    </row>
    <row r="21" spans="1:13" s="1" customFormat="1" x14ac:dyDescent="0.25">
      <c r="A21" s="3">
        <v>4000</v>
      </c>
      <c r="B21" s="32">
        <v>50</v>
      </c>
      <c r="C21" s="4">
        <f t="shared" si="0"/>
        <v>50</v>
      </c>
      <c r="D21" s="4">
        <f t="shared" si="1"/>
        <v>20</v>
      </c>
      <c r="E21" s="4" t="str">
        <f t="shared" si="2"/>
        <v>[4000,50]</v>
      </c>
      <c r="F21" s="15"/>
      <c r="G21" s="15"/>
      <c r="H21" s="15"/>
      <c r="I21" s="22"/>
      <c r="J21" s="22"/>
      <c r="K21" s="2"/>
      <c r="L21" s="2"/>
      <c r="M21" s="2"/>
    </row>
    <row r="22" spans="1:13" s="1" customFormat="1" x14ac:dyDescent="0.25">
      <c r="A22" s="3">
        <v>4200</v>
      </c>
      <c r="B22" s="32">
        <v>50</v>
      </c>
      <c r="C22" s="4">
        <f t="shared" si="0"/>
        <v>50</v>
      </c>
      <c r="D22" s="4">
        <f t="shared" si="1"/>
        <v>21</v>
      </c>
      <c r="E22" s="4" t="str">
        <f t="shared" si="2"/>
        <v>[4200,50]</v>
      </c>
      <c r="F22" s="15"/>
      <c r="G22" s="15"/>
      <c r="H22" s="15"/>
      <c r="I22" s="22"/>
      <c r="J22" s="22"/>
      <c r="K22" s="2"/>
      <c r="L22" s="2"/>
      <c r="M22" s="2"/>
    </row>
    <row r="23" spans="1:13" s="1" customFormat="1" x14ac:dyDescent="0.25">
      <c r="A23" s="3">
        <v>4400</v>
      </c>
      <c r="B23" s="32">
        <v>50</v>
      </c>
      <c r="C23" s="4">
        <f t="shared" si="0"/>
        <v>50</v>
      </c>
      <c r="D23" s="4">
        <f t="shared" si="1"/>
        <v>22</v>
      </c>
      <c r="E23" s="4" t="str">
        <f t="shared" si="2"/>
        <v>[4400,50]</v>
      </c>
      <c r="F23" s="15"/>
      <c r="G23" s="15"/>
      <c r="H23" s="15"/>
      <c r="I23" s="22"/>
      <c r="J23" s="22"/>
      <c r="K23" s="2"/>
      <c r="L23" s="2"/>
      <c r="M23" s="2"/>
    </row>
    <row r="24" spans="1:13" s="1" customFormat="1" x14ac:dyDescent="0.25">
      <c r="A24" s="3">
        <v>4600</v>
      </c>
      <c r="B24" s="32">
        <v>50</v>
      </c>
      <c r="C24" s="4">
        <f t="shared" si="0"/>
        <v>50</v>
      </c>
      <c r="D24" s="4">
        <f t="shared" si="1"/>
        <v>23</v>
      </c>
      <c r="E24" s="4" t="str">
        <f t="shared" si="2"/>
        <v>[4600,50]</v>
      </c>
      <c r="F24" s="15"/>
      <c r="G24" s="15"/>
      <c r="H24" s="15"/>
      <c r="I24" s="22"/>
      <c r="J24" s="22"/>
      <c r="K24" s="2"/>
      <c r="L24" s="2"/>
      <c r="M24" s="2"/>
    </row>
    <row r="25" spans="1:13" s="1" customFormat="1" x14ac:dyDescent="0.25">
      <c r="A25" s="3">
        <v>4800</v>
      </c>
      <c r="B25" s="32">
        <v>50</v>
      </c>
      <c r="C25" s="4">
        <f t="shared" si="0"/>
        <v>50</v>
      </c>
      <c r="D25" s="4">
        <f t="shared" si="1"/>
        <v>24</v>
      </c>
      <c r="E25" s="4" t="str">
        <f t="shared" si="2"/>
        <v>[4800,50]</v>
      </c>
      <c r="F25" s="15"/>
      <c r="G25" s="15"/>
      <c r="H25" s="15"/>
      <c r="I25" s="22"/>
      <c r="J25" s="22"/>
      <c r="K25" s="2"/>
      <c r="L25" s="2"/>
      <c r="M25" s="2"/>
    </row>
    <row r="26" spans="1:13" s="1" customFormat="1" x14ac:dyDescent="0.25">
      <c r="A26" s="3">
        <v>5000</v>
      </c>
      <c r="B26" s="32">
        <v>50</v>
      </c>
      <c r="C26" s="4">
        <f t="shared" si="0"/>
        <v>50</v>
      </c>
      <c r="D26" s="4">
        <f t="shared" si="1"/>
        <v>25</v>
      </c>
      <c r="E26" s="4" t="str">
        <f t="shared" si="2"/>
        <v>[5000,50]</v>
      </c>
      <c r="F26" s="15"/>
      <c r="G26" s="15"/>
      <c r="H26" s="15"/>
      <c r="I26" s="22"/>
      <c r="J26" s="22"/>
      <c r="K26" s="2"/>
      <c r="L26" s="2"/>
      <c r="M26" s="2"/>
    </row>
    <row r="27" spans="1:13" s="1" customFormat="1" x14ac:dyDescent="0.25">
      <c r="A27" s="13"/>
      <c r="B27" s="14">
        <f>SUM(B2:B26)</f>
        <v>10000</v>
      </c>
      <c r="C27" s="13"/>
      <c r="D27" s="13"/>
      <c r="E27" s="15"/>
      <c r="F27" s="15"/>
      <c r="G27" s="15"/>
      <c r="H27" s="15"/>
      <c r="I27" s="22"/>
      <c r="J27" s="22"/>
      <c r="L27" s="2"/>
      <c r="M27" s="2"/>
    </row>
    <row r="28" spans="1:13" s="1" customFormat="1" x14ac:dyDescent="0.25">
      <c r="A28" s="13"/>
      <c r="B28" s="14"/>
      <c r="C28" s="13"/>
      <c r="D28" s="13"/>
      <c r="E28" s="15"/>
      <c r="F28" s="15"/>
      <c r="G28" s="15"/>
      <c r="H28" s="15"/>
      <c r="I28" s="22"/>
      <c r="J28" s="22"/>
      <c r="L28" s="2"/>
      <c r="M28" s="2"/>
    </row>
    <row r="29" spans="1:13" s="1" customFormat="1" x14ac:dyDescent="0.25">
      <c r="A29" s="13"/>
      <c r="B29" s="14"/>
      <c r="C29" s="13"/>
      <c r="D29" s="13"/>
      <c r="E29" s="16" t="str">
        <f>E2&amp;","&amp;E3&amp;","&amp;E4&amp;","&amp;E5&amp;","&amp;E6&amp;","&amp;E7&amp;","&amp;E8&amp;","&amp;E9&amp;","&amp;E10&amp;","&amp;E11&amp;","&amp;E12&amp;","&amp;E13&amp;","&amp;E14&amp;","&amp;E15&amp;","&amp;E16&amp;","&amp;E17&amp;","&amp;E18&amp;","&amp;E19&amp;","&amp;E20&amp;","&amp;E21&amp;","&amp;E22&amp;","&amp;E23&amp;","&amp;E24&amp;","&amp;E25&amp;","&amp;E26</f>
        <v>[800,400],[900,500],[1000,600],[1100,700],[1200,800],[1400,900],[1500,1200],[1600,1300],[1800,950],[2000,750],[2200,500],[2400,400],[2600,150],[2800,150],[3000,100],[3200,100],[3400,100],[3600,50],[3800,50],[4000,50],[4200,50],[4400,50],[4600,50],[4800,50],[5000,50]</v>
      </c>
      <c r="F29" s="15"/>
      <c r="G29" s="15"/>
      <c r="H29" s="15"/>
      <c r="I29" s="22"/>
      <c r="J29" s="22"/>
      <c r="L29" s="2"/>
      <c r="M29" s="2"/>
    </row>
    <row r="30" spans="1:13" s="1" customFormat="1" x14ac:dyDescent="0.25">
      <c r="E30" s="17" t="str">
        <f>"["&amp;E29&amp;"]"</f>
        <v>[[800,400],[900,500],[1000,600],[1100,700],[1200,800],[1400,900],[1500,1200],[1600,1300],[1800,950],[2000,750],[2200,500],[2400,400],[2600,150],[2800,150],[3000,100],[3200,100],[3400,100],[3600,50],[3800,50],[4000,50],[4200,50],[4400,50],[4600,50],[4800,50],[5000,50]]</v>
      </c>
      <c r="I30" s="23"/>
      <c r="J30" s="23"/>
      <c r="L30" s="2"/>
      <c r="M30" s="2"/>
    </row>
    <row r="31" spans="1:13" s="1" customFormat="1" x14ac:dyDescent="0.25">
      <c r="A31" s="16"/>
      <c r="L31" s="2"/>
      <c r="M31" s="2"/>
    </row>
    <row r="33" spans="1:1" x14ac:dyDescent="0.35">
      <c r="A33" s="33"/>
    </row>
  </sheetData>
  <phoneticPr fontId="18" type="noConversion"/>
  <conditionalFormatting sqref="B2:B2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{68800AA1-D88C-4F77-ABB2-4915F69C5CE9}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8800AA1-D88C-4F77-ABB2-4915F69C5C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B2:B26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opLeftCell="A10" workbookViewId="0">
      <selection activeCell="C38" sqref="C38:C41"/>
    </sheetView>
  </sheetViews>
  <sheetFormatPr defaultColWidth="9" defaultRowHeight="15.6" x14ac:dyDescent="0.25"/>
  <cols>
    <col min="1" max="1" width="9" style="1"/>
    <col min="2" max="3" width="20.44140625" style="1" customWidth="1"/>
    <col min="4" max="4" width="9.44140625" style="1" customWidth="1"/>
    <col min="5" max="5" width="23.77734375" style="1" customWidth="1"/>
    <col min="6" max="6" width="9" style="1" customWidth="1"/>
    <col min="7" max="7" width="14.109375" style="1" customWidth="1"/>
    <col min="8" max="8" width="9.109375" style="1" customWidth="1"/>
    <col min="9" max="14" width="12.88671875" style="1" customWidth="1"/>
    <col min="15" max="18" width="9" style="2"/>
    <col min="19" max="16384" width="9" style="1"/>
  </cols>
  <sheetData>
    <row r="1" spans="1:20" x14ac:dyDescent="0.25">
      <c r="A1" s="3" t="s">
        <v>189</v>
      </c>
      <c r="B1" s="4" t="s">
        <v>190</v>
      </c>
      <c r="C1" s="4"/>
      <c r="D1" s="3" t="s">
        <v>191</v>
      </c>
      <c r="E1" s="5"/>
      <c r="F1" s="5"/>
      <c r="G1" s="6"/>
      <c r="H1" s="7"/>
      <c r="I1" s="5" t="s">
        <v>197</v>
      </c>
      <c r="J1" s="5" t="s">
        <v>198</v>
      </c>
      <c r="K1" s="5" t="s">
        <v>185</v>
      </c>
      <c r="L1" s="5" t="s">
        <v>199</v>
      </c>
      <c r="M1" s="5" t="s">
        <v>200</v>
      </c>
      <c r="N1" s="5" t="s">
        <v>176</v>
      </c>
    </row>
    <row r="2" spans="1:20" x14ac:dyDescent="0.25">
      <c r="A2" s="3">
        <v>800</v>
      </c>
      <c r="B2" s="3">
        <v>300</v>
      </c>
      <c r="C2" s="4">
        <f t="shared" ref="C2:C26" si="0">B2*1</f>
        <v>300</v>
      </c>
      <c r="D2" s="4">
        <f t="shared" ref="D2:D26" si="1">A2*B2/$B$27</f>
        <v>24</v>
      </c>
      <c r="E2" s="4" t="str">
        <f t="shared" ref="E2:E26" si="2">"["&amp;A2&amp;","&amp;C2&amp;"]"</f>
        <v>[800,300]</v>
      </c>
      <c r="F2" s="8" t="s">
        <v>186</v>
      </c>
      <c r="G2" s="94">
        <f>SUM(D2:D26)</f>
        <v>1800</v>
      </c>
      <c r="H2" s="9"/>
      <c r="I2" s="20">
        <v>2</v>
      </c>
      <c r="J2" s="20">
        <v>2</v>
      </c>
      <c r="K2" s="20">
        <v>20</v>
      </c>
      <c r="L2" s="21">
        <f t="shared" ref="L2:L26" si="3">(A2-K2)/(I2+(J2*2))</f>
        <v>130</v>
      </c>
      <c r="M2" s="21">
        <f>L2*2</f>
        <v>260</v>
      </c>
      <c r="N2" s="21">
        <f>L2*I2+M2*J2+K2</f>
        <v>800</v>
      </c>
    </row>
    <row r="3" spans="1:20" x14ac:dyDescent="0.25">
      <c r="A3" s="3">
        <v>900</v>
      </c>
      <c r="B3" s="3">
        <v>300</v>
      </c>
      <c r="C3" s="4">
        <f t="shared" si="0"/>
        <v>300</v>
      </c>
      <c r="D3" s="4">
        <f t="shared" si="1"/>
        <v>27</v>
      </c>
      <c r="E3" s="4" t="str">
        <f t="shared" si="2"/>
        <v>[900,300]</v>
      </c>
      <c r="F3" s="8"/>
      <c r="G3" s="8"/>
      <c r="H3" s="10"/>
      <c r="I3" s="20">
        <v>2</v>
      </c>
      <c r="J3" s="20">
        <v>2</v>
      </c>
      <c r="K3" s="20">
        <v>20</v>
      </c>
      <c r="L3" s="21">
        <f t="shared" si="3"/>
        <v>146.66666666666666</v>
      </c>
      <c r="M3" s="21">
        <f t="shared" ref="M3:M26" si="4">L3*2</f>
        <v>293.33333333333331</v>
      </c>
      <c r="N3" s="21">
        <f t="shared" ref="N3:N26" si="5">L3*I3+M3*J3+K3</f>
        <v>900</v>
      </c>
    </row>
    <row r="4" spans="1:20" x14ac:dyDescent="0.25">
      <c r="A4" s="3">
        <v>1000</v>
      </c>
      <c r="B4" s="3">
        <v>400</v>
      </c>
      <c r="C4" s="4">
        <f t="shared" si="0"/>
        <v>400</v>
      </c>
      <c r="D4" s="4">
        <f t="shared" si="1"/>
        <v>40</v>
      </c>
      <c r="E4" s="4" t="str">
        <f t="shared" si="2"/>
        <v>[1000,400]</v>
      </c>
      <c r="F4" s="8"/>
      <c r="G4" s="8"/>
      <c r="H4" s="10">
        <f>A4-A2</f>
        <v>200</v>
      </c>
      <c r="I4" s="20">
        <v>2</v>
      </c>
      <c r="J4" s="20">
        <v>2</v>
      </c>
      <c r="K4" s="20">
        <v>20</v>
      </c>
      <c r="L4" s="21">
        <f t="shared" si="3"/>
        <v>163.33333333333334</v>
      </c>
      <c r="M4" s="21">
        <f t="shared" si="4"/>
        <v>326.66666666666669</v>
      </c>
      <c r="N4" s="21">
        <f t="shared" si="5"/>
        <v>1000</v>
      </c>
    </row>
    <row r="5" spans="1:20" x14ac:dyDescent="0.25">
      <c r="A5" s="3">
        <v>1100</v>
      </c>
      <c r="B5" s="3">
        <v>500</v>
      </c>
      <c r="C5" s="4">
        <f t="shared" si="0"/>
        <v>500</v>
      </c>
      <c r="D5" s="4">
        <f t="shared" si="1"/>
        <v>55</v>
      </c>
      <c r="E5" s="4" t="str">
        <f t="shared" si="2"/>
        <v>[1100,500]</v>
      </c>
      <c r="F5" s="8"/>
      <c r="G5" s="8"/>
      <c r="H5" s="10"/>
      <c r="I5" s="20">
        <v>3</v>
      </c>
      <c r="J5" s="20">
        <v>2</v>
      </c>
      <c r="K5" s="20">
        <v>20</v>
      </c>
      <c r="L5" s="21">
        <f t="shared" si="3"/>
        <v>154.28571428571428</v>
      </c>
      <c r="M5" s="21">
        <f t="shared" si="4"/>
        <v>308.57142857142856</v>
      </c>
      <c r="N5" s="21">
        <f t="shared" si="5"/>
        <v>1100</v>
      </c>
    </row>
    <row r="6" spans="1:20" x14ac:dyDescent="0.25">
      <c r="A6" s="3">
        <v>1200</v>
      </c>
      <c r="B6" s="3">
        <v>800</v>
      </c>
      <c r="C6" s="4">
        <f t="shared" si="0"/>
        <v>800</v>
      </c>
      <c r="D6" s="4">
        <f t="shared" si="1"/>
        <v>96</v>
      </c>
      <c r="E6" s="4" t="str">
        <f t="shared" si="2"/>
        <v>[1200,800]</v>
      </c>
      <c r="F6" s="8"/>
      <c r="G6" s="8"/>
      <c r="H6" s="10"/>
      <c r="I6" s="20">
        <v>3</v>
      </c>
      <c r="J6" s="20">
        <v>2</v>
      </c>
      <c r="K6" s="20">
        <v>20</v>
      </c>
      <c r="L6" s="21">
        <f t="shared" si="3"/>
        <v>168.57142857142858</v>
      </c>
      <c r="M6" s="21">
        <f t="shared" si="4"/>
        <v>337.14285714285717</v>
      </c>
      <c r="N6" s="21">
        <f t="shared" si="5"/>
        <v>1200</v>
      </c>
    </row>
    <row r="7" spans="1:20" x14ac:dyDescent="0.25">
      <c r="A7" s="3">
        <v>1400</v>
      </c>
      <c r="B7" s="11">
        <v>1000</v>
      </c>
      <c r="C7" s="4">
        <f t="shared" si="0"/>
        <v>1000</v>
      </c>
      <c r="D7" s="4">
        <f t="shared" si="1"/>
        <v>140</v>
      </c>
      <c r="E7" s="4" t="str">
        <f t="shared" si="2"/>
        <v>[1400,1000]</v>
      </c>
      <c r="F7" s="8"/>
      <c r="G7" s="8"/>
      <c r="H7" s="10"/>
      <c r="I7" s="20">
        <v>3</v>
      </c>
      <c r="J7" s="20">
        <v>2</v>
      </c>
      <c r="K7" s="20">
        <v>20</v>
      </c>
      <c r="L7" s="21">
        <f t="shared" si="3"/>
        <v>197.14285714285714</v>
      </c>
      <c r="M7" s="21">
        <f t="shared" si="4"/>
        <v>394.28571428571428</v>
      </c>
      <c r="N7" s="21">
        <f t="shared" si="5"/>
        <v>1400</v>
      </c>
    </row>
    <row r="8" spans="1:20" x14ac:dyDescent="0.25">
      <c r="A8" s="3">
        <v>1500</v>
      </c>
      <c r="B8" s="3">
        <v>1000</v>
      </c>
      <c r="C8" s="4">
        <f t="shared" si="0"/>
        <v>1000</v>
      </c>
      <c r="D8" s="4">
        <f t="shared" si="1"/>
        <v>150</v>
      </c>
      <c r="E8" s="4" t="str">
        <f t="shared" si="2"/>
        <v>[1500,1000]</v>
      </c>
      <c r="F8" s="8"/>
      <c r="G8" s="8"/>
      <c r="H8" s="10"/>
      <c r="I8" s="20">
        <v>3</v>
      </c>
      <c r="J8" s="20">
        <v>2</v>
      </c>
      <c r="K8" s="20">
        <v>20</v>
      </c>
      <c r="L8" s="21">
        <f t="shared" si="3"/>
        <v>211.42857142857142</v>
      </c>
      <c r="M8" s="21">
        <f t="shared" si="4"/>
        <v>422.85714285714283</v>
      </c>
      <c r="N8" s="21">
        <f t="shared" si="5"/>
        <v>1500</v>
      </c>
    </row>
    <row r="9" spans="1:20" x14ac:dyDescent="0.25">
      <c r="A9" s="3">
        <v>1600</v>
      </c>
      <c r="B9" s="3">
        <v>1000</v>
      </c>
      <c r="C9" s="4">
        <f t="shared" si="0"/>
        <v>1000</v>
      </c>
      <c r="D9" s="4">
        <f t="shared" si="1"/>
        <v>160</v>
      </c>
      <c r="E9" s="4" t="str">
        <f t="shared" si="2"/>
        <v>[1600,1000]</v>
      </c>
      <c r="F9" s="8"/>
      <c r="G9" s="8"/>
      <c r="H9" s="10"/>
      <c r="I9" s="20">
        <v>3</v>
      </c>
      <c r="J9" s="20">
        <v>2</v>
      </c>
      <c r="K9" s="20">
        <v>20</v>
      </c>
      <c r="L9" s="21">
        <f t="shared" si="3"/>
        <v>225.71428571428572</v>
      </c>
      <c r="M9" s="21">
        <f t="shared" si="4"/>
        <v>451.42857142857144</v>
      </c>
      <c r="N9" s="21">
        <f t="shared" si="5"/>
        <v>1600</v>
      </c>
      <c r="T9" s="24"/>
    </row>
    <row r="10" spans="1:20" x14ac:dyDescent="0.25">
      <c r="A10" s="3">
        <v>1700</v>
      </c>
      <c r="B10" s="3">
        <v>1200</v>
      </c>
      <c r="C10" s="4">
        <f t="shared" si="0"/>
        <v>1200</v>
      </c>
      <c r="D10" s="4">
        <f t="shared" si="1"/>
        <v>204</v>
      </c>
      <c r="E10" s="4" t="str">
        <f t="shared" si="2"/>
        <v>[1700,1200]</v>
      </c>
      <c r="F10" s="8"/>
      <c r="G10" s="8"/>
      <c r="H10" s="10"/>
      <c r="I10" s="20">
        <v>3</v>
      </c>
      <c r="J10" s="20">
        <v>2</v>
      </c>
      <c r="K10" s="20">
        <v>20</v>
      </c>
      <c r="L10" s="21">
        <f t="shared" si="3"/>
        <v>240</v>
      </c>
      <c r="M10" s="21">
        <f t="shared" si="4"/>
        <v>480</v>
      </c>
      <c r="N10" s="21">
        <f t="shared" si="5"/>
        <v>1700</v>
      </c>
    </row>
    <row r="11" spans="1:20" x14ac:dyDescent="0.25">
      <c r="A11" s="3">
        <v>1800</v>
      </c>
      <c r="B11" s="3">
        <v>1000</v>
      </c>
      <c r="C11" s="4">
        <f t="shared" si="0"/>
        <v>1000</v>
      </c>
      <c r="D11" s="4">
        <f t="shared" si="1"/>
        <v>180</v>
      </c>
      <c r="E11" s="4" t="str">
        <f t="shared" si="2"/>
        <v>[1800,1000]</v>
      </c>
      <c r="F11" s="8"/>
      <c r="G11" s="8"/>
      <c r="H11" s="10">
        <f>A11-A4</f>
        <v>800</v>
      </c>
      <c r="I11" s="20">
        <v>3</v>
      </c>
      <c r="J11" s="20">
        <v>2</v>
      </c>
      <c r="K11" s="20">
        <v>20</v>
      </c>
      <c r="L11" s="21">
        <f t="shared" si="3"/>
        <v>254.28571428571428</v>
      </c>
      <c r="M11" s="21">
        <f t="shared" si="4"/>
        <v>508.57142857142856</v>
      </c>
      <c r="N11" s="21">
        <f t="shared" si="5"/>
        <v>1800</v>
      </c>
    </row>
    <row r="12" spans="1:20" x14ac:dyDescent="0.25">
      <c r="A12" s="3">
        <v>2000</v>
      </c>
      <c r="B12" s="3">
        <v>1000</v>
      </c>
      <c r="C12" s="4">
        <f t="shared" si="0"/>
        <v>1000</v>
      </c>
      <c r="D12" s="4">
        <f t="shared" si="1"/>
        <v>200</v>
      </c>
      <c r="E12" s="4" t="str">
        <f t="shared" si="2"/>
        <v>[2000,1000]</v>
      </c>
      <c r="F12" s="8"/>
      <c r="G12" s="8"/>
      <c r="H12" s="10"/>
      <c r="I12" s="20">
        <v>4</v>
      </c>
      <c r="J12" s="20">
        <v>2</v>
      </c>
      <c r="K12" s="20">
        <v>20</v>
      </c>
      <c r="L12" s="21">
        <f t="shared" si="3"/>
        <v>247.5</v>
      </c>
      <c r="M12" s="21">
        <f t="shared" si="4"/>
        <v>495</v>
      </c>
      <c r="N12" s="21">
        <f t="shared" si="5"/>
        <v>2000</v>
      </c>
    </row>
    <row r="13" spans="1:20" x14ac:dyDescent="0.25">
      <c r="A13" s="3">
        <v>2200</v>
      </c>
      <c r="B13" s="3">
        <v>250</v>
      </c>
      <c r="C13" s="4">
        <f t="shared" si="0"/>
        <v>250</v>
      </c>
      <c r="D13" s="4">
        <f t="shared" si="1"/>
        <v>55</v>
      </c>
      <c r="E13" s="4" t="str">
        <f t="shared" si="2"/>
        <v>[2200,250]</v>
      </c>
      <c r="F13" s="8"/>
      <c r="G13" s="8"/>
      <c r="H13" s="10"/>
      <c r="I13" s="20">
        <v>4</v>
      </c>
      <c r="J13" s="20">
        <v>2</v>
      </c>
      <c r="K13" s="20">
        <v>20</v>
      </c>
      <c r="L13" s="21">
        <f t="shared" si="3"/>
        <v>272.5</v>
      </c>
      <c r="M13" s="21">
        <f t="shared" si="4"/>
        <v>545</v>
      </c>
      <c r="N13" s="21">
        <f t="shared" si="5"/>
        <v>2200</v>
      </c>
    </row>
    <row r="14" spans="1:20" x14ac:dyDescent="0.25">
      <c r="A14" s="3">
        <v>2400</v>
      </c>
      <c r="B14" s="3">
        <v>250</v>
      </c>
      <c r="C14" s="4">
        <f t="shared" si="0"/>
        <v>250</v>
      </c>
      <c r="D14" s="4">
        <f t="shared" si="1"/>
        <v>60</v>
      </c>
      <c r="E14" s="4" t="str">
        <f t="shared" si="2"/>
        <v>[2400,250]</v>
      </c>
      <c r="F14" s="8"/>
      <c r="G14" s="8"/>
      <c r="H14" s="10"/>
      <c r="I14" s="20">
        <v>4</v>
      </c>
      <c r="J14" s="20">
        <v>2</v>
      </c>
      <c r="K14" s="20">
        <v>20</v>
      </c>
      <c r="L14" s="21">
        <f t="shared" si="3"/>
        <v>297.5</v>
      </c>
      <c r="M14" s="21">
        <f t="shared" si="4"/>
        <v>595</v>
      </c>
      <c r="N14" s="21">
        <f t="shared" si="5"/>
        <v>2400</v>
      </c>
    </row>
    <row r="15" spans="1:20" x14ac:dyDescent="0.25">
      <c r="A15" s="3">
        <v>2600</v>
      </c>
      <c r="B15" s="3">
        <v>200</v>
      </c>
      <c r="C15" s="4">
        <f t="shared" si="0"/>
        <v>200</v>
      </c>
      <c r="D15" s="4">
        <f t="shared" si="1"/>
        <v>52</v>
      </c>
      <c r="E15" s="4" t="str">
        <f t="shared" si="2"/>
        <v>[2600,200]</v>
      </c>
      <c r="F15" s="8"/>
      <c r="G15" s="8"/>
      <c r="H15" s="10"/>
      <c r="I15" s="20">
        <v>4</v>
      </c>
      <c r="J15" s="20">
        <v>2</v>
      </c>
      <c r="K15" s="20">
        <v>20</v>
      </c>
      <c r="L15" s="21">
        <f t="shared" si="3"/>
        <v>322.5</v>
      </c>
      <c r="M15" s="21">
        <f t="shared" si="4"/>
        <v>645</v>
      </c>
      <c r="N15" s="21">
        <f t="shared" si="5"/>
        <v>2600</v>
      </c>
    </row>
    <row r="16" spans="1:20" x14ac:dyDescent="0.25">
      <c r="A16" s="3">
        <v>2800</v>
      </c>
      <c r="B16" s="12">
        <v>150</v>
      </c>
      <c r="C16" s="4">
        <f t="shared" si="0"/>
        <v>150</v>
      </c>
      <c r="D16" s="4">
        <f t="shared" si="1"/>
        <v>42</v>
      </c>
      <c r="E16" s="4" t="str">
        <f t="shared" si="2"/>
        <v>[2800,150]</v>
      </c>
      <c r="F16" s="8"/>
      <c r="G16" s="8"/>
      <c r="H16" s="10"/>
      <c r="I16" s="20">
        <v>4</v>
      </c>
      <c r="J16" s="20">
        <v>2</v>
      </c>
      <c r="K16" s="20">
        <v>20</v>
      </c>
      <c r="L16" s="21">
        <f t="shared" si="3"/>
        <v>347.5</v>
      </c>
      <c r="M16" s="21">
        <f t="shared" si="4"/>
        <v>695</v>
      </c>
      <c r="N16" s="21">
        <f t="shared" si="5"/>
        <v>2800</v>
      </c>
    </row>
    <row r="17" spans="1:17" x14ac:dyDescent="0.25">
      <c r="A17" s="3">
        <v>3000</v>
      </c>
      <c r="B17" s="12">
        <v>100</v>
      </c>
      <c r="C17" s="4">
        <f t="shared" si="0"/>
        <v>100</v>
      </c>
      <c r="D17" s="4">
        <f t="shared" si="1"/>
        <v>30</v>
      </c>
      <c r="E17" s="4" t="str">
        <f t="shared" si="2"/>
        <v>[3000,100]</v>
      </c>
      <c r="F17" s="10"/>
      <c r="G17" s="10"/>
      <c r="H17" s="10"/>
      <c r="I17" s="20">
        <v>4</v>
      </c>
      <c r="J17" s="20">
        <v>2</v>
      </c>
      <c r="K17" s="20">
        <v>20</v>
      </c>
      <c r="L17" s="21">
        <f t="shared" si="3"/>
        <v>372.5</v>
      </c>
      <c r="M17" s="21">
        <f t="shared" si="4"/>
        <v>745</v>
      </c>
      <c r="N17" s="21">
        <f t="shared" si="5"/>
        <v>3000</v>
      </c>
    </row>
    <row r="18" spans="1:17" x14ac:dyDescent="0.25">
      <c r="A18" s="3">
        <v>3500</v>
      </c>
      <c r="B18" s="12">
        <v>100</v>
      </c>
      <c r="C18" s="4">
        <f t="shared" si="0"/>
        <v>100</v>
      </c>
      <c r="D18" s="4">
        <f t="shared" si="1"/>
        <v>35</v>
      </c>
      <c r="E18" s="4" t="str">
        <f t="shared" si="2"/>
        <v>[3500,100]</v>
      </c>
      <c r="F18" s="10"/>
      <c r="G18" s="10"/>
      <c r="H18" s="10">
        <f>A18-A11</f>
        <v>1700</v>
      </c>
      <c r="I18" s="20">
        <v>4</v>
      </c>
      <c r="J18" s="20">
        <v>2</v>
      </c>
      <c r="K18" s="20">
        <v>20</v>
      </c>
      <c r="L18" s="21">
        <f t="shared" si="3"/>
        <v>435</v>
      </c>
      <c r="M18" s="21">
        <f t="shared" si="4"/>
        <v>870</v>
      </c>
      <c r="N18" s="21">
        <f t="shared" si="5"/>
        <v>3500</v>
      </c>
    </row>
    <row r="19" spans="1:17" x14ac:dyDescent="0.25">
      <c r="A19" s="3">
        <v>4000</v>
      </c>
      <c r="B19" s="12">
        <v>100</v>
      </c>
      <c r="C19" s="4">
        <f t="shared" si="0"/>
        <v>100</v>
      </c>
      <c r="D19" s="4">
        <f t="shared" si="1"/>
        <v>40</v>
      </c>
      <c r="E19" s="4" t="str">
        <f t="shared" si="2"/>
        <v>[4000,100]</v>
      </c>
      <c r="F19" s="10"/>
      <c r="G19" s="10"/>
      <c r="H19" s="10"/>
      <c r="I19" s="20">
        <v>5</v>
      </c>
      <c r="J19" s="20">
        <v>2</v>
      </c>
      <c r="K19" s="20">
        <v>20</v>
      </c>
      <c r="L19" s="21">
        <f t="shared" si="3"/>
        <v>442.22222222222223</v>
      </c>
      <c r="M19" s="21">
        <f t="shared" si="4"/>
        <v>884.44444444444446</v>
      </c>
      <c r="N19" s="21">
        <f t="shared" si="5"/>
        <v>4000</v>
      </c>
    </row>
    <row r="20" spans="1:17" x14ac:dyDescent="0.25">
      <c r="A20" s="3">
        <v>4500</v>
      </c>
      <c r="B20" s="12">
        <v>50</v>
      </c>
      <c r="C20" s="4">
        <f t="shared" si="0"/>
        <v>50</v>
      </c>
      <c r="D20" s="4">
        <f t="shared" si="1"/>
        <v>22.5</v>
      </c>
      <c r="E20" s="4" t="str">
        <f t="shared" si="2"/>
        <v>[4500,50]</v>
      </c>
      <c r="F20" s="10"/>
      <c r="G20" s="10"/>
      <c r="H20" s="10"/>
      <c r="I20" s="20">
        <v>5</v>
      </c>
      <c r="J20" s="20">
        <v>2</v>
      </c>
      <c r="K20" s="20">
        <v>20</v>
      </c>
      <c r="L20" s="21">
        <f t="shared" si="3"/>
        <v>497.77777777777777</v>
      </c>
      <c r="M20" s="21">
        <f t="shared" si="4"/>
        <v>995.55555555555554</v>
      </c>
      <c r="N20" s="21">
        <f t="shared" si="5"/>
        <v>4500</v>
      </c>
    </row>
    <row r="21" spans="1:17" x14ac:dyDescent="0.25">
      <c r="A21" s="3">
        <v>5000</v>
      </c>
      <c r="B21" s="12">
        <v>50</v>
      </c>
      <c r="C21" s="4">
        <f t="shared" si="0"/>
        <v>50</v>
      </c>
      <c r="D21" s="4">
        <f t="shared" si="1"/>
        <v>25</v>
      </c>
      <c r="E21" s="4" t="str">
        <f t="shared" si="2"/>
        <v>[5000,50]</v>
      </c>
      <c r="F21" s="10"/>
      <c r="G21" s="10"/>
      <c r="H21" s="10"/>
      <c r="I21" s="20">
        <v>5</v>
      </c>
      <c r="J21" s="20">
        <v>2</v>
      </c>
      <c r="K21" s="20">
        <v>20</v>
      </c>
      <c r="L21" s="21">
        <f t="shared" si="3"/>
        <v>553.33333333333337</v>
      </c>
      <c r="M21" s="21">
        <f t="shared" si="4"/>
        <v>1106.6666666666667</v>
      </c>
      <c r="N21" s="21">
        <f t="shared" si="5"/>
        <v>5000</v>
      </c>
    </row>
    <row r="22" spans="1:17" x14ac:dyDescent="0.25">
      <c r="A22" s="3">
        <v>5500</v>
      </c>
      <c r="B22" s="12">
        <v>50</v>
      </c>
      <c r="C22" s="4">
        <f t="shared" si="0"/>
        <v>50</v>
      </c>
      <c r="D22" s="4">
        <f t="shared" si="1"/>
        <v>27.5</v>
      </c>
      <c r="E22" s="4" t="str">
        <f t="shared" si="2"/>
        <v>[5500,50]</v>
      </c>
      <c r="F22" s="10"/>
      <c r="G22" s="10"/>
      <c r="H22" s="10"/>
      <c r="I22" s="20">
        <v>5</v>
      </c>
      <c r="J22" s="20">
        <v>2</v>
      </c>
      <c r="K22" s="20">
        <v>20</v>
      </c>
      <c r="L22" s="21">
        <f t="shared" si="3"/>
        <v>608.88888888888891</v>
      </c>
      <c r="M22" s="21">
        <f t="shared" si="4"/>
        <v>1217.7777777777778</v>
      </c>
      <c r="N22" s="21">
        <f t="shared" si="5"/>
        <v>5500</v>
      </c>
    </row>
    <row r="23" spans="1:17" x14ac:dyDescent="0.25">
      <c r="A23" s="3">
        <v>6000</v>
      </c>
      <c r="B23" s="12">
        <v>50</v>
      </c>
      <c r="C23" s="4">
        <f t="shared" si="0"/>
        <v>50</v>
      </c>
      <c r="D23" s="4">
        <f t="shared" si="1"/>
        <v>30</v>
      </c>
      <c r="E23" s="4" t="str">
        <f t="shared" si="2"/>
        <v>[6000,50]</v>
      </c>
      <c r="F23" s="10"/>
      <c r="G23" s="10"/>
      <c r="H23" s="10"/>
      <c r="I23" s="20">
        <v>5</v>
      </c>
      <c r="J23" s="20">
        <v>2</v>
      </c>
      <c r="K23" s="20">
        <v>20</v>
      </c>
      <c r="L23" s="21">
        <f t="shared" si="3"/>
        <v>664.44444444444446</v>
      </c>
      <c r="M23" s="21">
        <f t="shared" si="4"/>
        <v>1328.8888888888889</v>
      </c>
      <c r="N23" s="21">
        <f t="shared" si="5"/>
        <v>6000</v>
      </c>
    </row>
    <row r="24" spans="1:17" x14ac:dyDescent="0.25">
      <c r="A24" s="3">
        <v>6500</v>
      </c>
      <c r="B24" s="12">
        <v>50</v>
      </c>
      <c r="C24" s="4">
        <f t="shared" si="0"/>
        <v>50</v>
      </c>
      <c r="D24" s="4">
        <f t="shared" si="1"/>
        <v>32.5</v>
      </c>
      <c r="E24" s="4" t="str">
        <f t="shared" si="2"/>
        <v>[6500,50]</v>
      </c>
      <c r="F24" s="10"/>
      <c r="G24" s="10"/>
      <c r="H24" s="10"/>
      <c r="I24" s="20">
        <v>5</v>
      </c>
      <c r="J24" s="20">
        <v>2</v>
      </c>
      <c r="K24" s="20">
        <v>20</v>
      </c>
      <c r="L24" s="21">
        <f t="shared" si="3"/>
        <v>720</v>
      </c>
      <c r="M24" s="21">
        <f t="shared" si="4"/>
        <v>1440</v>
      </c>
      <c r="N24" s="21">
        <f t="shared" si="5"/>
        <v>6500</v>
      </c>
    </row>
    <row r="25" spans="1:17" x14ac:dyDescent="0.25">
      <c r="A25" s="3">
        <v>7000</v>
      </c>
      <c r="B25" s="12">
        <v>50</v>
      </c>
      <c r="C25" s="4">
        <f t="shared" si="0"/>
        <v>50</v>
      </c>
      <c r="D25" s="4">
        <f t="shared" si="1"/>
        <v>35</v>
      </c>
      <c r="E25" s="4" t="str">
        <f t="shared" si="2"/>
        <v>[7000,50]</v>
      </c>
      <c r="F25" s="10"/>
      <c r="G25" s="10"/>
      <c r="H25" s="10"/>
      <c r="I25" s="20">
        <v>5</v>
      </c>
      <c r="J25" s="20">
        <v>2</v>
      </c>
      <c r="K25" s="20">
        <v>20</v>
      </c>
      <c r="L25" s="21">
        <f t="shared" si="3"/>
        <v>775.55555555555554</v>
      </c>
      <c r="M25" s="21">
        <f t="shared" si="4"/>
        <v>1551.1111111111111</v>
      </c>
      <c r="N25" s="21">
        <f t="shared" si="5"/>
        <v>7000</v>
      </c>
    </row>
    <row r="26" spans="1:17" x14ac:dyDescent="0.25">
      <c r="A26" s="3">
        <v>7500</v>
      </c>
      <c r="B26" s="12">
        <v>50</v>
      </c>
      <c r="C26" s="4">
        <f t="shared" si="0"/>
        <v>50</v>
      </c>
      <c r="D26" s="4">
        <f t="shared" si="1"/>
        <v>37.5</v>
      </c>
      <c r="E26" s="4" t="str">
        <f t="shared" si="2"/>
        <v>[7500,50]</v>
      </c>
      <c r="F26" s="10"/>
      <c r="G26" s="10"/>
      <c r="H26" s="10">
        <f>A26-A18</f>
        <v>4000</v>
      </c>
      <c r="I26" s="20">
        <v>5</v>
      </c>
      <c r="J26" s="20">
        <v>2</v>
      </c>
      <c r="K26" s="20">
        <v>20</v>
      </c>
      <c r="L26" s="21">
        <f t="shared" si="3"/>
        <v>831.11111111111109</v>
      </c>
      <c r="M26" s="21">
        <f t="shared" si="4"/>
        <v>1662.2222222222222</v>
      </c>
      <c r="N26" s="21">
        <f t="shared" si="5"/>
        <v>7500</v>
      </c>
    </row>
    <row r="27" spans="1:17" x14ac:dyDescent="0.25">
      <c r="A27" s="13"/>
      <c r="B27" s="14">
        <f>SUM(B2:B26)</f>
        <v>10000</v>
      </c>
      <c r="C27" s="13"/>
      <c r="D27" s="13"/>
      <c r="E27" s="15"/>
      <c r="F27" s="15"/>
      <c r="G27" s="15"/>
      <c r="H27" s="15"/>
      <c r="I27" s="22"/>
      <c r="J27" s="22"/>
      <c r="K27" s="22"/>
      <c r="M27" s="2"/>
      <c r="N27" s="2"/>
    </row>
    <row r="28" spans="1:17" x14ac:dyDescent="0.25">
      <c r="A28" s="13"/>
      <c r="B28" s="14"/>
      <c r="C28" s="13"/>
      <c r="D28" s="13"/>
      <c r="E28" s="15"/>
      <c r="F28" s="15"/>
      <c r="G28" s="15"/>
      <c r="H28" s="15"/>
      <c r="I28" s="22"/>
      <c r="J28" s="22"/>
      <c r="K28" s="22"/>
      <c r="M28" s="2"/>
      <c r="N28" s="2"/>
    </row>
    <row r="29" spans="1:17" x14ac:dyDescent="0.25">
      <c r="A29" s="13"/>
      <c r="B29" s="14"/>
      <c r="C29" s="13"/>
      <c r="D29" s="13"/>
      <c r="E29" s="16" t="str">
        <f>E2&amp;","&amp;E3&amp;","&amp;E4&amp;","&amp;E5&amp;","&amp;E6&amp;","&amp;E7&amp;","&amp;E8&amp;","&amp;E9&amp;","&amp;E10&amp;","&amp;E11&amp;","&amp;E12&amp;","&amp;E13&amp;","&amp;E14&amp;","&amp;E15&amp;","&amp;E16&amp;","&amp;E17&amp;","&amp;E18&amp;","&amp;E19&amp;","&amp;E20&amp;","&amp;E21&amp;","&amp;E22&amp;","&amp;E23&amp;","&amp;E24&amp;","&amp;E25&amp;","&amp;E26</f>
        <v>[800,300],[900,300],[1000,400],[1100,500],[1200,800],[1400,1000],[1500,1000],[1600,1000],[1700,1200],[1800,1000],[2000,1000],[2200,250],[2400,250],[2600,200],[2800,150],[3000,100],[3500,100],[4000,100],[4500,50],[5000,50],[5500,50],[6000,50],[6500,50],[7000,50],[7500,50]</v>
      </c>
      <c r="F29" s="15"/>
      <c r="G29" s="15"/>
      <c r="H29" s="15"/>
      <c r="I29" s="22"/>
      <c r="J29" s="22"/>
      <c r="K29" s="22"/>
      <c r="M29" s="2"/>
      <c r="N29" s="2"/>
    </row>
    <row r="30" spans="1:17" x14ac:dyDescent="0.25">
      <c r="E30" s="17" t="str">
        <f>"["&amp;E29&amp;"]"</f>
        <v>[[800,300],[900,300],[1000,400],[1100,500],[1200,800],[1400,1000],[1500,1000],[1600,1000],[1700,1200],[1800,1000],[2000,1000],[2200,250],[2400,250],[2600,200],[2800,150],[3000,100],[3500,100],[4000,100],[4500,50],[5000,50],[5500,50],[6000,50],[6500,50],[7000,50],[7500,50]]</v>
      </c>
      <c r="I30" s="23"/>
      <c r="J30" s="23"/>
      <c r="K30" s="23"/>
    </row>
    <row r="31" spans="1:17" x14ac:dyDescent="0.25">
      <c r="A31" s="16"/>
    </row>
    <row r="32" spans="1:17" x14ac:dyDescent="0.25">
      <c r="A32" s="17"/>
      <c r="O32" s="1"/>
      <c r="P32" s="1"/>
      <c r="Q32" s="1"/>
    </row>
    <row r="36" spans="1:6" x14ac:dyDescent="0.25">
      <c r="A36" s="18" t="s">
        <v>203</v>
      </c>
      <c r="B36" s="18"/>
      <c r="C36" s="18"/>
      <c r="D36" s="18"/>
      <c r="E36" s="18"/>
      <c r="F36" s="18"/>
    </row>
    <row r="37" spans="1:6" x14ac:dyDescent="0.25">
      <c r="A37" s="19" t="s">
        <v>193</v>
      </c>
      <c r="B37" s="19" t="s">
        <v>201</v>
      </c>
      <c r="C37" s="19" t="s">
        <v>149</v>
      </c>
    </row>
    <row r="38" spans="1:6" x14ac:dyDescent="0.25">
      <c r="A38" s="19">
        <v>4</v>
      </c>
      <c r="B38" s="19" t="s">
        <v>95</v>
      </c>
      <c r="C38" s="19">
        <f>H4</f>
        <v>200</v>
      </c>
    </row>
    <row r="39" spans="1:6" x14ac:dyDescent="0.25">
      <c r="A39" s="19">
        <v>5</v>
      </c>
      <c r="B39" s="19" t="s">
        <v>96</v>
      </c>
      <c r="C39" s="19">
        <f>H11</f>
        <v>800</v>
      </c>
    </row>
    <row r="40" spans="1:6" x14ac:dyDescent="0.25">
      <c r="A40" s="19">
        <v>6</v>
      </c>
      <c r="B40" s="19" t="s">
        <v>98</v>
      </c>
      <c r="C40" s="19">
        <f>H18</f>
        <v>1700</v>
      </c>
    </row>
    <row r="41" spans="1:6" x14ac:dyDescent="0.25">
      <c r="A41" s="19">
        <v>7</v>
      </c>
      <c r="B41" s="19" t="s">
        <v>100</v>
      </c>
      <c r="C41" s="19">
        <f>H26</f>
        <v>4000</v>
      </c>
    </row>
    <row r="46" spans="1:6" x14ac:dyDescent="0.25">
      <c r="C46" s="1" t="s">
        <v>202</v>
      </c>
    </row>
  </sheetData>
  <phoneticPr fontId="18" type="noConversion"/>
  <conditionalFormatting sqref="B2:B2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{60C5E6C6-4FA6-4A8B-B343-C5121AF22112}</x14:id>
        </ext>
      </extLst>
    </cfRule>
  </conditionalFormatting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C5E6C6-4FA6-4A8B-B343-C5121AF221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B2:B26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33"/>
  <sheetViews>
    <sheetView workbookViewId="0">
      <selection activeCell="P42" sqref="P42"/>
    </sheetView>
  </sheetViews>
  <sheetFormatPr defaultColWidth="9" defaultRowHeight="15.6" x14ac:dyDescent="0.25"/>
  <cols>
    <col min="1" max="1" width="9" style="1"/>
    <col min="2" max="2" width="32.44140625" style="1" customWidth="1"/>
    <col min="3" max="3" width="20.44140625" style="1" customWidth="1"/>
    <col min="4" max="4" width="9.44140625" style="1" customWidth="1"/>
    <col min="5" max="5" width="23.77734375" style="1" customWidth="1"/>
    <col min="6" max="6" width="9" style="1"/>
    <col min="7" max="8" width="9.109375" style="1" customWidth="1"/>
    <col min="9" max="10" width="12.88671875" style="1" customWidth="1"/>
    <col min="11" max="11" width="9" style="1"/>
    <col min="12" max="13" width="9" style="2"/>
    <col min="14" max="16380" width="9" style="1"/>
    <col min="16381" max="16384" width="9" style="25"/>
  </cols>
  <sheetData>
    <row r="1" spans="1:15" s="1" customFormat="1" x14ac:dyDescent="0.25">
      <c r="A1" s="3" t="s">
        <v>189</v>
      </c>
      <c r="B1" s="4" t="s">
        <v>190</v>
      </c>
      <c r="C1" s="4"/>
      <c r="D1" s="3" t="s">
        <v>191</v>
      </c>
      <c r="G1" s="26"/>
      <c r="H1" s="27"/>
      <c r="L1" s="2"/>
      <c r="M1" s="2"/>
    </row>
    <row r="2" spans="1:15" s="1" customFormat="1" ht="16.2" x14ac:dyDescent="0.25">
      <c r="A2" s="3">
        <v>800</v>
      </c>
      <c r="B2" s="3">
        <v>8000000</v>
      </c>
      <c r="C2" s="4">
        <f t="shared" ref="C2:C26" si="0">B2*1</f>
        <v>8000000</v>
      </c>
      <c r="D2" s="4">
        <f t="shared" ref="D2:D26" si="1">A2*B2/$B$27</f>
        <v>64.646464646464651</v>
      </c>
      <c r="E2" s="4" t="str">
        <f t="shared" ref="E2:E26" si="2">"["&amp;A2&amp;","&amp;C2&amp;"]"</f>
        <v>[800,8000000]</v>
      </c>
      <c r="F2" s="28" t="s">
        <v>186</v>
      </c>
      <c r="G2" s="29">
        <f>SUM(D2:D26)</f>
        <v>1949.9999999999998</v>
      </c>
      <c r="H2" s="30"/>
      <c r="I2" s="22"/>
      <c r="J2" s="22"/>
      <c r="K2" s="2"/>
      <c r="L2" s="2"/>
      <c r="M2" s="2"/>
    </row>
    <row r="3" spans="1:15" s="1" customFormat="1" x14ac:dyDescent="0.25">
      <c r="A3" s="3">
        <v>1000</v>
      </c>
      <c r="B3" s="3">
        <v>13000000</v>
      </c>
      <c r="C3" s="4">
        <f t="shared" si="0"/>
        <v>13000000</v>
      </c>
      <c r="D3" s="4">
        <f t="shared" si="1"/>
        <v>131.31313131313132</v>
      </c>
      <c r="E3" s="4" t="str">
        <f t="shared" si="2"/>
        <v>[1000,13000000]</v>
      </c>
      <c r="F3" s="31"/>
      <c r="G3" s="31"/>
      <c r="H3" s="15"/>
      <c r="I3" s="22"/>
      <c r="J3" s="22"/>
      <c r="K3" s="2"/>
      <c r="L3" s="2"/>
      <c r="M3" s="2"/>
    </row>
    <row r="4" spans="1:15" s="1" customFormat="1" x14ac:dyDescent="0.25">
      <c r="A4" s="3">
        <v>1200</v>
      </c>
      <c r="B4" s="3">
        <v>13000000</v>
      </c>
      <c r="C4" s="4">
        <f t="shared" si="0"/>
        <v>13000000</v>
      </c>
      <c r="D4" s="4">
        <f t="shared" si="1"/>
        <v>157.57575757575756</v>
      </c>
      <c r="E4" s="4" t="str">
        <f t="shared" si="2"/>
        <v>[1200,13000000]</v>
      </c>
      <c r="F4" s="31"/>
      <c r="G4" s="31"/>
      <c r="H4" s="15"/>
      <c r="I4" s="22"/>
      <c r="J4" s="22"/>
      <c r="K4" s="2"/>
      <c r="L4" s="2"/>
      <c r="M4" s="2"/>
    </row>
    <row r="5" spans="1:15" s="1" customFormat="1" x14ac:dyDescent="0.25">
      <c r="A5" s="3">
        <v>1400</v>
      </c>
      <c r="B5" s="3">
        <v>15000000</v>
      </c>
      <c r="C5" s="4">
        <f t="shared" si="0"/>
        <v>15000000</v>
      </c>
      <c r="D5" s="4">
        <f t="shared" si="1"/>
        <v>212.12121212121212</v>
      </c>
      <c r="E5" s="4" t="str">
        <f t="shared" si="2"/>
        <v>[1400,15000000]</v>
      </c>
      <c r="F5" s="31"/>
      <c r="G5" s="31"/>
      <c r="H5" s="15"/>
      <c r="I5" s="22"/>
      <c r="J5" s="22"/>
      <c r="K5" s="2"/>
      <c r="L5" s="2"/>
      <c r="M5" s="2"/>
    </row>
    <row r="6" spans="1:15" s="1" customFormat="1" x14ac:dyDescent="0.25">
      <c r="A6" s="3">
        <v>1600</v>
      </c>
      <c r="B6" s="3">
        <v>15000000</v>
      </c>
      <c r="C6" s="4">
        <f t="shared" si="0"/>
        <v>15000000</v>
      </c>
      <c r="D6" s="4">
        <f t="shared" si="1"/>
        <v>242.42424242424244</v>
      </c>
      <c r="E6" s="4" t="str">
        <f t="shared" si="2"/>
        <v>[1600,15000000]</v>
      </c>
      <c r="F6" s="31"/>
      <c r="G6" s="31"/>
      <c r="H6" s="15"/>
      <c r="I6" s="22"/>
      <c r="J6" s="22"/>
      <c r="K6" s="2"/>
      <c r="L6" s="2"/>
      <c r="M6" s="2"/>
    </row>
    <row r="7" spans="1:15" s="1" customFormat="1" x14ac:dyDescent="0.25">
      <c r="A7" s="3">
        <v>2000</v>
      </c>
      <c r="B7" s="11">
        <v>13000000</v>
      </c>
      <c r="C7" s="4">
        <f t="shared" si="0"/>
        <v>13000000</v>
      </c>
      <c r="D7" s="4">
        <f t="shared" si="1"/>
        <v>262.62626262626264</v>
      </c>
      <c r="E7" s="4" t="str">
        <f t="shared" si="2"/>
        <v>[2000,13000000]</v>
      </c>
      <c r="F7" s="31"/>
      <c r="G7" s="31"/>
      <c r="H7" s="15"/>
      <c r="I7" s="22"/>
      <c r="J7" s="22"/>
      <c r="K7" s="2"/>
      <c r="L7" s="2"/>
      <c r="M7" s="2"/>
    </row>
    <row r="8" spans="1:15" s="1" customFormat="1" x14ac:dyDescent="0.25">
      <c r="A8" s="3">
        <v>2200</v>
      </c>
      <c r="B8" s="3">
        <v>4000000</v>
      </c>
      <c r="C8" s="4">
        <f t="shared" si="0"/>
        <v>4000000</v>
      </c>
      <c r="D8" s="4">
        <f t="shared" si="1"/>
        <v>88.888888888888886</v>
      </c>
      <c r="E8" s="4" t="str">
        <f t="shared" si="2"/>
        <v>[2200,4000000]</v>
      </c>
      <c r="F8" s="31"/>
      <c r="G8" s="31"/>
      <c r="H8" s="15"/>
      <c r="I8" s="22"/>
      <c r="J8" s="22"/>
      <c r="K8" s="2"/>
      <c r="L8" s="2"/>
      <c r="M8" s="2"/>
    </row>
    <row r="9" spans="1:15" s="1" customFormat="1" x14ac:dyDescent="0.25">
      <c r="A9" s="3">
        <v>2400</v>
      </c>
      <c r="B9" s="3">
        <v>4000000</v>
      </c>
      <c r="C9" s="4">
        <f t="shared" si="0"/>
        <v>4000000</v>
      </c>
      <c r="D9" s="4">
        <f t="shared" si="1"/>
        <v>96.969696969696969</v>
      </c>
      <c r="E9" s="4" t="str">
        <f t="shared" si="2"/>
        <v>[2400,4000000]</v>
      </c>
      <c r="F9" s="31"/>
      <c r="G9" s="31"/>
      <c r="H9" s="15"/>
      <c r="I9" s="22"/>
      <c r="J9" s="22"/>
      <c r="K9" s="2"/>
      <c r="L9" s="2"/>
      <c r="M9" s="2"/>
      <c r="O9" s="24"/>
    </row>
    <row r="10" spans="1:15" s="1" customFormat="1" x14ac:dyDescent="0.25">
      <c r="A10" s="3">
        <v>2600</v>
      </c>
      <c r="B10" s="3">
        <v>2000000</v>
      </c>
      <c r="C10" s="4">
        <f t="shared" si="0"/>
        <v>2000000</v>
      </c>
      <c r="D10" s="4">
        <f t="shared" si="1"/>
        <v>52.525252525252526</v>
      </c>
      <c r="E10" s="4" t="str">
        <f t="shared" si="2"/>
        <v>[2600,2000000]</v>
      </c>
      <c r="F10" s="31"/>
      <c r="G10" s="31"/>
      <c r="H10" s="15"/>
      <c r="I10" s="22"/>
      <c r="J10" s="22"/>
      <c r="K10" s="2"/>
      <c r="L10" s="2"/>
      <c r="M10" s="2"/>
    </row>
    <row r="11" spans="1:15" s="1" customFormat="1" x14ac:dyDescent="0.25">
      <c r="A11" s="3">
        <v>2800</v>
      </c>
      <c r="B11" s="3">
        <v>1500000</v>
      </c>
      <c r="C11" s="4">
        <f t="shared" si="0"/>
        <v>1500000</v>
      </c>
      <c r="D11" s="4">
        <f t="shared" si="1"/>
        <v>42.424242424242422</v>
      </c>
      <c r="E11" s="4" t="str">
        <f t="shared" si="2"/>
        <v>[2800,1500000]</v>
      </c>
      <c r="F11" s="31"/>
      <c r="G11" s="31"/>
      <c r="H11" s="15"/>
      <c r="I11" s="22"/>
      <c r="J11" s="22"/>
      <c r="K11" s="2"/>
      <c r="L11" s="2"/>
      <c r="M11" s="2"/>
    </row>
    <row r="12" spans="1:15" s="1" customFormat="1" x14ac:dyDescent="0.25">
      <c r="A12" s="3">
        <v>3000</v>
      </c>
      <c r="B12" s="3">
        <v>1500000</v>
      </c>
      <c r="C12" s="4">
        <f t="shared" si="0"/>
        <v>1500000</v>
      </c>
      <c r="D12" s="4">
        <f t="shared" si="1"/>
        <v>45.454545454545453</v>
      </c>
      <c r="E12" s="4" t="str">
        <f t="shared" si="2"/>
        <v>[3000,1500000]</v>
      </c>
      <c r="F12" s="31"/>
      <c r="G12" s="31"/>
      <c r="H12" s="15"/>
      <c r="I12" s="22"/>
      <c r="J12" s="22"/>
      <c r="K12" s="2"/>
      <c r="L12" s="2"/>
      <c r="M12" s="2"/>
    </row>
    <row r="13" spans="1:15" s="1" customFormat="1" x14ac:dyDescent="0.25">
      <c r="A13" s="3">
        <v>3500</v>
      </c>
      <c r="B13" s="3">
        <v>1500000</v>
      </c>
      <c r="C13" s="4">
        <f t="shared" si="0"/>
        <v>1500000</v>
      </c>
      <c r="D13" s="4">
        <f t="shared" si="1"/>
        <v>53.030303030303031</v>
      </c>
      <c r="E13" s="4" t="str">
        <f t="shared" si="2"/>
        <v>[3500,1500000]</v>
      </c>
      <c r="F13" s="31"/>
      <c r="G13" s="31"/>
      <c r="H13" s="15"/>
      <c r="I13" s="22"/>
      <c r="J13" s="22"/>
      <c r="K13" s="2"/>
      <c r="L13" s="2"/>
      <c r="M13" s="2"/>
    </row>
    <row r="14" spans="1:15" s="1" customFormat="1" x14ac:dyDescent="0.25">
      <c r="A14" s="3">
        <v>4000</v>
      </c>
      <c r="B14" s="3">
        <v>1500000</v>
      </c>
      <c r="C14" s="4">
        <f t="shared" si="0"/>
        <v>1500000</v>
      </c>
      <c r="D14" s="4">
        <f t="shared" si="1"/>
        <v>60.606060606060609</v>
      </c>
      <c r="E14" s="4" t="str">
        <f t="shared" si="2"/>
        <v>[4000,1500000]</v>
      </c>
      <c r="F14" s="31"/>
      <c r="G14" s="31"/>
      <c r="H14" s="15"/>
      <c r="I14" s="22"/>
      <c r="J14" s="22"/>
      <c r="K14" s="2"/>
      <c r="L14" s="2"/>
      <c r="M14" s="2"/>
    </row>
    <row r="15" spans="1:15" s="1" customFormat="1" x14ac:dyDescent="0.25">
      <c r="A15" s="3">
        <v>4500</v>
      </c>
      <c r="B15" s="3">
        <v>500000</v>
      </c>
      <c r="C15" s="4">
        <f t="shared" si="0"/>
        <v>500000</v>
      </c>
      <c r="D15" s="4">
        <f t="shared" si="1"/>
        <v>22.727272727272727</v>
      </c>
      <c r="E15" s="4" t="str">
        <f t="shared" si="2"/>
        <v>[4500,500000]</v>
      </c>
      <c r="F15" s="31"/>
      <c r="G15" s="31"/>
      <c r="H15" s="15"/>
      <c r="I15" s="22"/>
      <c r="J15" s="22"/>
      <c r="K15" s="2"/>
      <c r="L15" s="2"/>
      <c r="M15" s="2"/>
    </row>
    <row r="16" spans="1:15" s="1" customFormat="1" x14ac:dyDescent="0.25">
      <c r="A16" s="3">
        <v>5000</v>
      </c>
      <c r="B16" s="32">
        <v>500000</v>
      </c>
      <c r="C16" s="4">
        <f t="shared" si="0"/>
        <v>500000</v>
      </c>
      <c r="D16" s="4">
        <f t="shared" si="1"/>
        <v>25.252525252525253</v>
      </c>
      <c r="E16" s="4" t="str">
        <f t="shared" si="2"/>
        <v>[5000,500000]</v>
      </c>
      <c r="F16" s="31"/>
      <c r="G16" s="31"/>
      <c r="H16" s="15"/>
      <c r="I16" s="22"/>
      <c r="J16" s="22"/>
      <c r="K16" s="2"/>
      <c r="L16" s="2"/>
      <c r="M16" s="2"/>
    </row>
    <row r="17" spans="1:13" s="1" customFormat="1" x14ac:dyDescent="0.25">
      <c r="A17" s="3">
        <v>5500</v>
      </c>
      <c r="B17" s="32">
        <v>500000</v>
      </c>
      <c r="C17" s="4">
        <f t="shared" si="0"/>
        <v>500000</v>
      </c>
      <c r="D17" s="4">
        <f t="shared" si="1"/>
        <v>27.777777777777779</v>
      </c>
      <c r="E17" s="4" t="str">
        <f t="shared" si="2"/>
        <v>[5500,500000]</v>
      </c>
      <c r="F17" s="15"/>
      <c r="G17" s="15"/>
      <c r="H17" s="15"/>
      <c r="I17" s="22"/>
      <c r="J17" s="22"/>
      <c r="K17" s="2"/>
      <c r="L17" s="2"/>
      <c r="M17" s="2"/>
    </row>
    <row r="18" spans="1:13" s="1" customFormat="1" x14ac:dyDescent="0.25">
      <c r="A18" s="3">
        <v>6000</v>
      </c>
      <c r="B18" s="32">
        <v>500000</v>
      </c>
      <c r="C18" s="4">
        <f t="shared" si="0"/>
        <v>500000</v>
      </c>
      <c r="D18" s="4">
        <f t="shared" si="1"/>
        <v>30.303030303030305</v>
      </c>
      <c r="E18" s="4" t="str">
        <f t="shared" si="2"/>
        <v>[6000,500000]</v>
      </c>
      <c r="F18" s="15"/>
      <c r="G18" s="15"/>
      <c r="H18" s="15"/>
      <c r="I18" s="22"/>
      <c r="J18" s="22"/>
      <c r="K18" s="2"/>
      <c r="L18" s="2"/>
      <c r="M18" s="2"/>
    </row>
    <row r="19" spans="1:13" s="1" customFormat="1" x14ac:dyDescent="0.25">
      <c r="A19" s="3">
        <v>6500</v>
      </c>
      <c r="B19" s="32">
        <v>500000</v>
      </c>
      <c r="C19" s="4">
        <f t="shared" si="0"/>
        <v>500000</v>
      </c>
      <c r="D19" s="4">
        <f t="shared" si="1"/>
        <v>32.828282828282831</v>
      </c>
      <c r="E19" s="4" t="str">
        <f t="shared" si="2"/>
        <v>[6500,500000]</v>
      </c>
      <c r="F19" s="15"/>
      <c r="G19" s="15"/>
      <c r="H19" s="15"/>
      <c r="I19" s="22"/>
      <c r="J19" s="22"/>
      <c r="K19" s="2"/>
      <c r="L19" s="2"/>
      <c r="M19" s="2"/>
    </row>
    <row r="20" spans="1:13" s="1" customFormat="1" x14ac:dyDescent="0.25">
      <c r="A20" s="3">
        <v>7000</v>
      </c>
      <c r="B20" s="32">
        <v>500000</v>
      </c>
      <c r="C20" s="4">
        <f t="shared" si="0"/>
        <v>500000</v>
      </c>
      <c r="D20" s="4">
        <f t="shared" si="1"/>
        <v>35.353535353535356</v>
      </c>
      <c r="E20" s="4" t="str">
        <f t="shared" si="2"/>
        <v>[7000,500000]</v>
      </c>
      <c r="F20" s="15"/>
      <c r="G20" s="15"/>
      <c r="H20" s="15"/>
      <c r="I20" s="22"/>
      <c r="J20" s="22"/>
      <c r="K20" s="2"/>
      <c r="L20" s="2"/>
      <c r="M20" s="2"/>
    </row>
    <row r="21" spans="1:13" s="1" customFormat="1" x14ac:dyDescent="0.25">
      <c r="A21" s="3">
        <v>7500</v>
      </c>
      <c r="B21" s="32">
        <v>500000</v>
      </c>
      <c r="C21" s="4">
        <f t="shared" si="0"/>
        <v>500000</v>
      </c>
      <c r="D21" s="4">
        <f t="shared" si="1"/>
        <v>37.878787878787875</v>
      </c>
      <c r="E21" s="4" t="str">
        <f t="shared" si="2"/>
        <v>[7500,500000]</v>
      </c>
      <c r="F21" s="15"/>
      <c r="G21" s="15"/>
      <c r="H21" s="15"/>
      <c r="I21" s="22"/>
      <c r="J21" s="22"/>
      <c r="K21" s="2"/>
      <c r="L21" s="2"/>
      <c r="M21" s="2"/>
    </row>
    <row r="22" spans="1:13" s="1" customFormat="1" x14ac:dyDescent="0.25">
      <c r="A22" s="3">
        <v>8000</v>
      </c>
      <c r="B22" s="32">
        <v>500000</v>
      </c>
      <c r="C22" s="4">
        <f t="shared" si="0"/>
        <v>500000</v>
      </c>
      <c r="D22" s="4">
        <f t="shared" si="1"/>
        <v>40.404040404040401</v>
      </c>
      <c r="E22" s="4" t="str">
        <f t="shared" si="2"/>
        <v>[8000,500000]</v>
      </c>
      <c r="F22" s="15"/>
      <c r="G22" s="15"/>
      <c r="H22" s="15"/>
      <c r="I22" s="22"/>
      <c r="J22" s="22"/>
      <c r="K22" s="2"/>
      <c r="L22" s="2"/>
      <c r="M22" s="2"/>
    </row>
    <row r="23" spans="1:13" s="1" customFormat="1" x14ac:dyDescent="0.25">
      <c r="A23" s="3">
        <v>8500</v>
      </c>
      <c r="B23" s="32">
        <v>500000</v>
      </c>
      <c r="C23" s="4">
        <f t="shared" si="0"/>
        <v>500000</v>
      </c>
      <c r="D23" s="4">
        <f t="shared" si="1"/>
        <v>42.929292929292927</v>
      </c>
      <c r="E23" s="4" t="str">
        <f t="shared" si="2"/>
        <v>[8500,500000]</v>
      </c>
      <c r="F23" s="15"/>
      <c r="G23" s="15"/>
      <c r="H23" s="15"/>
      <c r="I23" s="22"/>
      <c r="J23" s="22"/>
      <c r="K23" s="2"/>
      <c r="L23" s="2"/>
      <c r="M23" s="2"/>
    </row>
    <row r="24" spans="1:13" s="1" customFormat="1" x14ac:dyDescent="0.25">
      <c r="A24" s="3">
        <v>9000</v>
      </c>
      <c r="B24" s="32">
        <v>500000</v>
      </c>
      <c r="C24" s="4">
        <f t="shared" si="0"/>
        <v>500000</v>
      </c>
      <c r="D24" s="4">
        <f t="shared" si="1"/>
        <v>45.454545454545453</v>
      </c>
      <c r="E24" s="4" t="str">
        <f t="shared" si="2"/>
        <v>[9000,500000]</v>
      </c>
      <c r="F24" s="15"/>
      <c r="G24" s="15"/>
      <c r="H24" s="15"/>
      <c r="I24" s="22"/>
      <c r="J24" s="22"/>
      <c r="K24" s="2"/>
      <c r="L24" s="2"/>
      <c r="M24" s="2"/>
    </row>
    <row r="25" spans="1:13" s="1" customFormat="1" x14ac:dyDescent="0.25">
      <c r="A25" s="3">
        <v>9500</v>
      </c>
      <c r="B25" s="32">
        <v>500000</v>
      </c>
      <c r="C25" s="4">
        <f t="shared" si="0"/>
        <v>500000</v>
      </c>
      <c r="D25" s="4">
        <f t="shared" si="1"/>
        <v>47.979797979797979</v>
      </c>
      <c r="E25" s="4" t="str">
        <f t="shared" si="2"/>
        <v>[9500,500000]</v>
      </c>
      <c r="F25" s="15"/>
      <c r="G25" s="15"/>
      <c r="H25" s="15"/>
      <c r="I25" s="22"/>
      <c r="J25" s="22"/>
      <c r="K25" s="2"/>
      <c r="L25" s="2"/>
      <c r="M25" s="2"/>
    </row>
    <row r="26" spans="1:13" s="1" customFormat="1" x14ac:dyDescent="0.25">
      <c r="A26" s="3">
        <v>10000</v>
      </c>
      <c r="B26" s="32">
        <v>500000</v>
      </c>
      <c r="C26" s="4">
        <f t="shared" si="0"/>
        <v>500000</v>
      </c>
      <c r="D26" s="4">
        <f t="shared" si="1"/>
        <v>50.505050505050505</v>
      </c>
      <c r="E26" s="4" t="str">
        <f t="shared" si="2"/>
        <v>[10000,500000]</v>
      </c>
      <c r="F26" s="15"/>
      <c r="G26" s="15"/>
      <c r="H26" s="15"/>
      <c r="I26" s="22"/>
      <c r="J26" s="22"/>
      <c r="K26" s="2"/>
      <c r="L26" s="2"/>
      <c r="M26" s="2"/>
    </row>
    <row r="27" spans="1:13" s="1" customFormat="1" x14ac:dyDescent="0.25">
      <c r="A27" s="13"/>
      <c r="B27" s="14">
        <f>SUM(B2:B26)</f>
        <v>99000000</v>
      </c>
      <c r="C27" s="13"/>
      <c r="D27" s="13"/>
      <c r="E27" s="15"/>
      <c r="F27" s="15"/>
      <c r="G27" s="15"/>
      <c r="H27" s="15"/>
      <c r="I27" s="22"/>
      <c r="J27" s="22"/>
      <c r="L27" s="2"/>
      <c r="M27" s="2"/>
    </row>
    <row r="28" spans="1:13" s="1" customFormat="1" x14ac:dyDescent="0.25">
      <c r="A28" s="13"/>
      <c r="B28" s="14"/>
      <c r="C28" s="13"/>
      <c r="D28" s="13"/>
      <c r="E28" s="15"/>
      <c r="F28" s="15"/>
      <c r="G28" s="15"/>
      <c r="H28" s="15"/>
      <c r="I28" s="22"/>
      <c r="J28" s="22"/>
      <c r="L28" s="2"/>
      <c r="M28" s="2"/>
    </row>
    <row r="29" spans="1:13" s="1" customFormat="1" x14ac:dyDescent="0.25">
      <c r="A29" s="13"/>
      <c r="B29" s="14"/>
      <c r="C29" s="13"/>
      <c r="D29" s="13"/>
      <c r="E29" s="16" t="str">
        <f>E2&amp;","&amp;E3&amp;","&amp;E4&amp;","&amp;E5&amp;","&amp;E6&amp;","&amp;E7&amp;","&amp;E8&amp;","&amp;E9&amp;","&amp;E10&amp;","&amp;E11&amp;","&amp;E12&amp;","&amp;E13&amp;","&amp;E14&amp;","&amp;E15&amp;","&amp;E16&amp;","&amp;E17&amp;","&amp;E18&amp;","&amp;E19&amp;","&amp;E20&amp;","&amp;E21&amp;","&amp;E22&amp;","&amp;E23&amp;","&amp;E24&amp;","&amp;E25&amp;","&amp;E26</f>
        <v>[800,8000000],[1000,13000000],[1200,13000000],[1400,15000000],[1600,15000000],[2000,13000000],[2200,4000000],[2400,4000000],[2600,2000000],[2800,1500000],[3000,1500000],[3500,1500000],[4000,1500000],[4500,500000],[5000,500000],[5500,500000],[6000,500000],[6500,500000],[7000,500000],[7500,500000],[8000,500000],[8500,500000],[9000,500000],[9500,500000],[10000,500000]</v>
      </c>
      <c r="F29" s="15"/>
      <c r="G29" s="15"/>
      <c r="H29" s="15"/>
      <c r="I29" s="22"/>
      <c r="J29" s="22"/>
      <c r="L29" s="2"/>
      <c r="M29" s="2"/>
    </row>
    <row r="30" spans="1:13" s="1" customFormat="1" x14ac:dyDescent="0.25">
      <c r="E30" s="17" t="str">
        <f>"["&amp;E29&amp;"]"</f>
        <v>[[800,8000000],[1000,13000000],[1200,13000000],[1400,15000000],[1600,15000000],[2000,13000000],[2200,4000000],[2400,4000000],[2600,2000000],[2800,1500000],[3000,1500000],[3500,1500000],[4000,1500000],[4500,500000],[5000,500000],[5500,500000],[6000,500000],[6500,500000],[7000,500000],[7500,500000],[8000,500000],[8500,500000],[9000,500000],[9500,500000],[10000,500000]]</v>
      </c>
      <c r="I30" s="23"/>
      <c r="J30" s="23"/>
      <c r="L30" s="2"/>
      <c r="M30" s="2"/>
    </row>
    <row r="31" spans="1:13" s="1" customFormat="1" x14ac:dyDescent="0.25">
      <c r="A31" s="16"/>
      <c r="L31" s="2"/>
      <c r="M31" s="2"/>
    </row>
    <row r="33" spans="1:1" x14ac:dyDescent="0.35">
      <c r="A33" s="33"/>
    </row>
  </sheetData>
  <phoneticPr fontId="18" type="noConversion"/>
  <conditionalFormatting sqref="B2:B2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{47C37DF1-8F0B-454E-9E53-942FC70E5C55}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7C37DF1-8F0B-454E-9E53-942FC70E5C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B2:B26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B43" sqref="A40:B43"/>
    </sheetView>
  </sheetViews>
  <sheetFormatPr defaultColWidth="8.88671875" defaultRowHeight="13.8" x14ac:dyDescent="0.25"/>
  <cols>
    <col min="1" max="1" width="8.88671875" style="45"/>
    <col min="2" max="2" width="33.77734375" style="45" customWidth="1"/>
    <col min="3" max="16384" width="8.88671875" style="45"/>
  </cols>
  <sheetData>
    <row r="1" spans="1:4" ht="15" x14ac:dyDescent="0.25">
      <c r="A1" s="77" t="s">
        <v>102</v>
      </c>
      <c r="B1" s="77" t="s">
        <v>102</v>
      </c>
    </row>
    <row r="2" spans="1:4" ht="15" x14ac:dyDescent="0.25">
      <c r="A2" s="77" t="s">
        <v>2</v>
      </c>
      <c r="B2" s="77" t="s">
        <v>2</v>
      </c>
    </row>
    <row r="3" spans="1:4" x14ac:dyDescent="0.25">
      <c r="A3" s="78" t="s">
        <v>5</v>
      </c>
      <c r="B3" s="78" t="s">
        <v>103</v>
      </c>
      <c r="D3" s="79" t="s">
        <v>104</v>
      </c>
    </row>
    <row r="4" spans="1:4" ht="26.4" x14ac:dyDescent="0.25">
      <c r="A4" s="80" t="s">
        <v>105</v>
      </c>
      <c r="B4" s="80" t="s">
        <v>106</v>
      </c>
    </row>
    <row r="5" spans="1:4" x14ac:dyDescent="0.25">
      <c r="A5" s="45">
        <v>2</v>
      </c>
      <c r="B5" s="45">
        <v>0</v>
      </c>
      <c r="D5" s="46" t="s">
        <v>107</v>
      </c>
    </row>
    <row r="6" spans="1:4" x14ac:dyDescent="0.25">
      <c r="A6" s="45">
        <v>3</v>
      </c>
      <c r="B6" s="45">
        <v>0</v>
      </c>
      <c r="D6" s="46" t="s">
        <v>108</v>
      </c>
    </row>
    <row r="7" spans="1:4" x14ac:dyDescent="0.25">
      <c r="A7" s="45">
        <v>4</v>
      </c>
      <c r="B7" s="45">
        <v>0</v>
      </c>
      <c r="D7" s="46" t="s">
        <v>109</v>
      </c>
    </row>
    <row r="8" spans="1:4" x14ac:dyDescent="0.25">
      <c r="A8" s="45">
        <v>5</v>
      </c>
      <c r="B8" s="45">
        <v>0</v>
      </c>
      <c r="D8" s="46" t="s">
        <v>110</v>
      </c>
    </row>
    <row r="9" spans="1:4" x14ac:dyDescent="0.25">
      <c r="A9" s="45">
        <v>6</v>
      </c>
      <c r="B9" s="45">
        <v>0</v>
      </c>
      <c r="D9" s="46" t="s">
        <v>111</v>
      </c>
    </row>
    <row r="10" spans="1:4" x14ac:dyDescent="0.25">
      <c r="A10" s="45">
        <v>7</v>
      </c>
      <c r="B10" s="45">
        <v>0</v>
      </c>
      <c r="D10" s="46" t="s">
        <v>112</v>
      </c>
    </row>
    <row r="11" spans="1:4" x14ac:dyDescent="0.25">
      <c r="A11" s="45">
        <v>8</v>
      </c>
      <c r="B11" s="45">
        <v>1</v>
      </c>
      <c r="D11" s="46" t="s">
        <v>113</v>
      </c>
    </row>
    <row r="12" spans="1:4" x14ac:dyDescent="0.25">
      <c r="A12" s="45">
        <v>9</v>
      </c>
      <c r="B12" s="45">
        <v>0</v>
      </c>
      <c r="D12" s="46" t="s">
        <v>114</v>
      </c>
    </row>
    <row r="13" spans="1:4" x14ac:dyDescent="0.25">
      <c r="A13" s="45">
        <v>10</v>
      </c>
      <c r="B13" s="45">
        <v>1</v>
      </c>
      <c r="D13" s="46" t="s">
        <v>115</v>
      </c>
    </row>
    <row r="14" spans="1:4" x14ac:dyDescent="0.25">
      <c r="A14" s="45">
        <v>11</v>
      </c>
      <c r="B14" s="45">
        <v>0</v>
      </c>
      <c r="D14" s="46" t="s">
        <v>116</v>
      </c>
    </row>
    <row r="15" spans="1:4" x14ac:dyDescent="0.25">
      <c r="A15" s="45">
        <v>12</v>
      </c>
      <c r="B15" s="45">
        <v>1</v>
      </c>
      <c r="D15" s="46" t="s">
        <v>117</v>
      </c>
    </row>
    <row r="16" spans="1:4" x14ac:dyDescent="0.25">
      <c r="A16" s="45">
        <v>13</v>
      </c>
      <c r="B16" s="45">
        <v>0</v>
      </c>
      <c r="D16" s="46" t="s">
        <v>118</v>
      </c>
    </row>
    <row r="17" spans="1:4" x14ac:dyDescent="0.25">
      <c r="A17" s="45">
        <v>14</v>
      </c>
      <c r="B17" s="45">
        <v>1</v>
      </c>
      <c r="D17" s="46" t="s">
        <v>119</v>
      </c>
    </row>
    <row r="18" spans="1:4" x14ac:dyDescent="0.25">
      <c r="A18" s="45">
        <v>15</v>
      </c>
      <c r="B18" s="45">
        <v>0</v>
      </c>
      <c r="D18" s="46" t="s">
        <v>120</v>
      </c>
    </row>
    <row r="19" spans="1:4" x14ac:dyDescent="0.25">
      <c r="A19" s="45">
        <v>16</v>
      </c>
      <c r="B19" s="45">
        <v>1</v>
      </c>
      <c r="D19" s="46" t="s">
        <v>121</v>
      </c>
    </row>
    <row r="20" spans="1:4" x14ac:dyDescent="0.25">
      <c r="A20" s="45">
        <v>17</v>
      </c>
      <c r="B20" s="45">
        <v>1</v>
      </c>
      <c r="D20" s="46" t="s">
        <v>122</v>
      </c>
    </row>
    <row r="21" spans="1:4" x14ac:dyDescent="0.25">
      <c r="A21" s="45">
        <v>18</v>
      </c>
      <c r="B21" s="45">
        <v>0</v>
      </c>
      <c r="D21" s="46" t="s">
        <v>123</v>
      </c>
    </row>
    <row r="22" spans="1:4" x14ac:dyDescent="0.25">
      <c r="A22" s="45">
        <v>19</v>
      </c>
      <c r="B22" s="45">
        <v>1</v>
      </c>
      <c r="D22" s="46" t="s">
        <v>124</v>
      </c>
    </row>
    <row r="23" spans="1:4" x14ac:dyDescent="0.25">
      <c r="A23" s="45">
        <v>20</v>
      </c>
      <c r="B23" s="45">
        <v>1</v>
      </c>
      <c r="D23" s="46" t="s">
        <v>125</v>
      </c>
    </row>
    <row r="24" spans="1:4" x14ac:dyDescent="0.25">
      <c r="A24" s="45">
        <v>21</v>
      </c>
      <c r="B24" s="45">
        <v>1</v>
      </c>
      <c r="D24" s="46" t="s">
        <v>126</v>
      </c>
    </row>
    <row r="25" spans="1:4" x14ac:dyDescent="0.25">
      <c r="A25" s="45">
        <v>22</v>
      </c>
      <c r="B25" s="45">
        <v>1</v>
      </c>
      <c r="D25" s="46" t="s">
        <v>127</v>
      </c>
    </row>
    <row r="26" spans="1:4" x14ac:dyDescent="0.25">
      <c r="A26" s="45">
        <v>23</v>
      </c>
      <c r="B26" s="45">
        <v>1</v>
      </c>
      <c r="D26" s="95" t="s">
        <v>214</v>
      </c>
    </row>
    <row r="27" spans="1:4" x14ac:dyDescent="0.25">
      <c r="A27" s="45">
        <v>24</v>
      </c>
      <c r="B27" s="45">
        <v>1</v>
      </c>
      <c r="D27" s="95" t="s">
        <v>210</v>
      </c>
    </row>
    <row r="28" spans="1:4" x14ac:dyDescent="0.25">
      <c r="A28" s="45">
        <v>25</v>
      </c>
      <c r="B28" s="45">
        <v>1</v>
      </c>
      <c r="D28" s="95" t="s">
        <v>211</v>
      </c>
    </row>
    <row r="29" spans="1:4" x14ac:dyDescent="0.25">
      <c r="A29" s="45">
        <v>26</v>
      </c>
      <c r="B29" s="45">
        <v>1</v>
      </c>
      <c r="D29" s="95" t="s">
        <v>212</v>
      </c>
    </row>
    <row r="30" spans="1:4" x14ac:dyDescent="0.25">
      <c r="A30" s="45">
        <v>27</v>
      </c>
      <c r="B30" s="45">
        <v>0</v>
      </c>
      <c r="D30" s="95" t="s">
        <v>213</v>
      </c>
    </row>
  </sheetData>
  <phoneticPr fontId="18" type="noConversion"/>
  <conditionalFormatting sqref="A1:B4">
    <cfRule type="containsText" dxfId="17" priority="1" operator="containsText" text=" ">
      <formula>NOT(ISERROR(SEARCH(" ",A1)))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34"/>
  <sheetViews>
    <sheetView workbookViewId="0">
      <pane ySplit="4" topLeftCell="A211" activePane="bottomLeft" state="frozen"/>
      <selection pane="bottomLeft" activeCell="P214" sqref="P214"/>
    </sheetView>
  </sheetViews>
  <sheetFormatPr defaultColWidth="8.88671875" defaultRowHeight="13.8" x14ac:dyDescent="0.25"/>
  <cols>
    <col min="1" max="2" width="8.88671875" style="59"/>
    <col min="3" max="3" width="11.88671875" style="59" customWidth="1"/>
    <col min="4" max="4" width="10.88671875" style="59" customWidth="1"/>
    <col min="5" max="5" width="17" style="59" customWidth="1"/>
    <col min="6" max="6" width="12" style="59" customWidth="1"/>
    <col min="7" max="7" width="18.88671875" style="59" customWidth="1"/>
    <col min="8" max="8" width="10.21875" style="59" customWidth="1"/>
    <col min="9" max="9" width="25.88671875" style="59" customWidth="1"/>
    <col min="10" max="13" width="8.109375" style="59" customWidth="1"/>
    <col min="14" max="14" width="8.88671875" style="59" customWidth="1"/>
    <col min="15" max="16384" width="8.88671875" style="59"/>
  </cols>
  <sheetData>
    <row r="1" spans="1:15" ht="15" x14ac:dyDescent="0.35">
      <c r="A1" s="60" t="s">
        <v>0</v>
      </c>
      <c r="B1" s="60" t="s">
        <v>0</v>
      </c>
      <c r="C1" s="60" t="s">
        <v>0</v>
      </c>
      <c r="D1" s="60" t="s">
        <v>1</v>
      </c>
      <c r="E1" s="60" t="s">
        <v>1</v>
      </c>
      <c r="F1" s="60" t="s">
        <v>102</v>
      </c>
      <c r="G1" s="60" t="s">
        <v>102</v>
      </c>
      <c r="H1" s="60" t="s">
        <v>0</v>
      </c>
      <c r="I1" s="60" t="s">
        <v>1</v>
      </c>
    </row>
    <row r="2" spans="1:15" ht="15" x14ac:dyDescent="0.35">
      <c r="A2" s="60" t="s">
        <v>2</v>
      </c>
      <c r="B2" s="60" t="s">
        <v>2</v>
      </c>
      <c r="C2" s="60" t="s">
        <v>2</v>
      </c>
      <c r="D2" s="60" t="s">
        <v>2</v>
      </c>
      <c r="E2" s="60" t="s">
        <v>2</v>
      </c>
      <c r="F2" s="60" t="s">
        <v>2</v>
      </c>
      <c r="G2" s="60" t="s">
        <v>2</v>
      </c>
      <c r="H2" s="60" t="s">
        <v>3</v>
      </c>
      <c r="I2" s="60" t="s">
        <v>2</v>
      </c>
    </row>
    <row r="3" spans="1:15" ht="15" x14ac:dyDescent="0.35">
      <c r="A3" s="60" t="s">
        <v>5</v>
      </c>
      <c r="B3" s="60" t="s">
        <v>6</v>
      </c>
      <c r="C3" s="60" t="s">
        <v>128</v>
      </c>
      <c r="D3" s="60" t="s">
        <v>8</v>
      </c>
      <c r="E3" s="61" t="s">
        <v>129</v>
      </c>
      <c r="F3" s="60" t="s">
        <v>130</v>
      </c>
      <c r="G3" s="60" t="s">
        <v>131</v>
      </c>
      <c r="H3" s="60" t="s">
        <v>132</v>
      </c>
      <c r="I3" s="60" t="s">
        <v>13</v>
      </c>
    </row>
    <row r="4" spans="1:15" s="58" customFormat="1" ht="22.8" x14ac:dyDescent="0.2">
      <c r="A4" s="62" t="s">
        <v>5</v>
      </c>
      <c r="B4" s="63" t="s">
        <v>19</v>
      </c>
      <c r="C4" s="63" t="s">
        <v>133</v>
      </c>
      <c r="D4" s="64" t="s">
        <v>134</v>
      </c>
      <c r="E4" s="64" t="s">
        <v>135</v>
      </c>
      <c r="F4" s="64" t="s">
        <v>136</v>
      </c>
      <c r="G4" s="65" t="s">
        <v>137</v>
      </c>
      <c r="H4" s="65" t="s">
        <v>138</v>
      </c>
      <c r="I4" s="64" t="s">
        <v>139</v>
      </c>
      <c r="K4" s="58" t="s">
        <v>140</v>
      </c>
      <c r="L4" s="58" t="s">
        <v>141</v>
      </c>
      <c r="M4" s="58" t="s">
        <v>31</v>
      </c>
      <c r="N4" s="58" t="s">
        <v>142</v>
      </c>
    </row>
    <row r="5" spans="1:15" x14ac:dyDescent="0.25">
      <c r="A5" s="66">
        <f>ROW()-4</f>
        <v>1</v>
      </c>
      <c r="B5" s="67">
        <v>35</v>
      </c>
      <c r="C5" s="67">
        <v>0</v>
      </c>
      <c r="D5" s="68">
        <v>0</v>
      </c>
      <c r="E5" s="68"/>
      <c r="F5" s="68">
        <v>0</v>
      </c>
      <c r="G5" s="68">
        <v>1</v>
      </c>
      <c r="H5" s="69">
        <v>60</v>
      </c>
      <c r="I5" s="68">
        <v>13</v>
      </c>
      <c r="J5" s="76" t="s">
        <v>49</v>
      </c>
      <c r="K5" s="59">
        <v>1</v>
      </c>
      <c r="L5" s="59">
        <f>K5*表1_33[[#This Row],[每次连击对应能量]]</f>
        <v>0</v>
      </c>
      <c r="M5" s="59">
        <f>L5</f>
        <v>0</v>
      </c>
      <c r="N5" s="59">
        <f>K5*表1_33[[#This Row],[连击间隔
]]/30</f>
        <v>2</v>
      </c>
    </row>
    <row r="6" spans="1:15" x14ac:dyDescent="0.25">
      <c r="A6" s="68">
        <f t="shared" ref="A6:A46" si="0">ROW()-4</f>
        <v>2</v>
      </c>
      <c r="B6" s="67">
        <v>35</v>
      </c>
      <c r="C6" s="67">
        <v>9</v>
      </c>
      <c r="D6" s="68">
        <v>7</v>
      </c>
      <c r="E6" s="68"/>
      <c r="F6" s="68">
        <v>0</v>
      </c>
      <c r="G6" s="68">
        <v>1</v>
      </c>
      <c r="H6" s="69">
        <v>4</v>
      </c>
      <c r="I6" s="68">
        <v>0</v>
      </c>
      <c r="J6" s="76"/>
      <c r="K6" s="59">
        <f>表1_33[[#This Row],[碰撞数]]-C5</f>
        <v>9</v>
      </c>
      <c r="L6" s="59">
        <f>K6*表1_33[[#This Row],[每次连击对应能量]]</f>
        <v>63</v>
      </c>
      <c r="M6" s="59">
        <f t="shared" ref="M6:M30" si="1">L6+M5</f>
        <v>63</v>
      </c>
      <c r="N6" s="59">
        <f>K6*表1_33[[#This Row],[连击间隔
]]/30+N5</f>
        <v>3.2</v>
      </c>
    </row>
    <row r="7" spans="1:15" x14ac:dyDescent="0.25">
      <c r="A7" s="66">
        <f t="shared" si="0"/>
        <v>3</v>
      </c>
      <c r="B7" s="67">
        <v>35</v>
      </c>
      <c r="C7" s="67">
        <v>13</v>
      </c>
      <c r="D7" s="68">
        <v>7</v>
      </c>
      <c r="E7" s="68"/>
      <c r="F7" s="68">
        <v>0</v>
      </c>
      <c r="G7" s="68">
        <v>1</v>
      </c>
      <c r="H7" s="69">
        <v>3</v>
      </c>
      <c r="I7" s="68">
        <v>0</v>
      </c>
      <c r="J7" s="76"/>
      <c r="K7" s="59">
        <f>表1_33[[#This Row],[碰撞数]]-C6</f>
        <v>4</v>
      </c>
      <c r="L7" s="59">
        <f>K7*表1_33[[#This Row],[每次连击对应能量]]</f>
        <v>28</v>
      </c>
      <c r="M7" s="59">
        <f t="shared" si="1"/>
        <v>91</v>
      </c>
      <c r="N7" s="59">
        <f>K7*表1_33[[#This Row],[连击间隔
]]/30+N6</f>
        <v>3.6</v>
      </c>
    </row>
    <row r="8" spans="1:15" x14ac:dyDescent="0.25">
      <c r="A8" s="68">
        <f t="shared" si="0"/>
        <v>4</v>
      </c>
      <c r="B8" s="67">
        <v>35</v>
      </c>
      <c r="C8" s="67">
        <v>20</v>
      </c>
      <c r="D8" s="68">
        <v>7</v>
      </c>
      <c r="E8" s="68"/>
      <c r="F8" s="68">
        <v>0</v>
      </c>
      <c r="G8" s="68">
        <v>1</v>
      </c>
      <c r="H8" s="69">
        <v>4</v>
      </c>
      <c r="I8" s="68">
        <v>0</v>
      </c>
      <c r="J8" s="76"/>
      <c r="K8" s="59">
        <f>表1_33[[#This Row],[碰撞数]]-C7</f>
        <v>7</v>
      </c>
      <c r="L8" s="59">
        <f>K8*表1_33[[#This Row],[每次连击对应能量]]</f>
        <v>49</v>
      </c>
      <c r="M8" s="59">
        <f t="shared" si="1"/>
        <v>140</v>
      </c>
      <c r="N8" s="59">
        <f>K8*表1_33[[#This Row],[连击间隔
]]/30+N7</f>
        <v>4.5333333333333332</v>
      </c>
    </row>
    <row r="9" spans="1:15" x14ac:dyDescent="0.25">
      <c r="A9" s="66">
        <f t="shared" si="0"/>
        <v>5</v>
      </c>
      <c r="B9" s="67">
        <v>35</v>
      </c>
      <c r="C9" s="67">
        <v>38</v>
      </c>
      <c r="D9" s="68">
        <v>7</v>
      </c>
      <c r="E9" s="68"/>
      <c r="F9" s="68">
        <v>0</v>
      </c>
      <c r="G9" s="68">
        <v>1</v>
      </c>
      <c r="H9" s="69">
        <v>4</v>
      </c>
      <c r="I9" s="68">
        <v>0</v>
      </c>
      <c r="J9" s="76"/>
      <c r="K9" s="59">
        <f>表1_33[[#This Row],[碰撞数]]-C8</f>
        <v>18</v>
      </c>
      <c r="L9" s="59">
        <f>K9*表1_33[[#This Row],[每次连击对应能量]]</f>
        <v>126</v>
      </c>
      <c r="M9" s="59">
        <f t="shared" si="1"/>
        <v>266</v>
      </c>
      <c r="N9" s="59">
        <f>K9*表1_33[[#This Row],[连击间隔
]]/30+N8</f>
        <v>6.9333333333333336</v>
      </c>
    </row>
    <row r="10" spans="1:15" x14ac:dyDescent="0.25">
      <c r="A10" s="68">
        <f t="shared" si="0"/>
        <v>6</v>
      </c>
      <c r="B10" s="67">
        <v>35</v>
      </c>
      <c r="C10" s="68">
        <v>39</v>
      </c>
      <c r="D10" s="68">
        <v>7</v>
      </c>
      <c r="E10" s="68"/>
      <c r="F10" s="68">
        <v>0</v>
      </c>
      <c r="G10" s="68">
        <v>1</v>
      </c>
      <c r="H10" s="69">
        <v>3</v>
      </c>
      <c r="I10" s="68">
        <v>0</v>
      </c>
      <c r="J10" s="76"/>
      <c r="K10" s="59">
        <f>表1_33[[#This Row],[碰撞数]]-C9</f>
        <v>1</v>
      </c>
      <c r="L10" s="59">
        <f>K10*表1_33[[#This Row],[每次连击对应能量]]</f>
        <v>7</v>
      </c>
      <c r="M10" s="59">
        <f t="shared" si="1"/>
        <v>273</v>
      </c>
      <c r="N10" s="59">
        <f>K10*表1_33[[#This Row],[连击间隔
]]/30+N9</f>
        <v>7.0333333333333332</v>
      </c>
    </row>
    <row r="11" spans="1:15" x14ac:dyDescent="0.25">
      <c r="A11" s="66">
        <f t="shared" si="0"/>
        <v>7</v>
      </c>
      <c r="B11" s="67">
        <v>35</v>
      </c>
      <c r="C11" s="68">
        <v>40</v>
      </c>
      <c r="D11" s="68">
        <v>65</v>
      </c>
      <c r="E11" s="68">
        <f>M17</f>
        <v>433</v>
      </c>
      <c r="F11" s="68">
        <v>1</v>
      </c>
      <c r="G11" s="68">
        <v>1</v>
      </c>
      <c r="H11" s="69">
        <v>10</v>
      </c>
      <c r="I11" s="68">
        <v>0</v>
      </c>
      <c r="J11" s="76"/>
      <c r="K11" s="59">
        <f>表1_33[[#This Row],[碰撞数]]-C10</f>
        <v>1</v>
      </c>
      <c r="L11" s="59">
        <f>K11*表1_33[[#This Row],[每次连击对应能量]]</f>
        <v>65</v>
      </c>
      <c r="M11" s="59">
        <f t="shared" si="1"/>
        <v>338</v>
      </c>
      <c r="N11" s="59">
        <f>K11*表1_33[[#This Row],[连击间隔
]]/30+N10</f>
        <v>7.3666666666666663</v>
      </c>
      <c r="O11" s="59">
        <f>表1_33[[#This Row],[连击间隔
]]*K11</f>
        <v>10</v>
      </c>
    </row>
    <row r="12" spans="1:15" x14ac:dyDescent="0.25">
      <c r="A12" s="68">
        <f t="shared" si="0"/>
        <v>8</v>
      </c>
      <c r="B12" s="67">
        <v>35</v>
      </c>
      <c r="C12" s="68">
        <v>50</v>
      </c>
      <c r="D12" s="68">
        <v>1</v>
      </c>
      <c r="E12" s="68"/>
      <c r="F12" s="68">
        <v>0</v>
      </c>
      <c r="G12" s="68">
        <v>1</v>
      </c>
      <c r="H12" s="69">
        <v>2</v>
      </c>
      <c r="I12" s="68">
        <v>0</v>
      </c>
      <c r="J12" s="76"/>
      <c r="K12" s="59">
        <f>表1_33[[#This Row],[碰撞数]]-C11</f>
        <v>10</v>
      </c>
      <c r="L12" s="59">
        <f>K12*表1_33[[#This Row],[每次连击对应能量]]</f>
        <v>10</v>
      </c>
      <c r="M12" s="59">
        <f t="shared" si="1"/>
        <v>348</v>
      </c>
      <c r="N12" s="59">
        <f>K12*表1_33[[#This Row],[连击间隔
]]/30+N11</f>
        <v>8.0333333333333332</v>
      </c>
      <c r="O12" s="59">
        <f>表1_33[[#This Row],[连击间隔
]]*K12+O11</f>
        <v>30</v>
      </c>
    </row>
    <row r="13" spans="1:15" x14ac:dyDescent="0.25">
      <c r="A13" s="66">
        <f t="shared" si="0"/>
        <v>9</v>
      </c>
      <c r="B13" s="67">
        <v>35</v>
      </c>
      <c r="C13" s="68">
        <v>52</v>
      </c>
      <c r="D13" s="68">
        <v>4</v>
      </c>
      <c r="E13" s="68"/>
      <c r="F13" s="68">
        <v>0</v>
      </c>
      <c r="G13" s="68">
        <v>1</v>
      </c>
      <c r="H13" s="69">
        <v>1</v>
      </c>
      <c r="I13" s="68">
        <v>0</v>
      </c>
      <c r="J13" s="76"/>
      <c r="K13" s="59">
        <f>表1_33[[#This Row],[碰撞数]]-C12</f>
        <v>2</v>
      </c>
      <c r="L13" s="59">
        <f>K13*表1_33[[#This Row],[每次连击对应能量]]</f>
        <v>8</v>
      </c>
      <c r="M13" s="59">
        <f t="shared" si="1"/>
        <v>356</v>
      </c>
      <c r="N13" s="59">
        <f>K13*表1_33[[#This Row],[连击间隔
]]/30+N12</f>
        <v>8.1</v>
      </c>
      <c r="O13" s="59">
        <f>表1_33[[#This Row],[连击间隔
]]*K13+O12</f>
        <v>32</v>
      </c>
    </row>
    <row r="14" spans="1:15" x14ac:dyDescent="0.25">
      <c r="A14" s="68">
        <f t="shared" si="0"/>
        <v>10</v>
      </c>
      <c r="B14" s="67">
        <v>35</v>
      </c>
      <c r="C14" s="68">
        <v>53</v>
      </c>
      <c r="D14" s="68">
        <v>4</v>
      </c>
      <c r="E14" s="68"/>
      <c r="F14" s="68">
        <v>0</v>
      </c>
      <c r="G14" s="68">
        <v>1</v>
      </c>
      <c r="H14" s="69">
        <v>2</v>
      </c>
      <c r="I14" s="68">
        <v>0</v>
      </c>
      <c r="J14" s="76"/>
      <c r="K14" s="59">
        <f>表1_33[[#This Row],[碰撞数]]-C13</f>
        <v>1</v>
      </c>
      <c r="L14" s="59">
        <f>K14*表1_33[[#This Row],[每次连击对应能量]]</f>
        <v>4</v>
      </c>
      <c r="M14" s="59">
        <f t="shared" si="1"/>
        <v>360</v>
      </c>
      <c r="N14" s="59">
        <f>K14*表1_33[[#This Row],[连击间隔
]]/30+N13</f>
        <v>8.1666666666666661</v>
      </c>
      <c r="O14" s="59">
        <f>表1_33[[#This Row],[连击间隔
]]*K14+O13</f>
        <v>34</v>
      </c>
    </row>
    <row r="15" spans="1:15" x14ac:dyDescent="0.25">
      <c r="A15" s="66">
        <f t="shared" si="0"/>
        <v>11</v>
      </c>
      <c r="B15" s="67">
        <v>35</v>
      </c>
      <c r="C15" s="68">
        <v>54</v>
      </c>
      <c r="D15" s="68">
        <v>4</v>
      </c>
      <c r="E15" s="68"/>
      <c r="F15" s="68">
        <v>0</v>
      </c>
      <c r="G15" s="68">
        <v>1</v>
      </c>
      <c r="H15" s="69">
        <v>2</v>
      </c>
      <c r="I15" s="68">
        <v>0</v>
      </c>
      <c r="J15" s="76"/>
      <c r="K15" s="59">
        <f>表1_33[[#This Row],[碰撞数]]-C14</f>
        <v>1</v>
      </c>
      <c r="L15" s="59">
        <f>K15*表1_33[[#This Row],[每次连击对应能量]]</f>
        <v>4</v>
      </c>
      <c r="M15" s="59">
        <f t="shared" si="1"/>
        <v>364</v>
      </c>
      <c r="N15" s="59">
        <f>K15*表1_33[[#This Row],[连击间隔
]]/30+N14</f>
        <v>8.2333333333333325</v>
      </c>
      <c r="O15" s="59">
        <f>表1_33[[#This Row],[连击间隔
]]*K15+O14</f>
        <v>36</v>
      </c>
    </row>
    <row r="16" spans="1:15" x14ac:dyDescent="0.25">
      <c r="A16" s="68">
        <f t="shared" si="0"/>
        <v>12</v>
      </c>
      <c r="B16" s="67">
        <v>35</v>
      </c>
      <c r="C16" s="68">
        <v>55</v>
      </c>
      <c r="D16" s="68">
        <v>60</v>
      </c>
      <c r="E16" s="68"/>
      <c r="F16" s="68">
        <v>0</v>
      </c>
      <c r="G16" s="68">
        <v>1</v>
      </c>
      <c r="H16" s="69">
        <v>5</v>
      </c>
      <c r="I16" s="68">
        <v>12</v>
      </c>
      <c r="J16" s="76"/>
      <c r="K16" s="59">
        <f>表1_33[[#This Row],[碰撞数]]-C15</f>
        <v>1</v>
      </c>
      <c r="L16" s="59">
        <f>K16*表1_33[[#This Row],[每次连击对应能量]]</f>
        <v>60</v>
      </c>
      <c r="M16" s="59">
        <f t="shared" si="1"/>
        <v>424</v>
      </c>
      <c r="N16" s="59">
        <f>K16*表1_33[[#This Row],[连击间隔
]]/30+N15</f>
        <v>8.3999999999999986</v>
      </c>
      <c r="O16" s="59">
        <f>表1_33[[#This Row],[连击间隔
]]*K16+O15</f>
        <v>41</v>
      </c>
    </row>
    <row r="17" spans="1:14" x14ac:dyDescent="0.25">
      <c r="A17" s="66">
        <f t="shared" si="0"/>
        <v>13</v>
      </c>
      <c r="B17" s="67">
        <v>35</v>
      </c>
      <c r="C17" s="68">
        <v>64</v>
      </c>
      <c r="D17" s="68">
        <v>1</v>
      </c>
      <c r="E17" s="68"/>
      <c r="F17" s="68">
        <v>0</v>
      </c>
      <c r="G17" s="68">
        <v>1</v>
      </c>
      <c r="H17" s="69">
        <v>2</v>
      </c>
      <c r="I17" s="68">
        <v>0</v>
      </c>
      <c r="J17" s="76"/>
      <c r="K17" s="59">
        <f>表1_33[[#This Row],[碰撞数]]-C16</f>
        <v>9</v>
      </c>
      <c r="L17" s="59">
        <f>K17*表1_33[[#This Row],[每次连击对应能量]]</f>
        <v>9</v>
      </c>
      <c r="M17" s="59">
        <f t="shared" si="1"/>
        <v>433</v>
      </c>
      <c r="N17" s="59">
        <f>K17*表1_33[[#This Row],[连击间隔
]]/30+N16</f>
        <v>8.9999999999999982</v>
      </c>
    </row>
    <row r="18" spans="1:14" x14ac:dyDescent="0.25">
      <c r="A18" s="68">
        <f t="shared" si="0"/>
        <v>14</v>
      </c>
      <c r="B18" s="67">
        <v>35</v>
      </c>
      <c r="C18" s="67">
        <v>76</v>
      </c>
      <c r="D18" s="68">
        <v>7</v>
      </c>
      <c r="E18" s="68"/>
      <c r="F18" s="68">
        <v>0</v>
      </c>
      <c r="G18" s="68">
        <v>1</v>
      </c>
      <c r="H18" s="69">
        <v>4</v>
      </c>
      <c r="I18" s="68">
        <v>0</v>
      </c>
      <c r="J18" s="76"/>
      <c r="K18" s="59">
        <f>表1_33[[#This Row],[碰撞数]]-C17</f>
        <v>12</v>
      </c>
      <c r="L18" s="59">
        <f>K18*表1_33[[#This Row],[每次连击对应能量]]</f>
        <v>84</v>
      </c>
      <c r="M18" s="59">
        <f t="shared" si="1"/>
        <v>517</v>
      </c>
      <c r="N18" s="59">
        <f>K18*表1_33[[#This Row],[连击间隔
]]/30+N17</f>
        <v>10.599999999999998</v>
      </c>
    </row>
    <row r="19" spans="1:14" x14ac:dyDescent="0.25">
      <c r="A19" s="66">
        <f t="shared" si="0"/>
        <v>15</v>
      </c>
      <c r="B19" s="67">
        <v>35</v>
      </c>
      <c r="C19" s="67">
        <v>77</v>
      </c>
      <c r="D19" s="68">
        <v>7</v>
      </c>
      <c r="E19" s="68"/>
      <c r="F19" s="68">
        <v>0</v>
      </c>
      <c r="G19" s="68">
        <v>1</v>
      </c>
      <c r="H19" s="69">
        <v>3</v>
      </c>
      <c r="I19" s="68">
        <v>0</v>
      </c>
      <c r="J19" s="76"/>
      <c r="K19" s="59">
        <f>表1_33[[#This Row],[碰撞数]]-C18</f>
        <v>1</v>
      </c>
      <c r="L19" s="59">
        <f>K19*表1_33[[#This Row],[每次连击对应能量]]</f>
        <v>7</v>
      </c>
      <c r="M19" s="59">
        <f t="shared" si="1"/>
        <v>524</v>
      </c>
      <c r="N19" s="59">
        <f>K19*表1_33[[#This Row],[连击间隔
]]/30+N18</f>
        <v>10.699999999999998</v>
      </c>
    </row>
    <row r="20" spans="1:14" x14ac:dyDescent="0.25">
      <c r="A20" s="68">
        <f t="shared" si="0"/>
        <v>16</v>
      </c>
      <c r="B20" s="67">
        <v>35</v>
      </c>
      <c r="C20" s="68">
        <v>78</v>
      </c>
      <c r="D20" s="68">
        <v>7</v>
      </c>
      <c r="E20" s="68"/>
      <c r="F20" s="68">
        <v>0</v>
      </c>
      <c r="G20" s="68">
        <v>1</v>
      </c>
      <c r="H20" s="69">
        <v>4</v>
      </c>
      <c r="I20" s="68">
        <v>0</v>
      </c>
      <c r="J20" s="76"/>
      <c r="K20" s="59">
        <f>表1_33[[#This Row],[碰撞数]]-C19</f>
        <v>1</v>
      </c>
      <c r="L20" s="59">
        <f>K20*表1_33[[#This Row],[每次连击对应能量]]</f>
        <v>7</v>
      </c>
      <c r="M20" s="59">
        <f t="shared" si="1"/>
        <v>531</v>
      </c>
      <c r="N20" s="59">
        <f>K20*表1_33[[#This Row],[连击间隔
]]/30+N19</f>
        <v>10.83333333333333</v>
      </c>
    </row>
    <row r="21" spans="1:14" x14ac:dyDescent="0.25">
      <c r="A21" s="66">
        <f t="shared" si="0"/>
        <v>17</v>
      </c>
      <c r="B21" s="67">
        <v>35</v>
      </c>
      <c r="C21" s="68">
        <v>79</v>
      </c>
      <c r="D21" s="68">
        <v>7</v>
      </c>
      <c r="E21" s="68"/>
      <c r="F21" s="68">
        <v>0</v>
      </c>
      <c r="G21" s="68">
        <v>1</v>
      </c>
      <c r="H21" s="69">
        <v>3</v>
      </c>
      <c r="I21" s="68">
        <v>13</v>
      </c>
      <c r="J21" s="76"/>
      <c r="K21" s="59">
        <f>表1_33[[#This Row],[碰撞数]]-C20</f>
        <v>1</v>
      </c>
      <c r="L21" s="59">
        <f>K21*表1_33[[#This Row],[每次连击对应能量]]</f>
        <v>7</v>
      </c>
      <c r="M21" s="59">
        <f t="shared" si="1"/>
        <v>538</v>
      </c>
      <c r="N21" s="59">
        <f>K21*表1_33[[#This Row],[连击间隔
]]/30+N20</f>
        <v>10.93333333333333</v>
      </c>
    </row>
    <row r="22" spans="1:14" x14ac:dyDescent="0.25">
      <c r="A22" s="68">
        <f t="shared" si="0"/>
        <v>18</v>
      </c>
      <c r="B22" s="67">
        <v>35</v>
      </c>
      <c r="C22" s="70">
        <v>80</v>
      </c>
      <c r="D22" s="68">
        <v>60</v>
      </c>
      <c r="E22" s="68">
        <f>M28</f>
        <v>698</v>
      </c>
      <c r="F22" s="68">
        <v>2</v>
      </c>
      <c r="G22" s="68">
        <v>1</v>
      </c>
      <c r="H22" s="69">
        <v>10</v>
      </c>
      <c r="I22" s="68">
        <v>0</v>
      </c>
      <c r="J22" s="76"/>
      <c r="K22" s="59">
        <f>表1_33[[#This Row],[碰撞数]]-C21</f>
        <v>1</v>
      </c>
      <c r="L22" s="59">
        <f>K22*表1_33[[#This Row],[每次连击对应能量]]</f>
        <v>60</v>
      </c>
      <c r="M22" s="59">
        <f t="shared" si="1"/>
        <v>598</v>
      </c>
      <c r="N22" s="59">
        <f>K22*表1_33[[#This Row],[连击间隔
]]/30+N21</f>
        <v>11.266666666666664</v>
      </c>
    </row>
    <row r="23" spans="1:14" x14ac:dyDescent="0.25">
      <c r="A23" s="66">
        <f t="shared" si="0"/>
        <v>19</v>
      </c>
      <c r="B23" s="67">
        <v>35</v>
      </c>
      <c r="C23" s="67">
        <v>90</v>
      </c>
      <c r="D23" s="68">
        <v>1</v>
      </c>
      <c r="E23" s="68"/>
      <c r="F23" s="68">
        <v>0</v>
      </c>
      <c r="G23" s="68">
        <v>1</v>
      </c>
      <c r="H23" s="69">
        <v>2</v>
      </c>
      <c r="I23" s="68">
        <v>0</v>
      </c>
      <c r="J23" s="76"/>
      <c r="K23" s="59">
        <f>表1_33[[#This Row],[碰撞数]]-C22</f>
        <v>10</v>
      </c>
      <c r="L23" s="59">
        <f>K23*表1_33[[#This Row],[每次连击对应能量]]</f>
        <v>10</v>
      </c>
      <c r="M23" s="59">
        <f t="shared" si="1"/>
        <v>608</v>
      </c>
      <c r="N23" s="59">
        <f>K23*表1_33[[#This Row],[连击间隔
]]/30+N22</f>
        <v>11.93333333333333</v>
      </c>
    </row>
    <row r="24" spans="1:14" x14ac:dyDescent="0.25">
      <c r="A24" s="68">
        <f t="shared" si="0"/>
        <v>20</v>
      </c>
      <c r="B24" s="67">
        <v>35</v>
      </c>
      <c r="C24" s="67">
        <v>92</v>
      </c>
      <c r="D24" s="68">
        <v>4</v>
      </c>
      <c r="E24" s="68"/>
      <c r="F24" s="68">
        <v>0</v>
      </c>
      <c r="G24" s="68">
        <v>1</v>
      </c>
      <c r="H24" s="69">
        <v>1</v>
      </c>
      <c r="I24" s="68">
        <v>0</v>
      </c>
      <c r="J24" s="76"/>
      <c r="K24" s="59">
        <f>表1_33[[#This Row],[碰撞数]]-C23</f>
        <v>2</v>
      </c>
      <c r="L24" s="59">
        <f>K24*表1_33[[#This Row],[每次连击对应能量]]</f>
        <v>8</v>
      </c>
      <c r="M24" s="59">
        <f t="shared" si="1"/>
        <v>616</v>
      </c>
      <c r="N24" s="59">
        <f>K24*表1_33[[#This Row],[连击间隔
]]/30+N23</f>
        <v>11.999999999999996</v>
      </c>
    </row>
    <row r="25" spans="1:14" x14ac:dyDescent="0.25">
      <c r="A25" s="66">
        <f t="shared" si="0"/>
        <v>21</v>
      </c>
      <c r="B25" s="67">
        <v>35</v>
      </c>
      <c r="C25" s="67">
        <v>93</v>
      </c>
      <c r="D25" s="68">
        <v>4</v>
      </c>
      <c r="E25" s="68"/>
      <c r="F25" s="68">
        <v>0</v>
      </c>
      <c r="G25" s="68">
        <v>1</v>
      </c>
      <c r="H25" s="69">
        <v>2</v>
      </c>
      <c r="I25" s="68">
        <v>0</v>
      </c>
      <c r="J25" s="76"/>
      <c r="K25" s="59">
        <f>表1_33[[#This Row],[碰撞数]]-C24</f>
        <v>1</v>
      </c>
      <c r="L25" s="59">
        <f>K25*表1_33[[#This Row],[每次连击对应能量]]</f>
        <v>4</v>
      </c>
      <c r="M25" s="59">
        <f t="shared" si="1"/>
        <v>620</v>
      </c>
      <c r="N25" s="59">
        <f>K25*表1_33[[#This Row],[连击间隔
]]/30+N24</f>
        <v>12.066666666666663</v>
      </c>
    </row>
    <row r="26" spans="1:14" x14ac:dyDescent="0.25">
      <c r="A26" s="68">
        <f t="shared" si="0"/>
        <v>22</v>
      </c>
      <c r="B26" s="67">
        <v>35</v>
      </c>
      <c r="C26" s="71">
        <v>94</v>
      </c>
      <c r="D26" s="72">
        <v>4</v>
      </c>
      <c r="E26" s="68"/>
      <c r="F26" s="72">
        <v>0</v>
      </c>
      <c r="G26" s="68">
        <v>1</v>
      </c>
      <c r="H26" s="69">
        <v>2</v>
      </c>
      <c r="I26" s="68">
        <v>12</v>
      </c>
      <c r="J26" s="76"/>
      <c r="K26" s="59">
        <f>表1_33[[#This Row],[碰撞数]]-C25</f>
        <v>1</v>
      </c>
      <c r="L26" s="59">
        <f>K26*表1_33[[#This Row],[每次连击对应能量]]</f>
        <v>4</v>
      </c>
      <c r="M26" s="59">
        <f t="shared" si="1"/>
        <v>624</v>
      </c>
      <c r="N26" s="59">
        <f>K26*表1_33[[#This Row],[连击间隔
]]/30+N25</f>
        <v>12.133333333333329</v>
      </c>
    </row>
    <row r="27" spans="1:14" x14ac:dyDescent="0.25">
      <c r="A27" s="66">
        <f t="shared" si="0"/>
        <v>23</v>
      </c>
      <c r="B27" s="67">
        <v>35</v>
      </c>
      <c r="C27" s="71">
        <v>95</v>
      </c>
      <c r="D27" s="72">
        <v>65</v>
      </c>
      <c r="E27" s="68"/>
      <c r="F27" s="72">
        <v>0</v>
      </c>
      <c r="G27" s="68">
        <v>1</v>
      </c>
      <c r="H27" s="69">
        <v>5</v>
      </c>
      <c r="I27" s="68">
        <v>0</v>
      </c>
      <c r="J27" s="76"/>
      <c r="K27" s="59">
        <f>表1_33[[#This Row],[碰撞数]]-C26</f>
        <v>1</v>
      </c>
      <c r="L27" s="59">
        <f>K27*表1_33[[#This Row],[每次连击对应能量]]</f>
        <v>65</v>
      </c>
      <c r="M27" s="59">
        <f t="shared" si="1"/>
        <v>689</v>
      </c>
      <c r="N27" s="59">
        <f>K27*表1_33[[#This Row],[连击间隔
]]/30+N26</f>
        <v>12.299999999999995</v>
      </c>
    </row>
    <row r="28" spans="1:14" x14ac:dyDescent="0.25">
      <c r="A28" s="68">
        <f t="shared" si="0"/>
        <v>24</v>
      </c>
      <c r="B28" s="67">
        <v>35</v>
      </c>
      <c r="C28" s="71">
        <v>104</v>
      </c>
      <c r="D28" s="72">
        <v>1</v>
      </c>
      <c r="E28" s="68"/>
      <c r="F28" s="72">
        <v>0</v>
      </c>
      <c r="G28" s="68">
        <v>1</v>
      </c>
      <c r="H28" s="69">
        <v>2</v>
      </c>
      <c r="I28" s="68">
        <v>0</v>
      </c>
      <c r="J28" s="76"/>
      <c r="K28" s="59">
        <f>表1_33[[#This Row],[碰撞数]]-C27</f>
        <v>9</v>
      </c>
      <c r="L28" s="59">
        <f>K28*表1_33[[#This Row],[每次连击对应能量]]</f>
        <v>9</v>
      </c>
      <c r="M28" s="59">
        <f t="shared" si="1"/>
        <v>698</v>
      </c>
      <c r="N28" s="59">
        <f>K28*表1_33[[#This Row],[连击间隔
]]/30+N27</f>
        <v>12.899999999999995</v>
      </c>
    </row>
    <row r="29" spans="1:14" x14ac:dyDescent="0.25">
      <c r="A29" s="66">
        <f t="shared" si="0"/>
        <v>25</v>
      </c>
      <c r="B29" s="67">
        <v>35</v>
      </c>
      <c r="C29" s="71">
        <v>118</v>
      </c>
      <c r="D29" s="72">
        <v>7</v>
      </c>
      <c r="E29" s="68"/>
      <c r="F29" s="72">
        <v>0</v>
      </c>
      <c r="G29" s="68">
        <v>1</v>
      </c>
      <c r="H29" s="69">
        <v>4</v>
      </c>
      <c r="I29" s="68">
        <v>0</v>
      </c>
      <c r="J29" s="76"/>
      <c r="K29" s="59">
        <f>表1_33[[#This Row],[碰撞数]]-C28</f>
        <v>14</v>
      </c>
      <c r="L29" s="59">
        <f>K29*表1_33[[#This Row],[每次连击对应能量]]</f>
        <v>98</v>
      </c>
      <c r="M29" s="59">
        <f t="shared" si="1"/>
        <v>796</v>
      </c>
      <c r="N29" s="59">
        <f>K29*表1_33[[#This Row],[连击间隔
]]/30+N28</f>
        <v>14.766666666666662</v>
      </c>
    </row>
    <row r="30" spans="1:14" x14ac:dyDescent="0.25">
      <c r="A30" s="68">
        <f t="shared" si="0"/>
        <v>26</v>
      </c>
      <c r="B30" s="67">
        <v>35</v>
      </c>
      <c r="C30" s="68">
        <v>119</v>
      </c>
      <c r="D30" s="68">
        <v>7</v>
      </c>
      <c r="E30" s="68"/>
      <c r="F30" s="68">
        <v>0</v>
      </c>
      <c r="G30" s="68">
        <v>1</v>
      </c>
      <c r="H30" s="69">
        <v>3</v>
      </c>
      <c r="I30" s="68">
        <v>0</v>
      </c>
      <c r="J30" s="76"/>
      <c r="K30" s="59">
        <f>表1_33[[#This Row],[碰撞数]]-C29</f>
        <v>1</v>
      </c>
      <c r="L30" s="59">
        <f>K30*表1_33[[#This Row],[每次连击对应能量]]</f>
        <v>7</v>
      </c>
      <c r="M30" s="59">
        <f t="shared" si="1"/>
        <v>803</v>
      </c>
      <c r="N30" s="59">
        <f>K30*表1_33[[#This Row],[连击间隔
]]/30+N29</f>
        <v>14.866666666666662</v>
      </c>
    </row>
    <row r="31" spans="1:14" x14ac:dyDescent="0.25">
      <c r="A31" s="66">
        <f t="shared" si="0"/>
        <v>27</v>
      </c>
      <c r="B31" s="67">
        <v>35</v>
      </c>
      <c r="C31" s="70">
        <v>120</v>
      </c>
      <c r="D31" s="68">
        <v>60</v>
      </c>
      <c r="E31" s="68">
        <f>M37</f>
        <v>958</v>
      </c>
      <c r="F31" s="68">
        <v>3</v>
      </c>
      <c r="G31" s="68">
        <v>1</v>
      </c>
      <c r="H31" s="69">
        <v>10</v>
      </c>
      <c r="I31" s="68">
        <v>0</v>
      </c>
      <c r="J31" s="76"/>
      <c r="K31" s="59">
        <f>表1_33[[#This Row],[碰撞数]]-C30</f>
        <v>1</v>
      </c>
      <c r="L31" s="59">
        <f>K31*表1_33[[#This Row],[每次连击对应能量]]</f>
        <v>60</v>
      </c>
      <c r="M31" s="59">
        <f t="shared" ref="M31:M39" si="2">L31+M30</f>
        <v>863</v>
      </c>
      <c r="N31" s="59">
        <f>K31*表1_33[[#This Row],[连击间隔
]]/30+N30</f>
        <v>15.199999999999996</v>
      </c>
    </row>
    <row r="32" spans="1:14" x14ac:dyDescent="0.25">
      <c r="A32" s="68">
        <f t="shared" si="0"/>
        <v>28</v>
      </c>
      <c r="B32" s="67">
        <v>35</v>
      </c>
      <c r="C32" s="67">
        <v>130</v>
      </c>
      <c r="D32" s="68">
        <v>1</v>
      </c>
      <c r="E32" s="68"/>
      <c r="F32" s="68">
        <v>0</v>
      </c>
      <c r="G32" s="68">
        <v>1</v>
      </c>
      <c r="H32" s="69">
        <v>2</v>
      </c>
      <c r="I32" s="68">
        <v>0</v>
      </c>
      <c r="J32" s="76"/>
      <c r="K32" s="59">
        <f>表1_33[[#This Row],[碰撞数]]-C31</f>
        <v>10</v>
      </c>
      <c r="L32" s="59">
        <f>K32*表1_33[[#This Row],[每次连击对应能量]]</f>
        <v>10</v>
      </c>
      <c r="M32" s="59">
        <f t="shared" si="2"/>
        <v>873</v>
      </c>
      <c r="N32" s="59">
        <f>K32*表1_33[[#This Row],[连击间隔
]]/30+N31</f>
        <v>15.866666666666662</v>
      </c>
    </row>
    <row r="33" spans="1:14" x14ac:dyDescent="0.25">
      <c r="A33" s="66">
        <f t="shared" si="0"/>
        <v>29</v>
      </c>
      <c r="B33" s="67">
        <v>35</v>
      </c>
      <c r="C33" s="67">
        <v>132</v>
      </c>
      <c r="D33" s="68">
        <v>4</v>
      </c>
      <c r="E33" s="68"/>
      <c r="F33" s="68">
        <v>0</v>
      </c>
      <c r="G33" s="68">
        <v>1</v>
      </c>
      <c r="H33" s="69">
        <v>1</v>
      </c>
      <c r="I33" s="68">
        <v>0</v>
      </c>
      <c r="J33" s="76"/>
      <c r="K33" s="59">
        <f>表1_33[[#This Row],[碰撞数]]-C32</f>
        <v>2</v>
      </c>
      <c r="L33" s="59">
        <f>K33*表1_33[[#This Row],[每次连击对应能量]]</f>
        <v>8</v>
      </c>
      <c r="M33" s="59">
        <f t="shared" si="2"/>
        <v>881</v>
      </c>
      <c r="N33" s="59">
        <f>K33*表1_33[[#This Row],[连击间隔
]]/30+N32</f>
        <v>15.933333333333328</v>
      </c>
    </row>
    <row r="34" spans="1:14" x14ac:dyDescent="0.25">
      <c r="A34" s="68">
        <f t="shared" si="0"/>
        <v>30</v>
      </c>
      <c r="B34" s="67">
        <v>35</v>
      </c>
      <c r="C34" s="67">
        <v>133</v>
      </c>
      <c r="D34" s="68">
        <v>4</v>
      </c>
      <c r="E34" s="68"/>
      <c r="F34" s="68">
        <v>0</v>
      </c>
      <c r="G34" s="68">
        <v>1</v>
      </c>
      <c r="H34" s="69">
        <v>2</v>
      </c>
      <c r="I34" s="68">
        <v>0</v>
      </c>
      <c r="J34" s="76"/>
      <c r="K34" s="59">
        <f>表1_33[[#This Row],[碰撞数]]-C33</f>
        <v>1</v>
      </c>
      <c r="L34" s="59">
        <f>K34*表1_33[[#This Row],[每次连击对应能量]]</f>
        <v>4</v>
      </c>
      <c r="M34" s="59">
        <f t="shared" si="2"/>
        <v>885</v>
      </c>
      <c r="N34" s="59">
        <f>K34*表1_33[[#This Row],[连击间隔
]]/30+N33</f>
        <v>15.999999999999995</v>
      </c>
    </row>
    <row r="35" spans="1:14" x14ac:dyDescent="0.25">
      <c r="A35" s="66">
        <f t="shared" si="0"/>
        <v>31</v>
      </c>
      <c r="B35" s="67">
        <v>35</v>
      </c>
      <c r="C35" s="71">
        <v>134</v>
      </c>
      <c r="D35" s="72">
        <v>4</v>
      </c>
      <c r="E35" s="68"/>
      <c r="F35" s="72">
        <v>0</v>
      </c>
      <c r="G35" s="68">
        <v>1</v>
      </c>
      <c r="H35" s="69">
        <v>2</v>
      </c>
      <c r="I35" s="68">
        <v>12</v>
      </c>
      <c r="J35" s="76"/>
      <c r="K35" s="59">
        <f>表1_33[[#This Row],[碰撞数]]-C34</f>
        <v>1</v>
      </c>
      <c r="L35" s="59">
        <f>K35*表1_33[[#This Row],[每次连击对应能量]]</f>
        <v>4</v>
      </c>
      <c r="M35" s="59">
        <f t="shared" si="2"/>
        <v>889</v>
      </c>
      <c r="N35" s="59">
        <f>K35*表1_33[[#This Row],[连击间隔
]]/30+N34</f>
        <v>16.066666666666663</v>
      </c>
    </row>
    <row r="36" spans="1:14" x14ac:dyDescent="0.25">
      <c r="A36" s="68">
        <f t="shared" si="0"/>
        <v>32</v>
      </c>
      <c r="B36" s="67">
        <v>35</v>
      </c>
      <c r="C36" s="71">
        <v>135</v>
      </c>
      <c r="D36" s="72">
        <v>60</v>
      </c>
      <c r="E36" s="68"/>
      <c r="F36" s="72">
        <v>0</v>
      </c>
      <c r="G36" s="68">
        <v>1</v>
      </c>
      <c r="H36" s="69">
        <v>5</v>
      </c>
      <c r="I36" s="68">
        <v>0</v>
      </c>
      <c r="J36" s="76"/>
      <c r="K36" s="59">
        <f>表1_33[[#This Row],[碰撞数]]-C35</f>
        <v>1</v>
      </c>
      <c r="L36" s="59">
        <f>K36*表1_33[[#This Row],[每次连击对应能量]]</f>
        <v>60</v>
      </c>
      <c r="M36" s="59">
        <f t="shared" si="2"/>
        <v>949</v>
      </c>
      <c r="N36" s="59">
        <f>K36*表1_33[[#This Row],[连击间隔
]]/30+N35</f>
        <v>16.233333333333331</v>
      </c>
    </row>
    <row r="37" spans="1:14" x14ac:dyDescent="0.25">
      <c r="A37" s="66">
        <f t="shared" si="0"/>
        <v>33</v>
      </c>
      <c r="B37" s="67">
        <v>35</v>
      </c>
      <c r="C37" s="71">
        <v>144</v>
      </c>
      <c r="D37" s="72">
        <v>1</v>
      </c>
      <c r="E37" s="68"/>
      <c r="F37" s="72">
        <v>0</v>
      </c>
      <c r="G37" s="68">
        <v>1</v>
      </c>
      <c r="H37" s="69">
        <v>2</v>
      </c>
      <c r="I37" s="68">
        <v>0</v>
      </c>
      <c r="J37" s="76"/>
      <c r="K37" s="59">
        <f>表1_33[[#This Row],[碰撞数]]-C36</f>
        <v>9</v>
      </c>
      <c r="L37" s="59">
        <f>K37*表1_33[[#This Row],[每次连击对应能量]]</f>
        <v>9</v>
      </c>
      <c r="M37" s="59">
        <f t="shared" si="2"/>
        <v>958</v>
      </c>
      <c r="N37" s="59">
        <f>K37*表1_33[[#This Row],[连击间隔
]]/30+N36</f>
        <v>16.833333333333332</v>
      </c>
    </row>
    <row r="38" spans="1:14" x14ac:dyDescent="0.25">
      <c r="A38" s="68">
        <f t="shared" si="0"/>
        <v>34</v>
      </c>
      <c r="B38" s="67">
        <v>35</v>
      </c>
      <c r="C38" s="71">
        <v>158</v>
      </c>
      <c r="D38" s="72">
        <v>7</v>
      </c>
      <c r="E38" s="68"/>
      <c r="F38" s="72">
        <v>0</v>
      </c>
      <c r="G38" s="68">
        <v>1</v>
      </c>
      <c r="H38" s="69">
        <v>4</v>
      </c>
      <c r="I38" s="68">
        <v>0</v>
      </c>
      <c r="J38" s="76"/>
      <c r="K38" s="59">
        <f>表1_33[[#This Row],[碰撞数]]-C37</f>
        <v>14</v>
      </c>
      <c r="L38" s="59">
        <f>K38*表1_33[[#This Row],[每次连击对应能量]]</f>
        <v>98</v>
      </c>
      <c r="M38" s="59">
        <f t="shared" si="2"/>
        <v>1056</v>
      </c>
      <c r="N38" s="59">
        <f>K38*表1_33[[#This Row],[连击间隔
]]/30+N37</f>
        <v>18.7</v>
      </c>
    </row>
    <row r="39" spans="1:14" x14ac:dyDescent="0.25">
      <c r="A39" s="66">
        <f t="shared" si="0"/>
        <v>35</v>
      </c>
      <c r="B39" s="67">
        <v>35</v>
      </c>
      <c r="C39" s="68">
        <v>159</v>
      </c>
      <c r="D39" s="68">
        <v>7</v>
      </c>
      <c r="E39" s="68"/>
      <c r="F39" s="68">
        <v>0</v>
      </c>
      <c r="G39" s="68">
        <v>1</v>
      </c>
      <c r="H39" s="69">
        <v>3</v>
      </c>
      <c r="I39" s="68">
        <v>13</v>
      </c>
      <c r="J39" s="76"/>
      <c r="K39" s="59">
        <f>表1_33[[#This Row],[碰撞数]]-C38</f>
        <v>1</v>
      </c>
      <c r="L39" s="59">
        <f>K39*表1_33[[#This Row],[每次连击对应能量]]</f>
        <v>7</v>
      </c>
      <c r="M39" s="59">
        <f t="shared" si="2"/>
        <v>1063</v>
      </c>
      <c r="N39" s="59">
        <f>K39*表1_33[[#This Row],[连击间隔
]]/30+N38</f>
        <v>18.8</v>
      </c>
    </row>
    <row r="40" spans="1:14" x14ac:dyDescent="0.25">
      <c r="A40" s="68">
        <f t="shared" si="0"/>
        <v>36</v>
      </c>
      <c r="B40" s="67">
        <v>35</v>
      </c>
      <c r="C40" s="70">
        <v>160</v>
      </c>
      <c r="D40" s="68">
        <v>60</v>
      </c>
      <c r="E40" s="68">
        <f>M46</f>
        <v>1218</v>
      </c>
      <c r="F40" s="68">
        <v>4</v>
      </c>
      <c r="G40" s="68">
        <v>1</v>
      </c>
      <c r="H40" s="69">
        <v>10</v>
      </c>
      <c r="I40" s="68">
        <v>0</v>
      </c>
      <c r="J40" s="76"/>
      <c r="K40" s="59">
        <f>表1_33[[#This Row],[碰撞数]]-C39</f>
        <v>1</v>
      </c>
      <c r="L40" s="59">
        <f>K40*表1_33[[#This Row],[每次连击对应能量]]</f>
        <v>60</v>
      </c>
      <c r="M40" s="59">
        <f t="shared" ref="M40:M46" si="3">L40+M39</f>
        <v>1123</v>
      </c>
      <c r="N40" s="59">
        <f>K40*表1_33[[#This Row],[连击间隔
]]/30+N39</f>
        <v>19.133333333333333</v>
      </c>
    </row>
    <row r="41" spans="1:14" x14ac:dyDescent="0.25">
      <c r="A41" s="66">
        <f t="shared" si="0"/>
        <v>37</v>
      </c>
      <c r="B41" s="67">
        <v>35</v>
      </c>
      <c r="C41" s="67">
        <v>170</v>
      </c>
      <c r="D41" s="68">
        <v>1</v>
      </c>
      <c r="E41" s="68"/>
      <c r="F41" s="68">
        <v>0</v>
      </c>
      <c r="G41" s="68">
        <v>1</v>
      </c>
      <c r="H41" s="69">
        <v>2</v>
      </c>
      <c r="I41" s="68">
        <v>0</v>
      </c>
      <c r="J41" s="76"/>
      <c r="K41" s="59">
        <f>表1_33[[#This Row],[碰撞数]]-C40</f>
        <v>10</v>
      </c>
      <c r="L41" s="59">
        <f>K41*表1_33[[#This Row],[每次连击对应能量]]</f>
        <v>10</v>
      </c>
      <c r="M41" s="59">
        <f t="shared" si="3"/>
        <v>1133</v>
      </c>
      <c r="N41" s="59">
        <f>K41*表1_33[[#This Row],[连击间隔
]]/30+N40</f>
        <v>19.8</v>
      </c>
    </row>
    <row r="42" spans="1:14" x14ac:dyDescent="0.25">
      <c r="A42" s="68">
        <f t="shared" si="0"/>
        <v>38</v>
      </c>
      <c r="B42" s="67">
        <v>35</v>
      </c>
      <c r="C42" s="67">
        <v>172</v>
      </c>
      <c r="D42" s="68">
        <v>4</v>
      </c>
      <c r="E42" s="68"/>
      <c r="F42" s="68">
        <v>0</v>
      </c>
      <c r="G42" s="68">
        <v>1</v>
      </c>
      <c r="H42" s="69">
        <v>1</v>
      </c>
      <c r="I42" s="68">
        <v>0</v>
      </c>
      <c r="J42" s="76"/>
      <c r="K42" s="59">
        <f>表1_33[[#This Row],[碰撞数]]-C41</f>
        <v>2</v>
      </c>
      <c r="L42" s="59">
        <f>K42*表1_33[[#This Row],[每次连击对应能量]]</f>
        <v>8</v>
      </c>
      <c r="M42" s="59">
        <f t="shared" si="3"/>
        <v>1141</v>
      </c>
      <c r="N42" s="59">
        <f>K42*表1_33[[#This Row],[连击间隔
]]/30+N41</f>
        <v>19.866666666666667</v>
      </c>
    </row>
    <row r="43" spans="1:14" x14ac:dyDescent="0.25">
      <c r="A43" s="66">
        <f t="shared" si="0"/>
        <v>39</v>
      </c>
      <c r="B43" s="67">
        <v>35</v>
      </c>
      <c r="C43" s="67">
        <v>173</v>
      </c>
      <c r="D43" s="68">
        <v>4</v>
      </c>
      <c r="E43" s="68"/>
      <c r="F43" s="68">
        <v>0</v>
      </c>
      <c r="G43" s="68">
        <v>1</v>
      </c>
      <c r="H43" s="69">
        <v>2</v>
      </c>
      <c r="I43" s="68">
        <v>0</v>
      </c>
      <c r="J43" s="76"/>
      <c r="K43" s="59">
        <f>表1_33[[#This Row],[碰撞数]]-C42</f>
        <v>1</v>
      </c>
      <c r="L43" s="59">
        <f>K43*表1_33[[#This Row],[每次连击对应能量]]</f>
        <v>4</v>
      </c>
      <c r="M43" s="59">
        <f t="shared" si="3"/>
        <v>1145</v>
      </c>
      <c r="N43" s="59">
        <f>K43*表1_33[[#This Row],[连击间隔
]]/30+N42</f>
        <v>19.933333333333334</v>
      </c>
    </row>
    <row r="44" spans="1:14" x14ac:dyDescent="0.25">
      <c r="A44" s="68">
        <f t="shared" si="0"/>
        <v>40</v>
      </c>
      <c r="B44" s="67">
        <v>35</v>
      </c>
      <c r="C44" s="71">
        <v>174</v>
      </c>
      <c r="D44" s="72">
        <v>4</v>
      </c>
      <c r="E44" s="68"/>
      <c r="F44" s="72">
        <v>0</v>
      </c>
      <c r="G44" s="68">
        <v>1</v>
      </c>
      <c r="H44" s="69">
        <v>2</v>
      </c>
      <c r="I44" s="68">
        <v>0</v>
      </c>
      <c r="J44" s="76"/>
      <c r="K44" s="59">
        <f>表1_33[[#This Row],[碰撞数]]-C43</f>
        <v>1</v>
      </c>
      <c r="L44" s="59">
        <f>K44*表1_33[[#This Row],[每次连击对应能量]]</f>
        <v>4</v>
      </c>
      <c r="M44" s="59">
        <f t="shared" si="3"/>
        <v>1149</v>
      </c>
      <c r="N44" s="59">
        <f>K44*表1_33[[#This Row],[连击间隔
]]/30+N43</f>
        <v>20</v>
      </c>
    </row>
    <row r="45" spans="1:14" x14ac:dyDescent="0.25">
      <c r="A45" s="66">
        <f t="shared" si="0"/>
        <v>41</v>
      </c>
      <c r="B45" s="67">
        <v>35</v>
      </c>
      <c r="C45" s="71">
        <v>175</v>
      </c>
      <c r="D45" s="72">
        <v>60</v>
      </c>
      <c r="E45" s="68"/>
      <c r="F45" s="72">
        <v>0</v>
      </c>
      <c r="G45" s="68">
        <v>1</v>
      </c>
      <c r="H45" s="69">
        <v>5</v>
      </c>
      <c r="I45" s="68">
        <v>0</v>
      </c>
      <c r="J45" s="76"/>
      <c r="K45" s="59">
        <f>表1_33[[#This Row],[碰撞数]]-C44</f>
        <v>1</v>
      </c>
      <c r="L45" s="59">
        <f>K45*表1_33[[#This Row],[每次连击对应能量]]</f>
        <v>60</v>
      </c>
      <c r="M45" s="59">
        <f t="shared" si="3"/>
        <v>1209</v>
      </c>
      <c r="N45" s="59">
        <f>K45*表1_33[[#This Row],[连击间隔
]]/30+N44</f>
        <v>20.166666666666668</v>
      </c>
    </row>
    <row r="46" spans="1:14" x14ac:dyDescent="0.25">
      <c r="A46" s="68">
        <f t="shared" si="0"/>
        <v>42</v>
      </c>
      <c r="B46" s="67">
        <v>35</v>
      </c>
      <c r="C46" s="71">
        <v>184</v>
      </c>
      <c r="D46" s="72">
        <v>1</v>
      </c>
      <c r="E46" s="68"/>
      <c r="F46" s="72">
        <v>0</v>
      </c>
      <c r="G46" s="68">
        <v>1</v>
      </c>
      <c r="H46" s="69">
        <v>2</v>
      </c>
      <c r="I46" s="68">
        <v>0</v>
      </c>
      <c r="J46" s="76"/>
      <c r="K46" s="59">
        <f>表1_33[[#This Row],[碰撞数]]-C45</f>
        <v>9</v>
      </c>
      <c r="L46" s="59">
        <f>K46*表1_33[[#This Row],[每次连击对应能量]]</f>
        <v>9</v>
      </c>
      <c r="M46" s="59">
        <f t="shared" si="3"/>
        <v>1218</v>
      </c>
      <c r="N46" s="59">
        <f>K46*表1_33[[#This Row],[连击间隔
]]/30+N45</f>
        <v>20.766666666666669</v>
      </c>
    </row>
    <row r="47" spans="1:14" x14ac:dyDescent="0.25">
      <c r="A47" s="68">
        <f t="shared" ref="A47" si="4">ROW()-4</f>
        <v>43</v>
      </c>
      <c r="B47" s="67">
        <v>35</v>
      </c>
      <c r="C47" s="71">
        <v>198</v>
      </c>
      <c r="D47" s="72">
        <v>7</v>
      </c>
      <c r="E47" s="68"/>
      <c r="F47" s="72">
        <v>0</v>
      </c>
      <c r="G47" s="68">
        <v>1</v>
      </c>
      <c r="H47" s="69">
        <v>4</v>
      </c>
      <c r="I47" s="68">
        <v>0</v>
      </c>
      <c r="J47" s="76"/>
      <c r="K47" s="59">
        <f>表1_33[[#This Row],[碰撞数]]-C46</f>
        <v>14</v>
      </c>
      <c r="L47" s="59">
        <f>K47*表1_33[[#This Row],[每次连击对应能量]]</f>
        <v>98</v>
      </c>
      <c r="M47" s="59">
        <f t="shared" ref="M47:M56" si="5">L47+M46</f>
        <v>1316</v>
      </c>
      <c r="N47" s="59">
        <f>K47*表1_33[[#This Row],[连击间隔
]]/30+N46</f>
        <v>22.633333333333336</v>
      </c>
    </row>
    <row r="48" spans="1:14" x14ac:dyDescent="0.25">
      <c r="A48" s="66">
        <f t="shared" ref="A48" si="6">ROW()-4</f>
        <v>44</v>
      </c>
      <c r="B48" s="67">
        <v>35</v>
      </c>
      <c r="C48" s="68">
        <v>199</v>
      </c>
      <c r="D48" s="68">
        <v>7</v>
      </c>
      <c r="E48" s="68"/>
      <c r="F48" s="68">
        <v>0</v>
      </c>
      <c r="G48" s="68">
        <v>1</v>
      </c>
      <c r="H48" s="69">
        <v>3</v>
      </c>
      <c r="I48" s="68">
        <v>13</v>
      </c>
      <c r="J48" s="76"/>
      <c r="K48" s="59">
        <f>表1_33[[#This Row],[碰撞数]]-C47</f>
        <v>1</v>
      </c>
      <c r="L48" s="59">
        <f>K48*表1_33[[#This Row],[每次连击对应能量]]</f>
        <v>7</v>
      </c>
      <c r="M48" s="59">
        <f t="shared" si="5"/>
        <v>1323</v>
      </c>
      <c r="N48" s="59">
        <f>K48*表1_33[[#This Row],[连击间隔
]]/30+N47</f>
        <v>22.733333333333338</v>
      </c>
    </row>
    <row r="49" spans="1:14" x14ac:dyDescent="0.25">
      <c r="A49" s="68">
        <f t="shared" ref="A49" si="7">ROW()-4</f>
        <v>45</v>
      </c>
      <c r="B49" s="67">
        <v>35</v>
      </c>
      <c r="C49" s="70">
        <v>200</v>
      </c>
      <c r="D49" s="68">
        <v>60</v>
      </c>
      <c r="E49" s="68">
        <f>M55</f>
        <v>1478</v>
      </c>
      <c r="F49" s="68">
        <v>4</v>
      </c>
      <c r="G49" s="68">
        <v>1</v>
      </c>
      <c r="H49" s="69">
        <v>10</v>
      </c>
      <c r="I49" s="68">
        <v>0</v>
      </c>
      <c r="J49" s="76"/>
      <c r="K49" s="59">
        <f>表1_33[[#This Row],[碰撞数]]-C48</f>
        <v>1</v>
      </c>
      <c r="L49" s="59">
        <f>K49*表1_33[[#This Row],[每次连击对应能量]]</f>
        <v>60</v>
      </c>
      <c r="M49" s="59">
        <f t="shared" si="5"/>
        <v>1383</v>
      </c>
      <c r="N49" s="59">
        <f>K49*表1_33[[#This Row],[连击间隔
]]/30+N48</f>
        <v>23.06666666666667</v>
      </c>
    </row>
    <row r="50" spans="1:14" x14ac:dyDescent="0.25">
      <c r="A50" s="66">
        <f t="shared" ref="A50" si="8">ROW()-4</f>
        <v>46</v>
      </c>
      <c r="B50" s="67">
        <v>35</v>
      </c>
      <c r="C50" s="67">
        <v>210</v>
      </c>
      <c r="D50" s="68">
        <v>1</v>
      </c>
      <c r="E50" s="68"/>
      <c r="F50" s="68">
        <v>0</v>
      </c>
      <c r="G50" s="68">
        <v>1</v>
      </c>
      <c r="H50" s="69">
        <v>2</v>
      </c>
      <c r="I50" s="68">
        <v>0</v>
      </c>
      <c r="J50" s="76"/>
      <c r="K50" s="59">
        <f>表1_33[[#This Row],[碰撞数]]-C49</f>
        <v>10</v>
      </c>
      <c r="L50" s="59">
        <f>K50*表1_33[[#This Row],[每次连击对应能量]]</f>
        <v>10</v>
      </c>
      <c r="M50" s="59">
        <f t="shared" si="5"/>
        <v>1393</v>
      </c>
      <c r="N50" s="59">
        <f>K50*表1_33[[#This Row],[连击间隔
]]/30+N49</f>
        <v>23.733333333333338</v>
      </c>
    </row>
    <row r="51" spans="1:14" x14ac:dyDescent="0.25">
      <c r="A51" s="68">
        <f t="shared" ref="A51" si="9">ROW()-4</f>
        <v>47</v>
      </c>
      <c r="B51" s="67">
        <v>35</v>
      </c>
      <c r="C51" s="67">
        <v>212</v>
      </c>
      <c r="D51" s="68">
        <v>4</v>
      </c>
      <c r="E51" s="68"/>
      <c r="F51" s="68">
        <v>0</v>
      </c>
      <c r="G51" s="68">
        <v>1</v>
      </c>
      <c r="H51" s="69">
        <v>1</v>
      </c>
      <c r="I51" s="68">
        <v>0</v>
      </c>
      <c r="J51" s="76"/>
      <c r="K51" s="59">
        <f>表1_33[[#This Row],[碰撞数]]-C50</f>
        <v>2</v>
      </c>
      <c r="L51" s="59">
        <f>K51*表1_33[[#This Row],[每次连击对应能量]]</f>
        <v>8</v>
      </c>
      <c r="M51" s="59">
        <f t="shared" si="5"/>
        <v>1401</v>
      </c>
      <c r="N51" s="59">
        <f>K51*表1_33[[#This Row],[连击间隔
]]/30+N50</f>
        <v>23.800000000000004</v>
      </c>
    </row>
    <row r="52" spans="1:14" x14ac:dyDescent="0.25">
      <c r="A52" s="66">
        <f t="shared" ref="A52" si="10">ROW()-4</f>
        <v>48</v>
      </c>
      <c r="B52" s="67">
        <v>35</v>
      </c>
      <c r="C52" s="67">
        <v>213</v>
      </c>
      <c r="D52" s="68">
        <v>4</v>
      </c>
      <c r="E52" s="68"/>
      <c r="F52" s="68">
        <v>0</v>
      </c>
      <c r="G52" s="68">
        <v>1</v>
      </c>
      <c r="H52" s="69">
        <v>2</v>
      </c>
      <c r="I52" s="68">
        <v>0</v>
      </c>
      <c r="J52" s="76"/>
      <c r="K52" s="59">
        <f>表1_33[[#This Row],[碰撞数]]-C51</f>
        <v>1</v>
      </c>
      <c r="L52" s="59">
        <f>K52*表1_33[[#This Row],[每次连击对应能量]]</f>
        <v>4</v>
      </c>
      <c r="M52" s="59">
        <f t="shared" si="5"/>
        <v>1405</v>
      </c>
      <c r="N52" s="59">
        <f>K52*表1_33[[#This Row],[连击间隔
]]/30+N51</f>
        <v>23.866666666666671</v>
      </c>
    </row>
    <row r="53" spans="1:14" x14ac:dyDescent="0.25">
      <c r="A53" s="68">
        <f t="shared" ref="A53" si="11">ROW()-4</f>
        <v>49</v>
      </c>
      <c r="B53" s="67">
        <v>35</v>
      </c>
      <c r="C53" s="71">
        <v>214</v>
      </c>
      <c r="D53" s="72">
        <v>4</v>
      </c>
      <c r="E53" s="68"/>
      <c r="F53" s="72">
        <v>0</v>
      </c>
      <c r="G53" s="68">
        <v>1</v>
      </c>
      <c r="H53" s="69">
        <v>2</v>
      </c>
      <c r="I53" s="68">
        <v>0</v>
      </c>
      <c r="J53" s="76"/>
      <c r="K53" s="59">
        <f>表1_33[[#This Row],[碰撞数]]-C52</f>
        <v>1</v>
      </c>
      <c r="L53" s="59">
        <f>K53*表1_33[[#This Row],[每次连击对应能量]]</f>
        <v>4</v>
      </c>
      <c r="M53" s="59">
        <f t="shared" si="5"/>
        <v>1409</v>
      </c>
      <c r="N53" s="59">
        <f>K53*表1_33[[#This Row],[连击间隔
]]/30+N52</f>
        <v>23.933333333333337</v>
      </c>
    </row>
    <row r="54" spans="1:14" x14ac:dyDescent="0.25">
      <c r="A54" s="66">
        <f t="shared" ref="A54" si="12">ROW()-4</f>
        <v>50</v>
      </c>
      <c r="B54" s="67">
        <v>35</v>
      </c>
      <c r="C54" s="71">
        <v>215</v>
      </c>
      <c r="D54" s="72">
        <v>60</v>
      </c>
      <c r="E54" s="68"/>
      <c r="F54" s="72">
        <v>0</v>
      </c>
      <c r="G54" s="68">
        <v>1</v>
      </c>
      <c r="H54" s="69">
        <v>5</v>
      </c>
      <c r="I54" s="68">
        <v>0</v>
      </c>
      <c r="J54" s="76"/>
      <c r="K54" s="59">
        <f>表1_33[[#This Row],[碰撞数]]-C53</f>
        <v>1</v>
      </c>
      <c r="L54" s="59">
        <f>K54*表1_33[[#This Row],[每次连击对应能量]]</f>
        <v>60</v>
      </c>
      <c r="M54" s="59">
        <f t="shared" si="5"/>
        <v>1469</v>
      </c>
      <c r="N54" s="59">
        <f>K54*表1_33[[#This Row],[连击间隔
]]/30+N53</f>
        <v>24.100000000000005</v>
      </c>
    </row>
    <row r="55" spans="1:14" x14ac:dyDescent="0.25">
      <c r="A55" s="68">
        <f t="shared" ref="A55" si="13">ROW()-4</f>
        <v>51</v>
      </c>
      <c r="B55" s="67">
        <v>35</v>
      </c>
      <c r="C55" s="71">
        <v>224</v>
      </c>
      <c r="D55" s="72">
        <v>1</v>
      </c>
      <c r="E55" s="68"/>
      <c r="F55" s="72">
        <v>0</v>
      </c>
      <c r="G55" s="68">
        <v>1</v>
      </c>
      <c r="H55" s="69">
        <v>2</v>
      </c>
      <c r="I55" s="68">
        <v>0</v>
      </c>
      <c r="J55" s="76"/>
      <c r="K55" s="59">
        <f>表1_33[[#This Row],[碰撞数]]-C54</f>
        <v>9</v>
      </c>
      <c r="L55" s="59">
        <f>K55*表1_33[[#This Row],[每次连击对应能量]]</f>
        <v>9</v>
      </c>
      <c r="M55" s="59">
        <f t="shared" si="5"/>
        <v>1478</v>
      </c>
      <c r="N55" s="59">
        <f>K55*表1_33[[#This Row],[连击间隔
]]/30+N54</f>
        <v>24.700000000000006</v>
      </c>
    </row>
    <row r="56" spans="1:14" ht="14.4" thickBot="1" x14ac:dyDescent="0.3">
      <c r="A56" s="66">
        <f t="shared" ref="A56" si="14">ROW()-4</f>
        <v>52</v>
      </c>
      <c r="B56" s="67">
        <v>35</v>
      </c>
      <c r="C56" s="71">
        <v>233</v>
      </c>
      <c r="D56" s="72">
        <v>3</v>
      </c>
      <c r="E56" s="68"/>
      <c r="F56" s="72">
        <v>0</v>
      </c>
      <c r="G56" s="68">
        <v>1</v>
      </c>
      <c r="H56" s="69">
        <v>4</v>
      </c>
      <c r="I56" s="68">
        <v>0</v>
      </c>
      <c r="J56" s="76"/>
      <c r="K56" s="59">
        <f>表1_33[[#This Row],[碰撞数]]-C55</f>
        <v>9</v>
      </c>
      <c r="L56" s="59">
        <f>K56*表1_33[[#This Row],[每次连击对应能量]]</f>
        <v>27</v>
      </c>
      <c r="M56" s="59">
        <f t="shared" si="5"/>
        <v>1505</v>
      </c>
      <c r="N56" s="59">
        <f>K56*表1_33[[#This Row],[连击间隔
]]/30+N55</f>
        <v>25.900000000000006</v>
      </c>
    </row>
    <row r="57" spans="1:14" ht="14.4" thickTop="1" x14ac:dyDescent="0.25">
      <c r="A57" s="73">
        <f t="shared" ref="A57" si="15">ROW()-4</f>
        <v>53</v>
      </c>
      <c r="B57" s="74">
        <v>64</v>
      </c>
      <c r="C57" s="74">
        <v>0</v>
      </c>
      <c r="D57" s="73">
        <v>0</v>
      </c>
      <c r="E57" s="73"/>
      <c r="F57" s="73">
        <v>0</v>
      </c>
      <c r="G57" s="73">
        <v>1</v>
      </c>
      <c r="H57" s="75">
        <v>30</v>
      </c>
      <c r="I57" s="73">
        <v>12</v>
      </c>
      <c r="J57" s="76" t="s">
        <v>51</v>
      </c>
      <c r="K57" s="59">
        <v>1</v>
      </c>
      <c r="L57" s="59">
        <f>K57*表1_33[[#This Row],[每次连击对应能量]]</f>
        <v>0</v>
      </c>
      <c r="M57" s="59">
        <f>L57</f>
        <v>0</v>
      </c>
      <c r="N57" s="59">
        <f>K57*表1_33[[#This Row],[连击间隔
]]/30</f>
        <v>1</v>
      </c>
    </row>
    <row r="58" spans="1:14" x14ac:dyDescent="0.25">
      <c r="A58" s="68">
        <f t="shared" ref="A58" si="16">ROW()-4</f>
        <v>54</v>
      </c>
      <c r="B58" s="67">
        <v>64</v>
      </c>
      <c r="C58" s="67">
        <v>24</v>
      </c>
      <c r="D58" s="68">
        <v>5</v>
      </c>
      <c r="E58" s="68"/>
      <c r="F58" s="68">
        <v>0</v>
      </c>
      <c r="G58" s="68">
        <v>1</v>
      </c>
      <c r="H58" s="69">
        <v>3</v>
      </c>
      <c r="I58" s="68">
        <v>0</v>
      </c>
      <c r="J58" s="76"/>
      <c r="K58" s="59">
        <f>表1_33[[#This Row],[碰撞数]]-C57</f>
        <v>24</v>
      </c>
      <c r="L58" s="59">
        <f>K58*表1_33[[#This Row],[每次连击对应能量]]</f>
        <v>120</v>
      </c>
      <c r="M58" s="59">
        <f>L58+M57</f>
        <v>120</v>
      </c>
      <c r="N58" s="59">
        <f>K58*表1_33[[#This Row],[连击间隔
]]/30+N57</f>
        <v>3.4</v>
      </c>
    </row>
    <row r="59" spans="1:14" x14ac:dyDescent="0.25">
      <c r="A59" s="66">
        <f t="shared" ref="A59" si="17">ROW()-4</f>
        <v>55</v>
      </c>
      <c r="B59" s="71">
        <v>64</v>
      </c>
      <c r="C59" s="67">
        <v>28</v>
      </c>
      <c r="D59" s="68">
        <v>5</v>
      </c>
      <c r="E59" s="68"/>
      <c r="F59" s="68">
        <v>0</v>
      </c>
      <c r="G59" s="68">
        <v>1</v>
      </c>
      <c r="H59" s="69">
        <v>2</v>
      </c>
      <c r="I59" s="68">
        <v>0</v>
      </c>
      <c r="J59" s="76"/>
      <c r="K59" s="59">
        <f>表1_33[[#This Row],[碰撞数]]-C58</f>
        <v>4</v>
      </c>
      <c r="L59" s="59">
        <f>K59*表1_33[[#This Row],[每次连击对应能量]]</f>
        <v>20</v>
      </c>
      <c r="M59" s="59">
        <f>L59+M58</f>
        <v>140</v>
      </c>
      <c r="N59" s="59">
        <f>K59*表1_33[[#This Row],[连击间隔
]]/30+N58</f>
        <v>3.6666666666666665</v>
      </c>
    </row>
    <row r="60" spans="1:14" x14ac:dyDescent="0.25">
      <c r="A60" s="68">
        <f t="shared" ref="A60" si="18">ROW()-4</f>
        <v>56</v>
      </c>
      <c r="B60" s="67">
        <v>64</v>
      </c>
      <c r="C60" s="67">
        <v>36</v>
      </c>
      <c r="D60" s="68">
        <v>5</v>
      </c>
      <c r="E60" s="68"/>
      <c r="F60" s="68">
        <v>0</v>
      </c>
      <c r="G60" s="68">
        <v>1</v>
      </c>
      <c r="H60" s="69">
        <v>3</v>
      </c>
      <c r="I60" s="68">
        <v>0</v>
      </c>
      <c r="J60" s="76"/>
      <c r="K60" s="59">
        <f>表1_33[[#This Row],[碰撞数]]-C59</f>
        <v>8</v>
      </c>
      <c r="L60" s="59">
        <f>K60*表1_33[[#This Row],[每次连击对应能量]]</f>
        <v>40</v>
      </c>
      <c r="M60" s="59">
        <f>L60+M59</f>
        <v>180</v>
      </c>
      <c r="N60" s="59">
        <f>K60*表1_33[[#This Row],[连击间隔
]]/30+N59</f>
        <v>4.4666666666666668</v>
      </c>
    </row>
    <row r="61" spans="1:14" x14ac:dyDescent="0.25">
      <c r="A61" s="66">
        <f t="shared" ref="A61" si="19">ROW()-4</f>
        <v>57</v>
      </c>
      <c r="B61" s="67">
        <v>64</v>
      </c>
      <c r="C61" s="67">
        <v>40</v>
      </c>
      <c r="D61" s="68">
        <v>5</v>
      </c>
      <c r="E61" s="68"/>
      <c r="F61" s="68">
        <v>0</v>
      </c>
      <c r="G61" s="68">
        <v>1</v>
      </c>
      <c r="H61" s="69">
        <v>3</v>
      </c>
      <c r="I61" s="68">
        <v>0</v>
      </c>
      <c r="J61" s="76"/>
      <c r="K61" s="59">
        <f>表1_33[[#This Row],[碰撞数]]-C60</f>
        <v>4</v>
      </c>
      <c r="L61" s="59">
        <f>K61*表1_33[[#This Row],[每次连击对应能量]]</f>
        <v>20</v>
      </c>
      <c r="M61" s="59">
        <f>L61+M60</f>
        <v>200</v>
      </c>
      <c r="N61" s="59">
        <f>K61*表1_33[[#This Row],[连击间隔
]]/30+N60</f>
        <v>4.8666666666666671</v>
      </c>
    </row>
    <row r="62" spans="1:14" x14ac:dyDescent="0.25">
      <c r="A62" s="68">
        <f t="shared" ref="A62" si="20">ROW()-4</f>
        <v>58</v>
      </c>
      <c r="B62" s="67">
        <v>64</v>
      </c>
      <c r="C62" s="67">
        <v>49</v>
      </c>
      <c r="D62" s="68">
        <v>5</v>
      </c>
      <c r="E62" s="68"/>
      <c r="F62" s="68">
        <v>0</v>
      </c>
      <c r="G62" s="68">
        <v>1</v>
      </c>
      <c r="H62" s="69">
        <v>4</v>
      </c>
      <c r="I62" s="68">
        <v>0</v>
      </c>
      <c r="J62" s="76"/>
      <c r="K62" s="59">
        <f>表1_33[[#This Row],[碰撞数]]-C61</f>
        <v>9</v>
      </c>
      <c r="L62" s="59">
        <f>K62*表1_33[[#This Row],[每次连击对应能量]]</f>
        <v>45</v>
      </c>
      <c r="M62" s="59">
        <f>L62+M61</f>
        <v>245</v>
      </c>
      <c r="N62" s="59">
        <f>K62*表1_33[[#This Row],[连击间隔
]]/30+N61</f>
        <v>6.0666666666666673</v>
      </c>
    </row>
    <row r="63" spans="1:14" x14ac:dyDescent="0.25">
      <c r="A63" s="66">
        <f t="shared" ref="A63" si="21">ROW()-4</f>
        <v>59</v>
      </c>
      <c r="B63" s="71">
        <v>64</v>
      </c>
      <c r="C63" s="67">
        <v>50</v>
      </c>
      <c r="D63" s="68">
        <v>40</v>
      </c>
      <c r="E63" s="68">
        <f>M64</f>
        <v>295</v>
      </c>
      <c r="F63" s="68">
        <v>1</v>
      </c>
      <c r="G63" s="68">
        <v>1</v>
      </c>
      <c r="H63" s="69">
        <v>26</v>
      </c>
      <c r="I63" s="68">
        <v>13</v>
      </c>
      <c r="J63" s="76"/>
      <c r="K63" s="59">
        <f>表1_33[[#This Row],[碰撞数]]-C62</f>
        <v>1</v>
      </c>
      <c r="L63" s="59">
        <f>K63*表1_33[[#This Row],[每次连击对应能量]]</f>
        <v>40</v>
      </c>
      <c r="M63" s="59">
        <f t="shared" ref="M63:M64" si="22">L63+M62</f>
        <v>285</v>
      </c>
      <c r="N63" s="59">
        <f>K63*表1_33[[#This Row],[连击间隔
]]/30+N62</f>
        <v>6.9333333333333336</v>
      </c>
    </row>
    <row r="64" spans="1:14" x14ac:dyDescent="0.25">
      <c r="A64" s="68">
        <f t="shared" ref="A64" si="23">ROW()-4</f>
        <v>60</v>
      </c>
      <c r="B64" s="67">
        <v>64</v>
      </c>
      <c r="C64" s="67">
        <v>60</v>
      </c>
      <c r="D64" s="68">
        <v>1</v>
      </c>
      <c r="E64" s="68"/>
      <c r="F64" s="68">
        <v>0</v>
      </c>
      <c r="G64" s="68">
        <v>1</v>
      </c>
      <c r="H64" s="69">
        <v>2</v>
      </c>
      <c r="I64" s="68">
        <v>0</v>
      </c>
      <c r="J64" s="76"/>
      <c r="K64" s="59">
        <f>表1_33[[#This Row],[碰撞数]]-C63</f>
        <v>10</v>
      </c>
      <c r="L64" s="59">
        <f>K64*表1_33[[#This Row],[每次连击对应能量]]</f>
        <v>10</v>
      </c>
      <c r="M64" s="59">
        <f t="shared" si="22"/>
        <v>295</v>
      </c>
      <c r="N64" s="59">
        <f>K64*表1_33[[#This Row],[连击间隔
]]/30+N63</f>
        <v>7.6000000000000005</v>
      </c>
    </row>
    <row r="65" spans="1:14" x14ac:dyDescent="0.25">
      <c r="A65" s="66">
        <f t="shared" ref="A65" si="24">ROW()-4</f>
        <v>61</v>
      </c>
      <c r="B65" s="71">
        <v>64</v>
      </c>
      <c r="C65" s="67">
        <v>74</v>
      </c>
      <c r="D65" s="68">
        <v>5</v>
      </c>
      <c r="E65" s="68"/>
      <c r="F65" s="68">
        <v>0</v>
      </c>
      <c r="G65" s="68">
        <v>1</v>
      </c>
      <c r="H65" s="69">
        <v>4</v>
      </c>
      <c r="I65" s="68">
        <v>0</v>
      </c>
      <c r="J65" s="76"/>
      <c r="K65" s="59">
        <f>表1_33[[#This Row],[碰撞数]]-C64</f>
        <v>14</v>
      </c>
      <c r="L65" s="59">
        <f>K65*表1_33[[#This Row],[每次连击对应能量]]</f>
        <v>70</v>
      </c>
      <c r="M65" s="59">
        <f t="shared" ref="M65:M128" si="25">L65+M64</f>
        <v>365</v>
      </c>
      <c r="N65" s="59">
        <f>K65*表1_33[[#This Row],[连击间隔
]]/30+N64</f>
        <v>9.4666666666666668</v>
      </c>
    </row>
    <row r="66" spans="1:14" x14ac:dyDescent="0.25">
      <c r="A66" s="68">
        <f t="shared" ref="A66" si="26">ROW()-4</f>
        <v>62</v>
      </c>
      <c r="B66" s="67">
        <v>64</v>
      </c>
      <c r="C66" s="67">
        <v>75</v>
      </c>
      <c r="D66" s="68">
        <v>5</v>
      </c>
      <c r="E66" s="68"/>
      <c r="F66" s="68">
        <v>0</v>
      </c>
      <c r="G66" s="68">
        <v>1</v>
      </c>
      <c r="H66" s="69">
        <v>3</v>
      </c>
      <c r="I66" s="68">
        <v>12</v>
      </c>
      <c r="J66" s="76"/>
      <c r="K66" s="59">
        <f>表1_33[[#This Row],[碰撞数]]-C65</f>
        <v>1</v>
      </c>
      <c r="L66" s="59">
        <f>K66*表1_33[[#This Row],[每次连击对应能量]]</f>
        <v>5</v>
      </c>
      <c r="M66" s="59">
        <f t="shared" si="25"/>
        <v>370</v>
      </c>
      <c r="N66" s="59">
        <f>K66*表1_33[[#This Row],[连击间隔
]]/30+N65</f>
        <v>9.5666666666666664</v>
      </c>
    </row>
    <row r="67" spans="1:14" x14ac:dyDescent="0.25">
      <c r="A67" s="66">
        <f t="shared" ref="A67" si="27">ROW()-4</f>
        <v>63</v>
      </c>
      <c r="B67" s="71">
        <v>64</v>
      </c>
      <c r="C67" s="67">
        <v>99</v>
      </c>
      <c r="D67" s="68">
        <v>5</v>
      </c>
      <c r="E67" s="68"/>
      <c r="F67" s="68">
        <v>0</v>
      </c>
      <c r="G67" s="68">
        <v>1</v>
      </c>
      <c r="H67" s="69">
        <v>4</v>
      </c>
      <c r="I67" s="68">
        <v>0</v>
      </c>
      <c r="J67" s="76"/>
      <c r="K67" s="59">
        <f>表1_33[[#This Row],[碰撞数]]-C66</f>
        <v>24</v>
      </c>
      <c r="L67" s="59">
        <f>K67*表1_33[[#This Row],[每次连击对应能量]]</f>
        <v>120</v>
      </c>
      <c r="M67" s="59">
        <f t="shared" si="25"/>
        <v>490</v>
      </c>
      <c r="N67" s="59">
        <f>K67*表1_33[[#This Row],[连击间隔
]]/30+N66</f>
        <v>12.766666666666666</v>
      </c>
    </row>
    <row r="68" spans="1:14" x14ac:dyDescent="0.25">
      <c r="A68" s="68">
        <f t="shared" ref="A68" si="28">ROW()-4</f>
        <v>64</v>
      </c>
      <c r="B68" s="67">
        <v>64</v>
      </c>
      <c r="C68" s="67">
        <v>100</v>
      </c>
      <c r="D68" s="68">
        <v>50</v>
      </c>
      <c r="E68" s="68">
        <f>M69</f>
        <v>550</v>
      </c>
      <c r="F68" s="68">
        <v>2</v>
      </c>
      <c r="G68" s="68">
        <v>2</v>
      </c>
      <c r="H68" s="69">
        <v>15</v>
      </c>
      <c r="I68" s="68">
        <v>13</v>
      </c>
      <c r="J68" s="76"/>
      <c r="K68" s="59">
        <f>表1_33[[#This Row],[碰撞数]]-C67</f>
        <v>1</v>
      </c>
      <c r="L68" s="59">
        <f>K68*表1_33[[#This Row],[每次连击对应能量]]</f>
        <v>50</v>
      </c>
      <c r="M68" s="59">
        <f t="shared" si="25"/>
        <v>540</v>
      </c>
      <c r="N68" s="59">
        <f>K68*表1_33[[#This Row],[连击间隔
]]/30+N67</f>
        <v>13.266666666666666</v>
      </c>
    </row>
    <row r="69" spans="1:14" x14ac:dyDescent="0.25">
      <c r="A69" s="66">
        <f t="shared" ref="A69" si="29">ROW()-4</f>
        <v>65</v>
      </c>
      <c r="B69" s="71">
        <v>64</v>
      </c>
      <c r="C69" s="67">
        <v>110</v>
      </c>
      <c r="D69" s="68">
        <v>1</v>
      </c>
      <c r="E69" s="68"/>
      <c r="F69" s="68">
        <v>0</v>
      </c>
      <c r="G69" s="68">
        <v>2</v>
      </c>
      <c r="H69" s="69">
        <v>2</v>
      </c>
      <c r="I69" s="68">
        <v>0</v>
      </c>
      <c r="J69" s="76"/>
      <c r="K69" s="59">
        <f>表1_33[[#This Row],[碰撞数]]-C68</f>
        <v>10</v>
      </c>
      <c r="L69" s="59">
        <f>K69*表1_33[[#This Row],[每次连击对应能量]]</f>
        <v>10</v>
      </c>
      <c r="M69" s="59">
        <f t="shared" si="25"/>
        <v>550</v>
      </c>
      <c r="N69" s="59">
        <f>K69*表1_33[[#This Row],[连击间隔
]]/30+N68</f>
        <v>13.933333333333332</v>
      </c>
    </row>
    <row r="70" spans="1:14" x14ac:dyDescent="0.25">
      <c r="A70" s="68">
        <f t="shared" ref="A70" si="30">ROW()-4</f>
        <v>66</v>
      </c>
      <c r="B70" s="67">
        <v>64</v>
      </c>
      <c r="C70" s="67">
        <v>124</v>
      </c>
      <c r="D70" s="68">
        <v>6</v>
      </c>
      <c r="E70" s="68"/>
      <c r="F70" s="68">
        <v>0</v>
      </c>
      <c r="G70" s="68">
        <v>2</v>
      </c>
      <c r="H70" s="69">
        <v>4</v>
      </c>
      <c r="I70" s="68">
        <v>0</v>
      </c>
      <c r="J70" s="76"/>
      <c r="K70" s="59">
        <f>表1_33[[#This Row],[碰撞数]]-C69</f>
        <v>14</v>
      </c>
      <c r="L70" s="59">
        <f>K70*表1_33[[#This Row],[每次连击对应能量]]</f>
        <v>84</v>
      </c>
      <c r="M70" s="59">
        <f t="shared" si="25"/>
        <v>634</v>
      </c>
      <c r="N70" s="59">
        <f>K70*表1_33[[#This Row],[连击间隔
]]/30+N69</f>
        <v>15.799999999999999</v>
      </c>
    </row>
    <row r="71" spans="1:14" x14ac:dyDescent="0.25">
      <c r="A71" s="66">
        <f t="shared" ref="A71:A133" si="31">ROW()-4</f>
        <v>67</v>
      </c>
      <c r="B71" s="71">
        <v>64</v>
      </c>
      <c r="C71" s="67">
        <v>125</v>
      </c>
      <c r="D71" s="68">
        <v>6</v>
      </c>
      <c r="E71" s="68"/>
      <c r="F71" s="68">
        <v>0</v>
      </c>
      <c r="G71" s="68">
        <v>2</v>
      </c>
      <c r="H71" s="69">
        <v>3</v>
      </c>
      <c r="I71" s="68">
        <v>12</v>
      </c>
      <c r="J71" s="76"/>
      <c r="K71" s="59">
        <f>表1_33[[#This Row],[碰撞数]]-C70</f>
        <v>1</v>
      </c>
      <c r="L71" s="59">
        <f>K71*表1_33[[#This Row],[每次连击对应能量]]</f>
        <v>6</v>
      </c>
      <c r="M71" s="59">
        <f t="shared" si="25"/>
        <v>640</v>
      </c>
      <c r="N71" s="59">
        <f>K71*表1_33[[#This Row],[连击间隔
]]/30+N70</f>
        <v>15.899999999999999</v>
      </c>
    </row>
    <row r="72" spans="1:14" x14ac:dyDescent="0.25">
      <c r="A72" s="68">
        <f t="shared" si="31"/>
        <v>68</v>
      </c>
      <c r="B72" s="67">
        <v>64</v>
      </c>
      <c r="C72" s="67">
        <v>149</v>
      </c>
      <c r="D72" s="68">
        <v>6</v>
      </c>
      <c r="E72" s="68"/>
      <c r="F72" s="68">
        <v>0</v>
      </c>
      <c r="G72" s="68">
        <v>2</v>
      </c>
      <c r="H72" s="69">
        <v>4</v>
      </c>
      <c r="I72" s="68">
        <v>0</v>
      </c>
      <c r="J72" s="76"/>
      <c r="K72" s="59">
        <f>表1_33[[#This Row],[碰撞数]]-C71</f>
        <v>24</v>
      </c>
      <c r="L72" s="59">
        <f>K72*表1_33[[#This Row],[每次连击对应能量]]</f>
        <v>144</v>
      </c>
      <c r="M72" s="59">
        <f t="shared" si="25"/>
        <v>784</v>
      </c>
      <c r="N72" s="59">
        <f>K72*表1_33[[#This Row],[连击间隔
]]/30+N71</f>
        <v>19.099999999999998</v>
      </c>
    </row>
    <row r="73" spans="1:14" x14ac:dyDescent="0.25">
      <c r="A73" s="66">
        <f t="shared" si="31"/>
        <v>69</v>
      </c>
      <c r="B73" s="71">
        <v>64</v>
      </c>
      <c r="C73" s="67">
        <v>150</v>
      </c>
      <c r="D73" s="68">
        <v>60</v>
      </c>
      <c r="E73" s="68">
        <f>M74</f>
        <v>854</v>
      </c>
      <c r="F73" s="68">
        <v>1</v>
      </c>
      <c r="G73" s="68">
        <v>2</v>
      </c>
      <c r="H73" s="69">
        <v>26</v>
      </c>
      <c r="I73" s="68">
        <v>13</v>
      </c>
      <c r="J73" s="76"/>
      <c r="K73" s="59">
        <f>表1_33[[#This Row],[碰撞数]]-C72</f>
        <v>1</v>
      </c>
      <c r="L73" s="59">
        <f>K73*表1_33[[#This Row],[每次连击对应能量]]</f>
        <v>60</v>
      </c>
      <c r="M73" s="59">
        <f t="shared" si="25"/>
        <v>844</v>
      </c>
      <c r="N73" s="59">
        <f>K73*表1_33[[#This Row],[连击间隔
]]/30+N72</f>
        <v>19.966666666666665</v>
      </c>
    </row>
    <row r="74" spans="1:14" x14ac:dyDescent="0.25">
      <c r="A74" s="68">
        <f t="shared" si="31"/>
        <v>70</v>
      </c>
      <c r="B74" s="67">
        <v>64</v>
      </c>
      <c r="C74" s="67">
        <v>160</v>
      </c>
      <c r="D74" s="68">
        <v>1</v>
      </c>
      <c r="E74" s="68"/>
      <c r="F74" s="68">
        <v>0</v>
      </c>
      <c r="G74" s="68">
        <v>2</v>
      </c>
      <c r="H74" s="69">
        <v>2</v>
      </c>
      <c r="I74" s="68">
        <v>0</v>
      </c>
      <c r="J74" s="76"/>
      <c r="K74" s="59">
        <f>表1_33[[#This Row],[碰撞数]]-C73</f>
        <v>10</v>
      </c>
      <c r="L74" s="59">
        <f>K74*表1_33[[#This Row],[每次连击对应能量]]</f>
        <v>10</v>
      </c>
      <c r="M74" s="59">
        <f t="shared" si="25"/>
        <v>854</v>
      </c>
      <c r="N74" s="59">
        <f>K74*表1_33[[#This Row],[连击间隔
]]/30+N73</f>
        <v>20.633333333333333</v>
      </c>
    </row>
    <row r="75" spans="1:14" x14ac:dyDescent="0.25">
      <c r="A75" s="66">
        <f t="shared" si="31"/>
        <v>71</v>
      </c>
      <c r="B75" s="71">
        <v>64</v>
      </c>
      <c r="C75" s="67">
        <v>174</v>
      </c>
      <c r="D75" s="68">
        <v>6</v>
      </c>
      <c r="E75" s="68"/>
      <c r="F75" s="68">
        <v>0</v>
      </c>
      <c r="G75" s="68">
        <v>2</v>
      </c>
      <c r="H75" s="69">
        <v>3</v>
      </c>
      <c r="I75" s="68">
        <v>0</v>
      </c>
      <c r="J75" s="76"/>
      <c r="K75" s="59">
        <f>表1_33[[#This Row],[碰撞数]]-C74</f>
        <v>14</v>
      </c>
      <c r="L75" s="59">
        <f>K75*表1_33[[#This Row],[每次连击对应能量]]</f>
        <v>84</v>
      </c>
      <c r="M75" s="59">
        <f t="shared" si="25"/>
        <v>938</v>
      </c>
      <c r="N75" s="59">
        <f>K75*表1_33[[#This Row],[连击间隔
]]/30+N74</f>
        <v>22.033333333333331</v>
      </c>
    </row>
    <row r="76" spans="1:14" x14ac:dyDescent="0.25">
      <c r="A76" s="68">
        <f t="shared" si="31"/>
        <v>72</v>
      </c>
      <c r="B76" s="67">
        <v>64</v>
      </c>
      <c r="C76" s="67">
        <v>175</v>
      </c>
      <c r="D76" s="68">
        <v>6</v>
      </c>
      <c r="E76" s="68"/>
      <c r="F76" s="68">
        <v>0</v>
      </c>
      <c r="G76" s="68">
        <v>2</v>
      </c>
      <c r="H76" s="69">
        <v>5</v>
      </c>
      <c r="I76" s="68">
        <v>12</v>
      </c>
      <c r="J76" s="76"/>
      <c r="K76" s="59">
        <f>表1_33[[#This Row],[碰撞数]]-C75</f>
        <v>1</v>
      </c>
      <c r="L76" s="59">
        <f>K76*表1_33[[#This Row],[每次连击对应能量]]</f>
        <v>6</v>
      </c>
      <c r="M76" s="59">
        <f t="shared" si="25"/>
        <v>944</v>
      </c>
      <c r="N76" s="59">
        <f>K76*表1_33[[#This Row],[连击间隔
]]/30+N75</f>
        <v>22.2</v>
      </c>
    </row>
    <row r="77" spans="1:14" x14ac:dyDescent="0.25">
      <c r="A77" s="66">
        <f t="shared" si="31"/>
        <v>73</v>
      </c>
      <c r="B77" s="71">
        <v>64</v>
      </c>
      <c r="C77" s="67">
        <v>199</v>
      </c>
      <c r="D77" s="68">
        <v>6</v>
      </c>
      <c r="E77" s="68"/>
      <c r="F77" s="68">
        <v>0</v>
      </c>
      <c r="G77" s="68">
        <v>2</v>
      </c>
      <c r="H77" s="69">
        <v>3</v>
      </c>
      <c r="I77" s="68">
        <v>0</v>
      </c>
      <c r="J77" s="76"/>
      <c r="K77" s="59">
        <f>表1_33[[#This Row],[碰撞数]]-C76</f>
        <v>24</v>
      </c>
      <c r="L77" s="59">
        <f>K77*表1_33[[#This Row],[每次连击对应能量]]</f>
        <v>144</v>
      </c>
      <c r="M77" s="59">
        <f t="shared" si="25"/>
        <v>1088</v>
      </c>
      <c r="N77" s="59">
        <f>K77*表1_33[[#This Row],[连击间隔
]]/30+N76</f>
        <v>24.599999999999998</v>
      </c>
    </row>
    <row r="78" spans="1:14" x14ac:dyDescent="0.25">
      <c r="A78" s="68">
        <f t="shared" si="31"/>
        <v>74</v>
      </c>
      <c r="B78" s="67">
        <v>64</v>
      </c>
      <c r="C78" s="67">
        <v>200</v>
      </c>
      <c r="D78" s="68">
        <v>70</v>
      </c>
      <c r="E78" s="68">
        <f>M79</f>
        <v>1168</v>
      </c>
      <c r="F78" s="68">
        <v>2</v>
      </c>
      <c r="G78" s="68">
        <v>3</v>
      </c>
      <c r="H78" s="69">
        <v>15</v>
      </c>
      <c r="I78" s="68">
        <v>13</v>
      </c>
      <c r="J78" s="76"/>
      <c r="K78" s="59">
        <f>表1_33[[#This Row],[碰撞数]]-C77</f>
        <v>1</v>
      </c>
      <c r="L78" s="59">
        <f>K78*表1_33[[#This Row],[每次连击对应能量]]</f>
        <v>70</v>
      </c>
      <c r="M78" s="59">
        <f t="shared" si="25"/>
        <v>1158</v>
      </c>
      <c r="N78" s="59">
        <f>K78*表1_33[[#This Row],[连击间隔
]]/30+N77</f>
        <v>25.099999999999998</v>
      </c>
    </row>
    <row r="79" spans="1:14" x14ac:dyDescent="0.25">
      <c r="A79" s="66">
        <f t="shared" si="31"/>
        <v>75</v>
      </c>
      <c r="B79" s="71">
        <v>64</v>
      </c>
      <c r="C79" s="67">
        <v>210</v>
      </c>
      <c r="D79" s="68">
        <v>1</v>
      </c>
      <c r="E79" s="68"/>
      <c r="F79" s="68">
        <v>0</v>
      </c>
      <c r="G79" s="68">
        <v>3</v>
      </c>
      <c r="H79" s="69">
        <v>2</v>
      </c>
      <c r="I79" s="68">
        <v>0</v>
      </c>
      <c r="J79" s="76"/>
      <c r="K79" s="59">
        <f>表1_33[[#This Row],[碰撞数]]-C78</f>
        <v>10</v>
      </c>
      <c r="L79" s="59">
        <f>K79*表1_33[[#This Row],[每次连击对应能量]]</f>
        <v>10</v>
      </c>
      <c r="M79" s="59">
        <f t="shared" si="25"/>
        <v>1168</v>
      </c>
      <c r="N79" s="59">
        <f>K79*表1_33[[#This Row],[连击间隔
]]/30+N78</f>
        <v>25.766666666666666</v>
      </c>
    </row>
    <row r="80" spans="1:14" x14ac:dyDescent="0.25">
      <c r="A80" s="68">
        <f t="shared" si="31"/>
        <v>76</v>
      </c>
      <c r="B80" s="67">
        <v>64</v>
      </c>
      <c r="C80" s="67">
        <v>226</v>
      </c>
      <c r="D80" s="68">
        <v>7</v>
      </c>
      <c r="E80" s="68"/>
      <c r="F80" s="68">
        <v>0</v>
      </c>
      <c r="G80" s="68">
        <v>3</v>
      </c>
      <c r="H80" s="69">
        <v>4</v>
      </c>
      <c r="I80" s="68">
        <v>0</v>
      </c>
      <c r="J80" s="76"/>
      <c r="K80" s="59">
        <f>表1_33[[#This Row],[碰撞数]]-C79</f>
        <v>16</v>
      </c>
      <c r="L80" s="59">
        <f>K80*表1_33[[#This Row],[每次连击对应能量]]</f>
        <v>112</v>
      </c>
      <c r="M80" s="59">
        <f t="shared" si="25"/>
        <v>1280</v>
      </c>
      <c r="N80" s="59">
        <f>K80*表1_33[[#This Row],[连击间隔
]]/30+N79</f>
        <v>27.9</v>
      </c>
    </row>
    <row r="81" spans="1:14" x14ac:dyDescent="0.25">
      <c r="A81" s="66">
        <f t="shared" si="31"/>
        <v>77</v>
      </c>
      <c r="B81" s="71">
        <v>64</v>
      </c>
      <c r="C81" s="67">
        <v>227</v>
      </c>
      <c r="D81" s="68">
        <v>7</v>
      </c>
      <c r="E81" s="68"/>
      <c r="F81" s="68">
        <v>0</v>
      </c>
      <c r="G81" s="68">
        <v>3</v>
      </c>
      <c r="H81" s="69">
        <v>3</v>
      </c>
      <c r="I81" s="68">
        <v>12</v>
      </c>
      <c r="J81" s="76"/>
      <c r="K81" s="59">
        <f>表1_33[[#This Row],[碰撞数]]-C80</f>
        <v>1</v>
      </c>
      <c r="L81" s="59">
        <f>K81*表1_33[[#This Row],[每次连击对应能量]]</f>
        <v>7</v>
      </c>
      <c r="M81" s="59">
        <f t="shared" si="25"/>
        <v>1287</v>
      </c>
      <c r="N81" s="59">
        <f>K81*表1_33[[#This Row],[连击间隔
]]/30+N80</f>
        <v>28</v>
      </c>
    </row>
    <row r="82" spans="1:14" x14ac:dyDescent="0.25">
      <c r="A82" s="68">
        <f t="shared" si="31"/>
        <v>78</v>
      </c>
      <c r="B82" s="67">
        <v>64</v>
      </c>
      <c r="C82" s="67">
        <v>239</v>
      </c>
      <c r="D82" s="68">
        <v>7</v>
      </c>
      <c r="E82" s="68"/>
      <c r="F82" s="68">
        <v>0</v>
      </c>
      <c r="G82" s="68">
        <v>3</v>
      </c>
      <c r="H82" s="69">
        <v>4</v>
      </c>
      <c r="I82" s="68">
        <v>0</v>
      </c>
      <c r="J82" s="76"/>
      <c r="K82" s="59">
        <f>表1_33[[#This Row],[碰撞数]]-C81</f>
        <v>12</v>
      </c>
      <c r="L82" s="59">
        <f>K82*表1_33[[#This Row],[每次连击对应能量]]</f>
        <v>84</v>
      </c>
      <c r="M82" s="59">
        <f t="shared" si="25"/>
        <v>1371</v>
      </c>
      <c r="N82" s="59">
        <f>K82*表1_33[[#This Row],[连击间隔
]]/30+N81</f>
        <v>29.6</v>
      </c>
    </row>
    <row r="83" spans="1:14" x14ac:dyDescent="0.25">
      <c r="A83" s="66">
        <f t="shared" si="31"/>
        <v>79</v>
      </c>
      <c r="B83" s="67">
        <v>64</v>
      </c>
      <c r="C83" s="67">
        <v>241</v>
      </c>
      <c r="D83" s="68">
        <v>8</v>
      </c>
      <c r="E83" s="68"/>
      <c r="F83" s="68">
        <v>0</v>
      </c>
      <c r="G83" s="68">
        <v>3</v>
      </c>
      <c r="H83" s="69">
        <v>3</v>
      </c>
      <c r="I83" s="68">
        <v>0</v>
      </c>
      <c r="J83" s="76"/>
      <c r="K83" s="59">
        <f>表1_33[[#This Row],[碰撞数]]-C82</f>
        <v>2</v>
      </c>
      <c r="L83" s="59">
        <f>K83*表1_33[[#This Row],[每次连击对应能量]]</f>
        <v>16</v>
      </c>
      <c r="M83" s="59">
        <f t="shared" si="25"/>
        <v>1387</v>
      </c>
      <c r="N83" s="59">
        <f>K83*表1_33[[#This Row],[连击间隔
]]/30+N82</f>
        <v>29.8</v>
      </c>
    </row>
    <row r="84" spans="1:14" x14ac:dyDescent="0.25">
      <c r="A84" s="68">
        <f t="shared" si="31"/>
        <v>80</v>
      </c>
      <c r="B84" s="67">
        <v>64</v>
      </c>
      <c r="C84" s="67">
        <v>249</v>
      </c>
      <c r="D84" s="68">
        <v>8</v>
      </c>
      <c r="E84" s="68"/>
      <c r="F84" s="68">
        <v>0</v>
      </c>
      <c r="G84" s="68">
        <v>3</v>
      </c>
      <c r="H84" s="69">
        <v>4</v>
      </c>
      <c r="I84" s="68">
        <v>0</v>
      </c>
      <c r="J84" s="76"/>
      <c r="K84" s="59">
        <f>表1_33[[#This Row],[碰撞数]]-C83</f>
        <v>8</v>
      </c>
      <c r="L84" s="59">
        <f>K84*表1_33[[#This Row],[每次连击对应能量]]</f>
        <v>64</v>
      </c>
      <c r="M84" s="59">
        <f t="shared" si="25"/>
        <v>1451</v>
      </c>
      <c r="N84" s="59">
        <f>K84*表1_33[[#This Row],[连击间隔
]]/30+N83</f>
        <v>30.866666666666667</v>
      </c>
    </row>
    <row r="85" spans="1:14" x14ac:dyDescent="0.25">
      <c r="A85" s="66">
        <f t="shared" si="31"/>
        <v>81</v>
      </c>
      <c r="B85" s="71">
        <v>64</v>
      </c>
      <c r="C85" s="67">
        <v>250</v>
      </c>
      <c r="D85" s="68">
        <v>80</v>
      </c>
      <c r="E85" s="68">
        <f>M86</f>
        <v>1541</v>
      </c>
      <c r="F85" s="68">
        <v>1</v>
      </c>
      <c r="G85" s="68">
        <v>3</v>
      </c>
      <c r="H85" s="69">
        <v>26</v>
      </c>
      <c r="I85" s="68">
        <v>13</v>
      </c>
      <c r="J85" s="76"/>
      <c r="K85" s="59">
        <f>表1_33[[#This Row],[碰撞数]]-C84</f>
        <v>1</v>
      </c>
      <c r="L85" s="59">
        <f>K85*表1_33[[#This Row],[每次连击对应能量]]</f>
        <v>80</v>
      </c>
      <c r="M85" s="59">
        <f t="shared" si="25"/>
        <v>1531</v>
      </c>
      <c r="N85" s="59">
        <f>K85*表1_33[[#This Row],[连击间隔
]]/30+N84</f>
        <v>31.733333333333334</v>
      </c>
    </row>
    <row r="86" spans="1:14" x14ac:dyDescent="0.25">
      <c r="A86" s="68">
        <f t="shared" si="31"/>
        <v>82</v>
      </c>
      <c r="B86" s="67">
        <v>64</v>
      </c>
      <c r="C86" s="67">
        <v>260</v>
      </c>
      <c r="D86" s="68">
        <v>1</v>
      </c>
      <c r="E86" s="68"/>
      <c r="F86" s="68">
        <v>0</v>
      </c>
      <c r="G86" s="68">
        <v>3</v>
      </c>
      <c r="H86" s="69">
        <v>2</v>
      </c>
      <c r="I86" s="68">
        <v>0</v>
      </c>
      <c r="J86" s="76"/>
      <c r="K86" s="59">
        <f>表1_33[[#This Row],[碰撞数]]-C85</f>
        <v>10</v>
      </c>
      <c r="L86" s="59">
        <f>K86*表1_33[[#This Row],[每次连击对应能量]]</f>
        <v>10</v>
      </c>
      <c r="M86" s="59">
        <f t="shared" si="25"/>
        <v>1541</v>
      </c>
      <c r="N86" s="59">
        <f>K86*表1_33[[#This Row],[连击间隔
]]/30+N85</f>
        <v>32.4</v>
      </c>
    </row>
    <row r="87" spans="1:14" x14ac:dyDescent="0.25">
      <c r="A87" s="66">
        <f t="shared" si="31"/>
        <v>83</v>
      </c>
      <c r="B87" s="71">
        <v>64</v>
      </c>
      <c r="C87" s="67">
        <v>274</v>
      </c>
      <c r="D87" s="68">
        <v>9</v>
      </c>
      <c r="E87" s="68"/>
      <c r="F87" s="68">
        <v>0</v>
      </c>
      <c r="G87" s="68">
        <v>3</v>
      </c>
      <c r="H87" s="69">
        <v>3</v>
      </c>
      <c r="I87" s="68">
        <v>0</v>
      </c>
      <c r="J87" s="76"/>
      <c r="K87" s="59">
        <f>表1_33[[#This Row],[碰撞数]]-C86</f>
        <v>14</v>
      </c>
      <c r="L87" s="59">
        <f>K87*表1_33[[#This Row],[每次连击对应能量]]</f>
        <v>126</v>
      </c>
      <c r="M87" s="59">
        <f t="shared" si="25"/>
        <v>1667</v>
      </c>
      <c r="N87" s="59">
        <f>K87*表1_33[[#This Row],[连击间隔
]]/30+N86</f>
        <v>33.799999999999997</v>
      </c>
    </row>
    <row r="88" spans="1:14" x14ac:dyDescent="0.25">
      <c r="A88" s="68">
        <f t="shared" si="31"/>
        <v>84</v>
      </c>
      <c r="B88" s="67">
        <v>64</v>
      </c>
      <c r="C88" s="67">
        <v>275</v>
      </c>
      <c r="D88" s="68">
        <v>9</v>
      </c>
      <c r="E88" s="68"/>
      <c r="F88" s="68">
        <v>0</v>
      </c>
      <c r="G88" s="68">
        <v>3</v>
      </c>
      <c r="H88" s="69">
        <v>5</v>
      </c>
      <c r="I88" s="68">
        <v>12</v>
      </c>
      <c r="J88" s="76"/>
      <c r="K88" s="59">
        <f>表1_33[[#This Row],[碰撞数]]-C87</f>
        <v>1</v>
      </c>
      <c r="L88" s="59">
        <f>K88*表1_33[[#This Row],[每次连击对应能量]]</f>
        <v>9</v>
      </c>
      <c r="M88" s="59">
        <f t="shared" si="25"/>
        <v>1676</v>
      </c>
      <c r="N88" s="59">
        <f>K88*表1_33[[#This Row],[连击间隔
]]/30+N87</f>
        <v>33.966666666666661</v>
      </c>
    </row>
    <row r="89" spans="1:14" x14ac:dyDescent="0.25">
      <c r="A89" s="66">
        <f t="shared" si="31"/>
        <v>85</v>
      </c>
      <c r="B89" s="71">
        <v>64</v>
      </c>
      <c r="C89" s="67">
        <v>299</v>
      </c>
      <c r="D89" s="68">
        <v>9</v>
      </c>
      <c r="E89" s="68"/>
      <c r="F89" s="68">
        <v>0</v>
      </c>
      <c r="G89" s="68">
        <v>3</v>
      </c>
      <c r="H89" s="69">
        <v>3</v>
      </c>
      <c r="I89" s="68">
        <v>0</v>
      </c>
      <c r="J89" s="76"/>
      <c r="K89" s="59">
        <f>表1_33[[#This Row],[碰撞数]]-C88</f>
        <v>24</v>
      </c>
      <c r="L89" s="59">
        <f>K89*表1_33[[#This Row],[每次连击对应能量]]</f>
        <v>216</v>
      </c>
      <c r="M89" s="59">
        <f t="shared" si="25"/>
        <v>1892</v>
      </c>
      <c r="N89" s="59">
        <f>K89*表1_33[[#This Row],[连击间隔
]]/30+N88</f>
        <v>36.36666666666666</v>
      </c>
    </row>
    <row r="90" spans="1:14" x14ac:dyDescent="0.25">
      <c r="A90" s="68">
        <f t="shared" si="31"/>
        <v>86</v>
      </c>
      <c r="B90" s="67">
        <v>64</v>
      </c>
      <c r="C90" s="67">
        <v>300</v>
      </c>
      <c r="D90" s="68">
        <v>95</v>
      </c>
      <c r="E90" s="68">
        <f>M91</f>
        <v>1997</v>
      </c>
      <c r="F90" s="68">
        <v>2</v>
      </c>
      <c r="G90" s="68">
        <v>4</v>
      </c>
      <c r="H90" s="69">
        <v>15</v>
      </c>
      <c r="I90" s="68">
        <v>13</v>
      </c>
      <c r="J90" s="76"/>
      <c r="K90" s="59">
        <f>表1_33[[#This Row],[碰撞数]]-C89</f>
        <v>1</v>
      </c>
      <c r="L90" s="59">
        <f>K90*表1_33[[#This Row],[每次连击对应能量]]</f>
        <v>95</v>
      </c>
      <c r="M90" s="59">
        <f t="shared" si="25"/>
        <v>1987</v>
      </c>
      <c r="N90" s="59">
        <f>K90*表1_33[[#This Row],[连击间隔
]]/30+N89</f>
        <v>36.86666666666666</v>
      </c>
    </row>
    <row r="91" spans="1:14" x14ac:dyDescent="0.25">
      <c r="A91" s="66">
        <f t="shared" si="31"/>
        <v>87</v>
      </c>
      <c r="B91" s="71">
        <v>64</v>
      </c>
      <c r="C91" s="67">
        <v>310</v>
      </c>
      <c r="D91" s="68">
        <v>1</v>
      </c>
      <c r="E91" s="68"/>
      <c r="F91" s="68">
        <v>0</v>
      </c>
      <c r="G91" s="68">
        <v>4</v>
      </c>
      <c r="H91" s="69">
        <v>2</v>
      </c>
      <c r="I91" s="68">
        <v>0</v>
      </c>
      <c r="J91" s="76"/>
      <c r="K91" s="59">
        <f>表1_33[[#This Row],[碰撞数]]-C90</f>
        <v>10</v>
      </c>
      <c r="L91" s="59">
        <f>K91*表1_33[[#This Row],[每次连击对应能量]]</f>
        <v>10</v>
      </c>
      <c r="M91" s="59">
        <f t="shared" si="25"/>
        <v>1997</v>
      </c>
      <c r="N91" s="59">
        <f>K91*表1_33[[#This Row],[连击间隔
]]/30+N90</f>
        <v>37.533333333333324</v>
      </c>
    </row>
    <row r="92" spans="1:14" x14ac:dyDescent="0.25">
      <c r="A92" s="68">
        <f t="shared" si="31"/>
        <v>88</v>
      </c>
      <c r="B92" s="67">
        <v>64</v>
      </c>
      <c r="C92" s="67">
        <v>326</v>
      </c>
      <c r="D92" s="68">
        <v>12</v>
      </c>
      <c r="E92" s="68"/>
      <c r="F92" s="68">
        <v>0</v>
      </c>
      <c r="G92" s="68">
        <v>4</v>
      </c>
      <c r="H92" s="69">
        <v>4</v>
      </c>
      <c r="I92" s="68">
        <v>0</v>
      </c>
      <c r="J92" s="76"/>
      <c r="K92" s="59">
        <f>表1_33[[#This Row],[碰撞数]]-C91</f>
        <v>16</v>
      </c>
      <c r="L92" s="59">
        <f>K92*表1_33[[#This Row],[每次连击对应能量]]</f>
        <v>192</v>
      </c>
      <c r="M92" s="59">
        <f t="shared" si="25"/>
        <v>2189</v>
      </c>
      <c r="N92" s="59">
        <f>K92*表1_33[[#This Row],[连击间隔
]]/30+N91</f>
        <v>39.666666666666657</v>
      </c>
    </row>
    <row r="93" spans="1:14" x14ac:dyDescent="0.25">
      <c r="A93" s="66">
        <f t="shared" si="31"/>
        <v>89</v>
      </c>
      <c r="B93" s="71">
        <v>64</v>
      </c>
      <c r="C93" s="67">
        <v>327</v>
      </c>
      <c r="D93" s="68">
        <v>12</v>
      </c>
      <c r="E93" s="68"/>
      <c r="F93" s="68">
        <v>0</v>
      </c>
      <c r="G93" s="68">
        <v>4</v>
      </c>
      <c r="H93" s="69">
        <v>3</v>
      </c>
      <c r="I93" s="68">
        <v>12</v>
      </c>
      <c r="J93" s="76"/>
      <c r="K93" s="59">
        <f>表1_33[[#This Row],[碰撞数]]-C92</f>
        <v>1</v>
      </c>
      <c r="L93" s="59">
        <f>K93*表1_33[[#This Row],[每次连击对应能量]]</f>
        <v>12</v>
      </c>
      <c r="M93" s="59">
        <f t="shared" si="25"/>
        <v>2201</v>
      </c>
      <c r="N93" s="59">
        <f>K93*表1_33[[#This Row],[连击间隔
]]/30+N92</f>
        <v>39.766666666666659</v>
      </c>
    </row>
    <row r="94" spans="1:14" x14ac:dyDescent="0.25">
      <c r="A94" s="68">
        <f t="shared" si="31"/>
        <v>90</v>
      </c>
      <c r="B94" s="67">
        <v>64</v>
      </c>
      <c r="C94" s="67">
        <v>339</v>
      </c>
      <c r="D94" s="68">
        <v>12</v>
      </c>
      <c r="E94" s="68"/>
      <c r="F94" s="68">
        <v>0</v>
      </c>
      <c r="G94" s="68">
        <v>4</v>
      </c>
      <c r="H94" s="69">
        <v>4</v>
      </c>
      <c r="I94" s="68">
        <v>0</v>
      </c>
      <c r="J94" s="76"/>
      <c r="K94" s="59">
        <f>表1_33[[#This Row],[碰撞数]]-C93</f>
        <v>12</v>
      </c>
      <c r="L94" s="59">
        <f>K94*表1_33[[#This Row],[每次连击对应能量]]</f>
        <v>144</v>
      </c>
      <c r="M94" s="59">
        <f t="shared" si="25"/>
        <v>2345</v>
      </c>
      <c r="N94" s="59">
        <f>K94*表1_33[[#This Row],[连击间隔
]]/30+N93</f>
        <v>41.36666666666666</v>
      </c>
    </row>
    <row r="95" spans="1:14" x14ac:dyDescent="0.25">
      <c r="A95" s="66">
        <f t="shared" si="31"/>
        <v>91</v>
      </c>
      <c r="B95" s="67">
        <v>64</v>
      </c>
      <c r="C95" s="67">
        <v>341</v>
      </c>
      <c r="D95" s="68">
        <v>12</v>
      </c>
      <c r="E95" s="68"/>
      <c r="F95" s="68">
        <v>0</v>
      </c>
      <c r="G95" s="68">
        <v>4</v>
      </c>
      <c r="H95" s="69">
        <v>3</v>
      </c>
      <c r="I95" s="68">
        <v>0</v>
      </c>
      <c r="J95" s="76"/>
      <c r="K95" s="59">
        <f>表1_33[[#This Row],[碰撞数]]-C94</f>
        <v>2</v>
      </c>
      <c r="L95" s="59">
        <f>K95*表1_33[[#This Row],[每次连击对应能量]]</f>
        <v>24</v>
      </c>
      <c r="M95" s="59">
        <f t="shared" si="25"/>
        <v>2369</v>
      </c>
      <c r="N95" s="59">
        <f>K95*表1_33[[#This Row],[连击间隔
]]/30+N94</f>
        <v>41.566666666666663</v>
      </c>
    </row>
    <row r="96" spans="1:14" x14ac:dyDescent="0.25">
      <c r="A96" s="68">
        <f t="shared" si="31"/>
        <v>92</v>
      </c>
      <c r="B96" s="67">
        <v>64</v>
      </c>
      <c r="C96" s="67">
        <v>349</v>
      </c>
      <c r="D96" s="68">
        <v>12</v>
      </c>
      <c r="E96" s="68"/>
      <c r="F96" s="68">
        <v>0</v>
      </c>
      <c r="G96" s="68">
        <v>4</v>
      </c>
      <c r="H96" s="69">
        <v>4</v>
      </c>
      <c r="I96" s="68">
        <v>0</v>
      </c>
      <c r="J96" s="76"/>
      <c r="K96" s="59">
        <f>表1_33[[#This Row],[碰撞数]]-C95</f>
        <v>8</v>
      </c>
      <c r="L96" s="59">
        <f>K96*表1_33[[#This Row],[每次连击对应能量]]</f>
        <v>96</v>
      </c>
      <c r="M96" s="59">
        <f t="shared" si="25"/>
        <v>2465</v>
      </c>
      <c r="N96" s="59">
        <f>K96*表1_33[[#This Row],[连击间隔
]]/30+N95</f>
        <v>42.633333333333333</v>
      </c>
    </row>
    <row r="97" spans="1:14" x14ac:dyDescent="0.25">
      <c r="A97" s="66">
        <f t="shared" si="31"/>
        <v>93</v>
      </c>
      <c r="B97" s="71">
        <v>64</v>
      </c>
      <c r="C97" s="67">
        <v>350</v>
      </c>
      <c r="D97" s="68">
        <v>100</v>
      </c>
      <c r="E97" s="68">
        <f>M98</f>
        <v>2575</v>
      </c>
      <c r="F97" s="68">
        <v>1</v>
      </c>
      <c r="G97" s="68">
        <v>4</v>
      </c>
      <c r="H97" s="69">
        <v>26</v>
      </c>
      <c r="I97" s="68">
        <v>13</v>
      </c>
      <c r="J97" s="76"/>
      <c r="K97" s="59">
        <f>表1_33[[#This Row],[碰撞数]]-C96</f>
        <v>1</v>
      </c>
      <c r="L97" s="59">
        <f>K97*表1_33[[#This Row],[每次连击对应能量]]</f>
        <v>100</v>
      </c>
      <c r="M97" s="59">
        <f t="shared" si="25"/>
        <v>2565</v>
      </c>
      <c r="N97" s="59">
        <f>K97*表1_33[[#This Row],[连击间隔
]]/30+N96</f>
        <v>43.5</v>
      </c>
    </row>
    <row r="98" spans="1:14" x14ac:dyDescent="0.25">
      <c r="A98" s="68">
        <f t="shared" si="31"/>
        <v>94</v>
      </c>
      <c r="B98" s="67">
        <v>64</v>
      </c>
      <c r="C98" s="67">
        <v>360</v>
      </c>
      <c r="D98" s="68">
        <v>1</v>
      </c>
      <c r="E98" s="68"/>
      <c r="F98" s="68">
        <v>0</v>
      </c>
      <c r="G98" s="68">
        <v>4</v>
      </c>
      <c r="H98" s="69">
        <v>2</v>
      </c>
      <c r="I98" s="68">
        <v>0</v>
      </c>
      <c r="J98" s="76"/>
      <c r="K98" s="59">
        <f>表1_33[[#This Row],[碰撞数]]-C97</f>
        <v>10</v>
      </c>
      <c r="L98" s="59">
        <f>K98*表1_33[[#This Row],[每次连击对应能量]]</f>
        <v>10</v>
      </c>
      <c r="M98" s="59">
        <f t="shared" si="25"/>
        <v>2575</v>
      </c>
      <c r="N98" s="59">
        <f>K98*表1_33[[#This Row],[连击间隔
]]/30+N97</f>
        <v>44.166666666666664</v>
      </c>
    </row>
    <row r="99" spans="1:14" x14ac:dyDescent="0.25">
      <c r="A99" s="66">
        <f t="shared" si="31"/>
        <v>95</v>
      </c>
      <c r="B99" s="71">
        <v>64</v>
      </c>
      <c r="C99" s="67">
        <v>374</v>
      </c>
      <c r="D99" s="68">
        <v>12</v>
      </c>
      <c r="E99" s="68"/>
      <c r="F99" s="68">
        <v>0</v>
      </c>
      <c r="G99" s="68">
        <v>4</v>
      </c>
      <c r="H99" s="69">
        <v>3</v>
      </c>
      <c r="I99" s="68">
        <v>0</v>
      </c>
      <c r="J99" s="76"/>
      <c r="K99" s="59">
        <f>表1_33[[#This Row],[碰撞数]]-C98</f>
        <v>14</v>
      </c>
      <c r="L99" s="59">
        <f>K99*表1_33[[#This Row],[每次连击对应能量]]</f>
        <v>168</v>
      </c>
      <c r="M99" s="59">
        <f t="shared" si="25"/>
        <v>2743</v>
      </c>
      <c r="N99" s="59">
        <f>K99*表1_33[[#This Row],[连击间隔
]]/30+N98</f>
        <v>45.566666666666663</v>
      </c>
    </row>
    <row r="100" spans="1:14" x14ac:dyDescent="0.25">
      <c r="A100" s="68">
        <f t="shared" si="31"/>
        <v>96</v>
      </c>
      <c r="B100" s="67">
        <v>64</v>
      </c>
      <c r="C100" s="67">
        <v>375</v>
      </c>
      <c r="D100" s="68">
        <v>12</v>
      </c>
      <c r="E100" s="68"/>
      <c r="F100" s="68">
        <v>0</v>
      </c>
      <c r="G100" s="68">
        <v>4</v>
      </c>
      <c r="H100" s="69">
        <v>5</v>
      </c>
      <c r="I100" s="68">
        <v>12</v>
      </c>
      <c r="J100" s="76"/>
      <c r="K100" s="59">
        <f>表1_33[[#This Row],[碰撞数]]-C99</f>
        <v>1</v>
      </c>
      <c r="L100" s="59">
        <f>K100*表1_33[[#This Row],[每次连击对应能量]]</f>
        <v>12</v>
      </c>
      <c r="M100" s="59">
        <f t="shared" si="25"/>
        <v>2755</v>
      </c>
      <c r="N100" s="59">
        <f>K100*表1_33[[#This Row],[连击间隔
]]/30+N99</f>
        <v>45.733333333333327</v>
      </c>
    </row>
    <row r="101" spans="1:14" x14ac:dyDescent="0.25">
      <c r="A101" s="66">
        <f t="shared" si="31"/>
        <v>97</v>
      </c>
      <c r="B101" s="71">
        <v>64</v>
      </c>
      <c r="C101" s="67">
        <v>399</v>
      </c>
      <c r="D101" s="68">
        <v>12</v>
      </c>
      <c r="E101" s="68"/>
      <c r="F101" s="68">
        <v>0</v>
      </c>
      <c r="G101" s="68">
        <v>4</v>
      </c>
      <c r="H101" s="69">
        <v>3</v>
      </c>
      <c r="I101" s="68">
        <v>0</v>
      </c>
      <c r="J101" s="76"/>
      <c r="K101" s="59">
        <f>表1_33[[#This Row],[碰撞数]]-C100</f>
        <v>24</v>
      </c>
      <c r="L101" s="59">
        <f>K101*表1_33[[#This Row],[每次连击对应能量]]</f>
        <v>288</v>
      </c>
      <c r="M101" s="59">
        <f t="shared" si="25"/>
        <v>3043</v>
      </c>
      <c r="N101" s="59">
        <f>K101*表1_33[[#This Row],[连击间隔
]]/30+N100</f>
        <v>48.133333333333326</v>
      </c>
    </row>
    <row r="102" spans="1:14" x14ac:dyDescent="0.25">
      <c r="A102" s="68">
        <f t="shared" si="31"/>
        <v>98</v>
      </c>
      <c r="B102" s="67">
        <v>64</v>
      </c>
      <c r="C102" s="67">
        <v>400</v>
      </c>
      <c r="D102" s="68">
        <v>100</v>
      </c>
      <c r="E102" s="68">
        <f>M103</f>
        <v>3153</v>
      </c>
      <c r="F102" s="68">
        <v>2</v>
      </c>
      <c r="G102" s="68">
        <v>5</v>
      </c>
      <c r="H102" s="69">
        <v>15</v>
      </c>
      <c r="I102" s="68">
        <v>13</v>
      </c>
      <c r="J102" s="76"/>
      <c r="K102" s="59">
        <f>表1_33[[#This Row],[碰撞数]]-C101</f>
        <v>1</v>
      </c>
      <c r="L102" s="59">
        <f>K102*表1_33[[#This Row],[每次连击对应能量]]</f>
        <v>100</v>
      </c>
      <c r="M102" s="59">
        <f t="shared" si="25"/>
        <v>3143</v>
      </c>
      <c r="N102" s="59">
        <f>K102*表1_33[[#This Row],[连击间隔
]]/30+N101</f>
        <v>48.633333333333326</v>
      </c>
    </row>
    <row r="103" spans="1:14" x14ac:dyDescent="0.25">
      <c r="A103" s="66">
        <f t="shared" si="31"/>
        <v>99</v>
      </c>
      <c r="B103" s="71">
        <v>64</v>
      </c>
      <c r="C103" s="67">
        <v>410</v>
      </c>
      <c r="D103" s="68">
        <v>1</v>
      </c>
      <c r="E103" s="68"/>
      <c r="F103" s="68">
        <v>0</v>
      </c>
      <c r="G103" s="68">
        <v>5</v>
      </c>
      <c r="H103" s="69">
        <v>2</v>
      </c>
      <c r="I103" s="68">
        <v>0</v>
      </c>
      <c r="J103" s="76"/>
      <c r="K103" s="59">
        <f>表1_33[[#This Row],[碰撞数]]-C102</f>
        <v>10</v>
      </c>
      <c r="L103" s="59">
        <f>K103*表1_33[[#This Row],[每次连击对应能量]]</f>
        <v>10</v>
      </c>
      <c r="M103" s="59">
        <f t="shared" si="25"/>
        <v>3153</v>
      </c>
      <c r="N103" s="59">
        <f>K103*表1_33[[#This Row],[连击间隔
]]/30+N102</f>
        <v>49.29999999999999</v>
      </c>
    </row>
    <row r="104" spans="1:14" x14ac:dyDescent="0.25">
      <c r="A104" s="68">
        <f t="shared" si="31"/>
        <v>100</v>
      </c>
      <c r="B104" s="67">
        <v>64</v>
      </c>
      <c r="C104" s="67">
        <v>426</v>
      </c>
      <c r="D104" s="68">
        <v>15</v>
      </c>
      <c r="E104" s="68"/>
      <c r="F104" s="68">
        <v>0</v>
      </c>
      <c r="G104" s="68">
        <v>5</v>
      </c>
      <c r="H104" s="69">
        <v>4</v>
      </c>
      <c r="I104" s="68">
        <v>0</v>
      </c>
      <c r="J104" s="76"/>
      <c r="K104" s="59">
        <f>表1_33[[#This Row],[碰撞数]]-C103</f>
        <v>16</v>
      </c>
      <c r="L104" s="59">
        <f>K104*表1_33[[#This Row],[每次连击对应能量]]</f>
        <v>240</v>
      </c>
      <c r="M104" s="59">
        <f t="shared" si="25"/>
        <v>3393</v>
      </c>
      <c r="N104" s="59">
        <f>K104*表1_33[[#This Row],[连击间隔
]]/30+N103</f>
        <v>51.433333333333323</v>
      </c>
    </row>
    <row r="105" spans="1:14" x14ac:dyDescent="0.25">
      <c r="A105" s="66">
        <f t="shared" si="31"/>
        <v>101</v>
      </c>
      <c r="B105" s="71">
        <v>64</v>
      </c>
      <c r="C105" s="67">
        <v>427</v>
      </c>
      <c r="D105" s="68">
        <v>15</v>
      </c>
      <c r="E105" s="68"/>
      <c r="F105" s="68">
        <v>0</v>
      </c>
      <c r="G105" s="68">
        <v>5</v>
      </c>
      <c r="H105" s="69">
        <v>3</v>
      </c>
      <c r="I105" s="68">
        <v>12</v>
      </c>
      <c r="J105" s="76"/>
      <c r="K105" s="59">
        <f>表1_33[[#This Row],[碰撞数]]-C104</f>
        <v>1</v>
      </c>
      <c r="L105" s="59">
        <f>K105*表1_33[[#This Row],[每次连击对应能量]]</f>
        <v>15</v>
      </c>
      <c r="M105" s="59">
        <f t="shared" si="25"/>
        <v>3408</v>
      </c>
      <c r="N105" s="59">
        <f>K105*表1_33[[#This Row],[连击间隔
]]/30+N104</f>
        <v>51.533333333333324</v>
      </c>
    </row>
    <row r="106" spans="1:14" x14ac:dyDescent="0.25">
      <c r="A106" s="68">
        <f t="shared" si="31"/>
        <v>102</v>
      </c>
      <c r="B106" s="67">
        <v>64</v>
      </c>
      <c r="C106" s="67">
        <v>439</v>
      </c>
      <c r="D106" s="68">
        <v>15</v>
      </c>
      <c r="E106" s="68"/>
      <c r="F106" s="68">
        <v>0</v>
      </c>
      <c r="G106" s="68">
        <v>5</v>
      </c>
      <c r="H106" s="69">
        <v>4</v>
      </c>
      <c r="I106" s="68">
        <v>0</v>
      </c>
      <c r="J106" s="76"/>
      <c r="K106" s="59">
        <f>表1_33[[#This Row],[碰撞数]]-C105</f>
        <v>12</v>
      </c>
      <c r="L106" s="59">
        <f>K106*表1_33[[#This Row],[每次连击对应能量]]</f>
        <v>180</v>
      </c>
      <c r="M106" s="59">
        <f t="shared" si="25"/>
        <v>3588</v>
      </c>
      <c r="N106" s="59">
        <f>K106*表1_33[[#This Row],[连击间隔
]]/30+N105</f>
        <v>53.133333333333326</v>
      </c>
    </row>
    <row r="107" spans="1:14" x14ac:dyDescent="0.25">
      <c r="A107" s="66">
        <f t="shared" si="31"/>
        <v>103</v>
      </c>
      <c r="B107" s="67">
        <v>64</v>
      </c>
      <c r="C107" s="67">
        <v>441</v>
      </c>
      <c r="D107" s="68">
        <v>15</v>
      </c>
      <c r="E107" s="68"/>
      <c r="F107" s="68">
        <v>0</v>
      </c>
      <c r="G107" s="68">
        <v>5</v>
      </c>
      <c r="H107" s="69">
        <v>3</v>
      </c>
      <c r="I107" s="68">
        <v>0</v>
      </c>
      <c r="J107" s="76"/>
      <c r="K107" s="59">
        <f>表1_33[[#This Row],[碰撞数]]-C106</f>
        <v>2</v>
      </c>
      <c r="L107" s="59">
        <f>K107*表1_33[[#This Row],[每次连击对应能量]]</f>
        <v>30</v>
      </c>
      <c r="M107" s="59">
        <f t="shared" si="25"/>
        <v>3618</v>
      </c>
      <c r="N107" s="59">
        <f>K107*表1_33[[#This Row],[连击间隔
]]/30+N106</f>
        <v>53.333333333333329</v>
      </c>
    </row>
    <row r="108" spans="1:14" x14ac:dyDescent="0.25">
      <c r="A108" s="68">
        <f t="shared" si="31"/>
        <v>104</v>
      </c>
      <c r="B108" s="67">
        <v>64</v>
      </c>
      <c r="C108" s="67">
        <v>449</v>
      </c>
      <c r="D108" s="68">
        <v>15</v>
      </c>
      <c r="E108" s="68"/>
      <c r="F108" s="68">
        <v>0</v>
      </c>
      <c r="G108" s="68">
        <v>5</v>
      </c>
      <c r="H108" s="69">
        <v>4</v>
      </c>
      <c r="I108" s="68">
        <v>0</v>
      </c>
      <c r="J108" s="76"/>
      <c r="K108" s="59">
        <f>表1_33[[#This Row],[碰撞数]]-C107</f>
        <v>8</v>
      </c>
      <c r="L108" s="59">
        <f>K108*表1_33[[#This Row],[每次连击对应能量]]</f>
        <v>120</v>
      </c>
      <c r="M108" s="59">
        <f t="shared" si="25"/>
        <v>3738</v>
      </c>
      <c r="N108" s="59">
        <f>K108*表1_33[[#This Row],[连击间隔
]]/30+N107</f>
        <v>54.4</v>
      </c>
    </row>
    <row r="109" spans="1:14" x14ac:dyDescent="0.25">
      <c r="A109" s="66">
        <f t="shared" si="31"/>
        <v>105</v>
      </c>
      <c r="B109" s="71">
        <v>64</v>
      </c>
      <c r="C109" s="67">
        <v>450</v>
      </c>
      <c r="D109" s="68">
        <v>100</v>
      </c>
      <c r="E109" s="68">
        <f>M110</f>
        <v>3848</v>
      </c>
      <c r="F109" s="68">
        <v>1</v>
      </c>
      <c r="G109" s="68">
        <v>5</v>
      </c>
      <c r="H109" s="69">
        <v>26</v>
      </c>
      <c r="I109" s="68">
        <v>13</v>
      </c>
      <c r="J109" s="76"/>
      <c r="K109" s="59">
        <f>表1_33[[#This Row],[碰撞数]]-C108</f>
        <v>1</v>
      </c>
      <c r="L109" s="59">
        <f>K109*表1_33[[#This Row],[每次连击对应能量]]</f>
        <v>100</v>
      </c>
      <c r="M109" s="59">
        <f t="shared" si="25"/>
        <v>3838</v>
      </c>
      <c r="N109" s="59">
        <f>K109*表1_33[[#This Row],[连击间隔
]]/30+N108</f>
        <v>55.266666666666666</v>
      </c>
    </row>
    <row r="110" spans="1:14" x14ac:dyDescent="0.25">
      <c r="A110" s="68">
        <f t="shared" si="31"/>
        <v>106</v>
      </c>
      <c r="B110" s="67">
        <v>64</v>
      </c>
      <c r="C110" s="67">
        <v>460</v>
      </c>
      <c r="D110" s="68">
        <v>1</v>
      </c>
      <c r="E110" s="68"/>
      <c r="F110" s="68">
        <v>0</v>
      </c>
      <c r="G110" s="68">
        <v>5</v>
      </c>
      <c r="H110" s="69">
        <v>2</v>
      </c>
      <c r="I110" s="68">
        <v>0</v>
      </c>
      <c r="J110" s="76"/>
      <c r="K110" s="59">
        <f>表1_33[[#This Row],[碰撞数]]-C109</f>
        <v>10</v>
      </c>
      <c r="L110" s="59">
        <f>K110*表1_33[[#This Row],[每次连击对应能量]]</f>
        <v>10</v>
      </c>
      <c r="M110" s="59">
        <f t="shared" si="25"/>
        <v>3848</v>
      </c>
      <c r="N110" s="59">
        <f>K110*表1_33[[#This Row],[连击间隔
]]/30+N109</f>
        <v>55.93333333333333</v>
      </c>
    </row>
    <row r="111" spans="1:14" x14ac:dyDescent="0.25">
      <c r="A111" s="66">
        <f t="shared" si="31"/>
        <v>107</v>
      </c>
      <c r="B111" s="71">
        <v>64</v>
      </c>
      <c r="C111" s="67">
        <v>474</v>
      </c>
      <c r="D111" s="68">
        <v>20</v>
      </c>
      <c r="E111" s="68"/>
      <c r="F111" s="68">
        <v>0</v>
      </c>
      <c r="G111" s="68">
        <v>5</v>
      </c>
      <c r="H111" s="69">
        <v>3</v>
      </c>
      <c r="I111" s="68">
        <v>0</v>
      </c>
      <c r="J111" s="76"/>
      <c r="K111" s="59">
        <f>表1_33[[#This Row],[碰撞数]]-C110</f>
        <v>14</v>
      </c>
      <c r="L111" s="59">
        <f>K111*表1_33[[#This Row],[每次连击对应能量]]</f>
        <v>280</v>
      </c>
      <c r="M111" s="59">
        <f t="shared" si="25"/>
        <v>4128</v>
      </c>
      <c r="N111" s="59">
        <f>K111*表1_33[[#This Row],[连击间隔
]]/30+N110</f>
        <v>57.333333333333329</v>
      </c>
    </row>
    <row r="112" spans="1:14" x14ac:dyDescent="0.25">
      <c r="A112" s="68">
        <f t="shared" si="31"/>
        <v>108</v>
      </c>
      <c r="B112" s="67">
        <v>64</v>
      </c>
      <c r="C112" s="67">
        <v>475</v>
      </c>
      <c r="D112" s="68">
        <v>20</v>
      </c>
      <c r="E112" s="68"/>
      <c r="F112" s="68">
        <v>0</v>
      </c>
      <c r="G112" s="68">
        <v>5</v>
      </c>
      <c r="H112" s="69">
        <v>6</v>
      </c>
      <c r="I112" s="68">
        <v>12</v>
      </c>
      <c r="J112" s="76"/>
      <c r="K112" s="59">
        <f>表1_33[[#This Row],[碰撞数]]-C111</f>
        <v>1</v>
      </c>
      <c r="L112" s="59">
        <f>K112*表1_33[[#This Row],[每次连击对应能量]]</f>
        <v>20</v>
      </c>
      <c r="M112" s="59">
        <f t="shared" si="25"/>
        <v>4148</v>
      </c>
      <c r="N112" s="59">
        <f>K112*表1_33[[#This Row],[连击间隔
]]/30+N111</f>
        <v>57.533333333333331</v>
      </c>
    </row>
    <row r="113" spans="1:14" x14ac:dyDescent="0.25">
      <c r="A113" s="66">
        <f t="shared" si="31"/>
        <v>109</v>
      </c>
      <c r="B113" s="71">
        <v>64</v>
      </c>
      <c r="C113" s="67">
        <v>499</v>
      </c>
      <c r="D113" s="68">
        <v>20</v>
      </c>
      <c r="E113" s="68"/>
      <c r="F113" s="68">
        <v>0</v>
      </c>
      <c r="G113" s="68">
        <v>5</v>
      </c>
      <c r="H113" s="69">
        <v>3</v>
      </c>
      <c r="I113" s="68">
        <v>0</v>
      </c>
      <c r="J113" s="76"/>
      <c r="K113" s="59">
        <f>表1_33[[#This Row],[碰撞数]]-C112</f>
        <v>24</v>
      </c>
      <c r="L113" s="59">
        <f>K113*表1_33[[#This Row],[每次连击对应能量]]</f>
        <v>480</v>
      </c>
      <c r="M113" s="59">
        <f t="shared" si="25"/>
        <v>4628</v>
      </c>
      <c r="N113" s="59">
        <f>K113*表1_33[[#This Row],[连击间隔
]]/30+N112</f>
        <v>59.93333333333333</v>
      </c>
    </row>
    <row r="114" spans="1:14" x14ac:dyDescent="0.25">
      <c r="A114" s="68">
        <f t="shared" si="31"/>
        <v>110</v>
      </c>
      <c r="B114" s="67">
        <v>64</v>
      </c>
      <c r="C114" s="67">
        <v>500</v>
      </c>
      <c r="D114" s="68">
        <v>100</v>
      </c>
      <c r="E114" s="68">
        <f>M115</f>
        <v>4738</v>
      </c>
      <c r="F114" s="68">
        <v>2</v>
      </c>
      <c r="G114" s="68">
        <v>5</v>
      </c>
      <c r="H114" s="69">
        <v>15</v>
      </c>
      <c r="I114" s="68">
        <v>13</v>
      </c>
      <c r="J114" s="76"/>
      <c r="K114" s="59">
        <f>表1_33[[#This Row],[碰撞数]]-C113</f>
        <v>1</v>
      </c>
      <c r="L114" s="59">
        <f>K114*表1_33[[#This Row],[每次连击对应能量]]</f>
        <v>100</v>
      </c>
      <c r="M114" s="59">
        <f t="shared" si="25"/>
        <v>4728</v>
      </c>
      <c r="N114" s="59">
        <f>K114*表1_33[[#This Row],[连击间隔
]]/30+N113</f>
        <v>60.43333333333333</v>
      </c>
    </row>
    <row r="115" spans="1:14" x14ac:dyDescent="0.25">
      <c r="A115" s="66">
        <f t="shared" si="31"/>
        <v>111</v>
      </c>
      <c r="B115" s="71">
        <v>64</v>
      </c>
      <c r="C115" s="67">
        <v>510</v>
      </c>
      <c r="D115" s="68">
        <v>1</v>
      </c>
      <c r="E115" s="68"/>
      <c r="F115" s="68">
        <v>0</v>
      </c>
      <c r="G115" s="68">
        <v>5</v>
      </c>
      <c r="H115" s="69">
        <v>2</v>
      </c>
      <c r="I115" s="68">
        <v>0</v>
      </c>
      <c r="J115" s="76"/>
      <c r="K115" s="59">
        <f>表1_33[[#This Row],[碰撞数]]-C114</f>
        <v>10</v>
      </c>
      <c r="L115" s="59">
        <f>K115*表1_33[[#This Row],[每次连击对应能量]]</f>
        <v>10</v>
      </c>
      <c r="M115" s="59">
        <f t="shared" si="25"/>
        <v>4738</v>
      </c>
      <c r="N115" s="59">
        <f>K115*表1_33[[#This Row],[连击间隔
]]/30+N114</f>
        <v>61.099999999999994</v>
      </c>
    </row>
    <row r="116" spans="1:14" x14ac:dyDescent="0.25">
      <c r="A116" s="68">
        <f t="shared" si="31"/>
        <v>112</v>
      </c>
      <c r="B116" s="67">
        <v>64</v>
      </c>
      <c r="C116" s="67">
        <v>526</v>
      </c>
      <c r="D116" s="68">
        <v>20</v>
      </c>
      <c r="E116" s="68"/>
      <c r="F116" s="68">
        <v>0</v>
      </c>
      <c r="G116" s="68">
        <v>5</v>
      </c>
      <c r="H116" s="69">
        <v>4</v>
      </c>
      <c r="I116" s="68">
        <v>0</v>
      </c>
      <c r="J116" s="76"/>
      <c r="K116" s="59">
        <f>表1_33[[#This Row],[碰撞数]]-C115</f>
        <v>16</v>
      </c>
      <c r="L116" s="59">
        <f>K116*表1_33[[#This Row],[每次连击对应能量]]</f>
        <v>320</v>
      </c>
      <c r="M116" s="59">
        <f t="shared" si="25"/>
        <v>5058</v>
      </c>
      <c r="N116" s="59">
        <f>K116*表1_33[[#This Row],[连击间隔
]]/30+N115</f>
        <v>63.233333333333327</v>
      </c>
    </row>
    <row r="117" spans="1:14" x14ac:dyDescent="0.25">
      <c r="A117" s="66">
        <f t="shared" si="31"/>
        <v>113</v>
      </c>
      <c r="B117" s="71">
        <v>64</v>
      </c>
      <c r="C117" s="67">
        <v>527</v>
      </c>
      <c r="D117" s="68">
        <v>20</v>
      </c>
      <c r="E117" s="68"/>
      <c r="F117" s="68">
        <v>0</v>
      </c>
      <c r="G117" s="68">
        <v>5</v>
      </c>
      <c r="H117" s="69">
        <v>3</v>
      </c>
      <c r="I117" s="68">
        <v>12</v>
      </c>
      <c r="J117" s="76"/>
      <c r="K117" s="59">
        <f>表1_33[[#This Row],[碰撞数]]-C116</f>
        <v>1</v>
      </c>
      <c r="L117" s="59">
        <f>K117*表1_33[[#This Row],[每次连击对应能量]]</f>
        <v>20</v>
      </c>
      <c r="M117" s="59">
        <f t="shared" si="25"/>
        <v>5078</v>
      </c>
      <c r="N117" s="59">
        <f>K117*表1_33[[#This Row],[连击间隔
]]/30+N116</f>
        <v>63.333333333333329</v>
      </c>
    </row>
    <row r="118" spans="1:14" x14ac:dyDescent="0.25">
      <c r="A118" s="68">
        <f t="shared" si="31"/>
        <v>114</v>
      </c>
      <c r="B118" s="67">
        <v>64</v>
      </c>
      <c r="C118" s="67">
        <v>539</v>
      </c>
      <c r="D118" s="68">
        <v>20</v>
      </c>
      <c r="E118" s="68"/>
      <c r="F118" s="68">
        <v>0</v>
      </c>
      <c r="G118" s="68">
        <v>5</v>
      </c>
      <c r="H118" s="69">
        <v>4</v>
      </c>
      <c r="I118" s="68">
        <v>0</v>
      </c>
      <c r="J118" s="76"/>
      <c r="K118" s="59">
        <f>表1_33[[#This Row],[碰撞数]]-C117</f>
        <v>12</v>
      </c>
      <c r="L118" s="59">
        <f>K118*表1_33[[#This Row],[每次连击对应能量]]</f>
        <v>240</v>
      </c>
      <c r="M118" s="59">
        <f t="shared" si="25"/>
        <v>5318</v>
      </c>
      <c r="N118" s="59">
        <f>K118*表1_33[[#This Row],[连击间隔
]]/30+N117</f>
        <v>64.933333333333323</v>
      </c>
    </row>
    <row r="119" spans="1:14" x14ac:dyDescent="0.25">
      <c r="A119" s="66">
        <f t="shared" si="31"/>
        <v>115</v>
      </c>
      <c r="B119" s="67">
        <v>64</v>
      </c>
      <c r="C119" s="67">
        <v>541</v>
      </c>
      <c r="D119" s="68">
        <v>20</v>
      </c>
      <c r="E119" s="68"/>
      <c r="F119" s="68">
        <v>0</v>
      </c>
      <c r="G119" s="68">
        <v>5</v>
      </c>
      <c r="H119" s="69">
        <v>3</v>
      </c>
      <c r="I119" s="68">
        <v>0</v>
      </c>
      <c r="J119" s="76"/>
      <c r="K119" s="59">
        <f>表1_33[[#This Row],[碰撞数]]-C118</f>
        <v>2</v>
      </c>
      <c r="L119" s="59">
        <f>K119*表1_33[[#This Row],[每次连击对应能量]]</f>
        <v>40</v>
      </c>
      <c r="M119" s="59">
        <f t="shared" si="25"/>
        <v>5358</v>
      </c>
      <c r="N119" s="59">
        <f>K119*表1_33[[#This Row],[连击间隔
]]/30+N118</f>
        <v>65.133333333333326</v>
      </c>
    </row>
    <row r="120" spans="1:14" x14ac:dyDescent="0.25">
      <c r="A120" s="68">
        <f t="shared" si="31"/>
        <v>116</v>
      </c>
      <c r="B120" s="67">
        <v>64</v>
      </c>
      <c r="C120" s="67">
        <v>549</v>
      </c>
      <c r="D120" s="68">
        <v>20</v>
      </c>
      <c r="E120" s="68"/>
      <c r="F120" s="68">
        <v>0</v>
      </c>
      <c r="G120" s="68">
        <v>5</v>
      </c>
      <c r="H120" s="69">
        <v>4</v>
      </c>
      <c r="I120" s="68">
        <v>0</v>
      </c>
      <c r="J120" s="76"/>
      <c r="K120" s="59">
        <f>表1_33[[#This Row],[碰撞数]]-C119</f>
        <v>8</v>
      </c>
      <c r="L120" s="59">
        <f>K120*表1_33[[#This Row],[每次连击对应能量]]</f>
        <v>160</v>
      </c>
      <c r="M120" s="59">
        <f t="shared" si="25"/>
        <v>5518</v>
      </c>
      <c r="N120" s="59">
        <f>K120*表1_33[[#This Row],[连击间隔
]]/30+N119</f>
        <v>66.199999999999989</v>
      </c>
    </row>
    <row r="121" spans="1:14" x14ac:dyDescent="0.25">
      <c r="A121" s="66">
        <f t="shared" si="31"/>
        <v>117</v>
      </c>
      <c r="B121" s="71">
        <v>64</v>
      </c>
      <c r="C121" s="67">
        <v>550</v>
      </c>
      <c r="D121" s="68">
        <v>100</v>
      </c>
      <c r="E121" s="68">
        <f>M122</f>
        <v>5628</v>
      </c>
      <c r="F121" s="68">
        <v>1</v>
      </c>
      <c r="G121" s="68">
        <v>5</v>
      </c>
      <c r="H121" s="69">
        <v>26</v>
      </c>
      <c r="I121" s="68">
        <v>13</v>
      </c>
      <c r="J121" s="76"/>
      <c r="K121" s="59">
        <f>表1_33[[#This Row],[碰撞数]]-C120</f>
        <v>1</v>
      </c>
      <c r="L121" s="59">
        <f>K121*表1_33[[#This Row],[每次连击对应能量]]</f>
        <v>100</v>
      </c>
      <c r="M121" s="59">
        <f t="shared" si="25"/>
        <v>5618</v>
      </c>
      <c r="N121" s="59">
        <f>K121*表1_33[[#This Row],[连击间隔
]]/30+N120</f>
        <v>67.066666666666649</v>
      </c>
    </row>
    <row r="122" spans="1:14" x14ac:dyDescent="0.25">
      <c r="A122" s="68">
        <f t="shared" si="31"/>
        <v>118</v>
      </c>
      <c r="B122" s="67">
        <v>64</v>
      </c>
      <c r="C122" s="67">
        <v>560</v>
      </c>
      <c r="D122" s="68">
        <v>1</v>
      </c>
      <c r="E122" s="68"/>
      <c r="F122" s="68">
        <v>0</v>
      </c>
      <c r="G122" s="68">
        <v>5</v>
      </c>
      <c r="H122" s="69">
        <v>2</v>
      </c>
      <c r="I122" s="68">
        <v>0</v>
      </c>
      <c r="J122" s="76"/>
      <c r="K122" s="59">
        <f>表1_33[[#This Row],[碰撞数]]-C121</f>
        <v>10</v>
      </c>
      <c r="L122" s="59">
        <f>K122*表1_33[[#This Row],[每次连击对应能量]]</f>
        <v>10</v>
      </c>
      <c r="M122" s="59">
        <f t="shared" si="25"/>
        <v>5628</v>
      </c>
      <c r="N122" s="59">
        <f>K122*表1_33[[#This Row],[连击间隔
]]/30+N121</f>
        <v>67.73333333333332</v>
      </c>
    </row>
    <row r="123" spans="1:14" x14ac:dyDescent="0.25">
      <c r="A123" s="66">
        <f t="shared" si="31"/>
        <v>119</v>
      </c>
      <c r="B123" s="71">
        <v>64</v>
      </c>
      <c r="C123" s="67">
        <v>574</v>
      </c>
      <c r="D123" s="68">
        <v>20</v>
      </c>
      <c r="E123" s="68"/>
      <c r="F123" s="68">
        <v>0</v>
      </c>
      <c r="G123" s="68">
        <v>5</v>
      </c>
      <c r="H123" s="69">
        <v>3</v>
      </c>
      <c r="I123" s="68">
        <v>0</v>
      </c>
      <c r="J123" s="76"/>
      <c r="K123" s="59">
        <f>表1_33[[#This Row],[碰撞数]]-C122</f>
        <v>14</v>
      </c>
      <c r="L123" s="59">
        <f>K123*表1_33[[#This Row],[每次连击对应能量]]</f>
        <v>280</v>
      </c>
      <c r="M123" s="59">
        <f t="shared" si="25"/>
        <v>5908</v>
      </c>
      <c r="N123" s="59">
        <f>K123*表1_33[[#This Row],[连击间隔
]]/30+N122</f>
        <v>69.133333333333326</v>
      </c>
    </row>
    <row r="124" spans="1:14" x14ac:dyDescent="0.25">
      <c r="A124" s="68">
        <f t="shared" si="31"/>
        <v>120</v>
      </c>
      <c r="B124" s="67">
        <v>64</v>
      </c>
      <c r="C124" s="67">
        <v>575</v>
      </c>
      <c r="D124" s="68">
        <v>20</v>
      </c>
      <c r="E124" s="68"/>
      <c r="F124" s="68">
        <v>0</v>
      </c>
      <c r="G124" s="68">
        <v>5</v>
      </c>
      <c r="H124" s="69">
        <v>6</v>
      </c>
      <c r="I124" s="68">
        <v>12</v>
      </c>
      <c r="J124" s="76"/>
      <c r="K124" s="59">
        <f>表1_33[[#This Row],[碰撞数]]-C123</f>
        <v>1</v>
      </c>
      <c r="L124" s="59">
        <f>K124*表1_33[[#This Row],[每次连击对应能量]]</f>
        <v>20</v>
      </c>
      <c r="M124" s="59">
        <f t="shared" si="25"/>
        <v>5928</v>
      </c>
      <c r="N124" s="59">
        <f>K124*表1_33[[#This Row],[连击间隔
]]/30+N123</f>
        <v>69.333333333333329</v>
      </c>
    </row>
    <row r="125" spans="1:14" x14ac:dyDescent="0.25">
      <c r="A125" s="66">
        <f t="shared" si="31"/>
        <v>121</v>
      </c>
      <c r="B125" s="71">
        <v>64</v>
      </c>
      <c r="C125" s="67">
        <v>599</v>
      </c>
      <c r="D125" s="68">
        <v>20</v>
      </c>
      <c r="E125" s="68"/>
      <c r="F125" s="68">
        <v>0</v>
      </c>
      <c r="G125" s="68">
        <v>5</v>
      </c>
      <c r="H125" s="69">
        <v>3</v>
      </c>
      <c r="I125" s="68">
        <v>0</v>
      </c>
      <c r="J125" s="76"/>
      <c r="K125" s="59">
        <f>表1_33[[#This Row],[碰撞数]]-C124</f>
        <v>24</v>
      </c>
      <c r="L125" s="59">
        <f>K125*表1_33[[#This Row],[每次连击对应能量]]</f>
        <v>480</v>
      </c>
      <c r="M125" s="59">
        <f t="shared" si="25"/>
        <v>6408</v>
      </c>
      <c r="N125" s="59">
        <f>K125*表1_33[[#This Row],[连击间隔
]]/30+N124</f>
        <v>71.733333333333334</v>
      </c>
    </row>
    <row r="126" spans="1:14" x14ac:dyDescent="0.25">
      <c r="A126" s="68">
        <f t="shared" si="31"/>
        <v>122</v>
      </c>
      <c r="B126" s="67">
        <v>64</v>
      </c>
      <c r="C126" s="67">
        <v>600</v>
      </c>
      <c r="D126" s="68">
        <v>100</v>
      </c>
      <c r="E126" s="68">
        <f>M127</f>
        <v>6518</v>
      </c>
      <c r="F126" s="68">
        <v>2</v>
      </c>
      <c r="G126" s="68">
        <v>5</v>
      </c>
      <c r="H126" s="69">
        <v>15</v>
      </c>
      <c r="I126" s="68">
        <v>13</v>
      </c>
      <c r="J126" s="76"/>
      <c r="K126" s="59">
        <f>表1_33[[#This Row],[碰撞数]]-C125</f>
        <v>1</v>
      </c>
      <c r="L126" s="59">
        <f>K126*表1_33[[#This Row],[每次连击对应能量]]</f>
        <v>100</v>
      </c>
      <c r="M126" s="59">
        <f t="shared" si="25"/>
        <v>6508</v>
      </c>
      <c r="N126" s="59">
        <f>K126*表1_33[[#This Row],[连击间隔
]]/30+N125</f>
        <v>72.233333333333334</v>
      </c>
    </row>
    <row r="127" spans="1:14" x14ac:dyDescent="0.25">
      <c r="A127" s="66">
        <f t="shared" si="31"/>
        <v>123</v>
      </c>
      <c r="B127" s="71">
        <v>64</v>
      </c>
      <c r="C127" s="67">
        <v>610</v>
      </c>
      <c r="D127" s="68">
        <v>1</v>
      </c>
      <c r="E127" s="68"/>
      <c r="F127" s="68">
        <v>0</v>
      </c>
      <c r="G127" s="68">
        <v>5</v>
      </c>
      <c r="H127" s="69">
        <v>2</v>
      </c>
      <c r="I127" s="68">
        <v>0</v>
      </c>
      <c r="J127" s="76"/>
      <c r="K127" s="59">
        <f>表1_33[[#This Row],[碰撞数]]-C126</f>
        <v>10</v>
      </c>
      <c r="L127" s="59">
        <f>K127*表1_33[[#This Row],[每次连击对应能量]]</f>
        <v>10</v>
      </c>
      <c r="M127" s="59">
        <f t="shared" si="25"/>
        <v>6518</v>
      </c>
      <c r="N127" s="59">
        <f>K127*表1_33[[#This Row],[连击间隔
]]/30+N126</f>
        <v>72.900000000000006</v>
      </c>
    </row>
    <row r="128" spans="1:14" ht="14.4" thickBot="1" x14ac:dyDescent="0.3">
      <c r="A128" s="66">
        <f t="shared" si="31"/>
        <v>124</v>
      </c>
      <c r="B128" s="67">
        <v>64</v>
      </c>
      <c r="C128" s="67">
        <v>619</v>
      </c>
      <c r="D128" s="68">
        <v>15</v>
      </c>
      <c r="E128" s="68"/>
      <c r="F128" s="68">
        <v>0</v>
      </c>
      <c r="G128" s="68">
        <v>5</v>
      </c>
      <c r="H128" s="69">
        <v>10</v>
      </c>
      <c r="I128" s="68">
        <v>0</v>
      </c>
      <c r="J128" s="76"/>
      <c r="K128" s="59">
        <f>表1_33[[#This Row],[碰撞数]]-C127</f>
        <v>9</v>
      </c>
      <c r="L128" s="59">
        <f>K128*表1_33[[#This Row],[每次连击对应能量]]</f>
        <v>135</v>
      </c>
      <c r="M128" s="59">
        <f t="shared" si="25"/>
        <v>6653</v>
      </c>
      <c r="N128" s="59">
        <f>K128*表1_33[[#This Row],[连击间隔
]]/30+N127</f>
        <v>75.900000000000006</v>
      </c>
    </row>
    <row r="129" spans="1:14" ht="14.4" thickTop="1" x14ac:dyDescent="0.25">
      <c r="A129" s="73">
        <f t="shared" si="31"/>
        <v>125</v>
      </c>
      <c r="B129" s="74">
        <v>80</v>
      </c>
      <c r="C129" s="74">
        <v>0</v>
      </c>
      <c r="D129" s="73">
        <v>0</v>
      </c>
      <c r="E129" s="73"/>
      <c r="F129" s="73">
        <v>0</v>
      </c>
      <c r="G129" s="73">
        <v>1</v>
      </c>
      <c r="H129" s="75">
        <v>35</v>
      </c>
      <c r="I129" s="73">
        <v>12</v>
      </c>
      <c r="J129" s="76" t="s">
        <v>205</v>
      </c>
      <c r="K129" s="59">
        <v>1</v>
      </c>
      <c r="L129" s="59">
        <f>K129*表1_33[[#This Row],[每次连击对应能量]]</f>
        <v>0</v>
      </c>
      <c r="M129" s="59">
        <f>L129</f>
        <v>0</v>
      </c>
      <c r="N129" s="59">
        <f>K129*表1_33[[#This Row],[连击间隔
]]/30</f>
        <v>1.1666666666666667</v>
      </c>
    </row>
    <row r="130" spans="1:14" x14ac:dyDescent="0.25">
      <c r="A130" s="68">
        <f t="shared" si="31"/>
        <v>126</v>
      </c>
      <c r="B130" s="67">
        <v>80</v>
      </c>
      <c r="C130" s="67">
        <v>24</v>
      </c>
      <c r="D130" s="68">
        <v>5</v>
      </c>
      <c r="E130" s="68"/>
      <c r="F130" s="68">
        <v>0</v>
      </c>
      <c r="G130" s="68">
        <v>1</v>
      </c>
      <c r="H130" s="69">
        <v>3</v>
      </c>
      <c r="I130" s="68">
        <v>0</v>
      </c>
      <c r="J130" s="76"/>
      <c r="K130" s="59">
        <f>表1_33[[#This Row],[碰撞数]]-C129</f>
        <v>24</v>
      </c>
      <c r="L130" s="59">
        <f>K130*表1_33[[#This Row],[每次连击对应能量]]</f>
        <v>120</v>
      </c>
      <c r="M130" s="59">
        <f t="shared" ref="M130:M170" si="32">L130+M129</f>
        <v>120</v>
      </c>
      <c r="N130" s="59">
        <f>K130*表1_33[[#This Row],[连击间隔
]]/30+N129</f>
        <v>3.5666666666666664</v>
      </c>
    </row>
    <row r="131" spans="1:14" x14ac:dyDescent="0.25">
      <c r="A131" s="66">
        <f t="shared" si="31"/>
        <v>127</v>
      </c>
      <c r="B131" s="71">
        <v>80</v>
      </c>
      <c r="C131" s="67">
        <v>28</v>
      </c>
      <c r="D131" s="68">
        <v>5</v>
      </c>
      <c r="E131" s="68"/>
      <c r="F131" s="68">
        <v>0</v>
      </c>
      <c r="G131" s="68">
        <v>1</v>
      </c>
      <c r="H131" s="69">
        <v>2</v>
      </c>
      <c r="I131" s="68">
        <v>0</v>
      </c>
      <c r="J131" s="76"/>
      <c r="K131" s="59">
        <f>表1_33[[#This Row],[碰撞数]]-C130</f>
        <v>4</v>
      </c>
      <c r="L131" s="59">
        <f>K131*表1_33[[#This Row],[每次连击对应能量]]</f>
        <v>20</v>
      </c>
      <c r="M131" s="59">
        <f t="shared" si="32"/>
        <v>140</v>
      </c>
      <c r="N131" s="59">
        <f>K131*表1_33[[#This Row],[连击间隔
]]/30+N130</f>
        <v>3.833333333333333</v>
      </c>
    </row>
    <row r="132" spans="1:14" x14ac:dyDescent="0.25">
      <c r="A132" s="68">
        <f t="shared" si="31"/>
        <v>128</v>
      </c>
      <c r="B132" s="71">
        <v>80</v>
      </c>
      <c r="C132" s="67">
        <v>36</v>
      </c>
      <c r="D132" s="68">
        <v>5</v>
      </c>
      <c r="E132" s="68"/>
      <c r="F132" s="68">
        <v>0</v>
      </c>
      <c r="G132" s="68">
        <v>1</v>
      </c>
      <c r="H132" s="69">
        <v>3</v>
      </c>
      <c r="I132" s="68">
        <v>0</v>
      </c>
      <c r="J132" s="76"/>
      <c r="K132" s="59">
        <f>表1_33[[#This Row],[碰撞数]]-C131</f>
        <v>8</v>
      </c>
      <c r="L132" s="59">
        <f>K132*表1_33[[#This Row],[每次连击对应能量]]</f>
        <v>40</v>
      </c>
      <c r="M132" s="59">
        <f t="shared" si="32"/>
        <v>180</v>
      </c>
      <c r="N132" s="59">
        <f>K132*表1_33[[#This Row],[连击间隔
]]/30+N131</f>
        <v>4.6333333333333329</v>
      </c>
    </row>
    <row r="133" spans="1:14" x14ac:dyDescent="0.25">
      <c r="A133" s="66">
        <f t="shared" si="31"/>
        <v>129</v>
      </c>
      <c r="B133" s="71">
        <v>80</v>
      </c>
      <c r="C133" s="67">
        <v>40</v>
      </c>
      <c r="D133" s="68">
        <v>5</v>
      </c>
      <c r="E133" s="68"/>
      <c r="F133" s="68">
        <v>0</v>
      </c>
      <c r="G133" s="68">
        <v>1</v>
      </c>
      <c r="H133" s="69">
        <v>3</v>
      </c>
      <c r="I133" s="68">
        <v>0</v>
      </c>
      <c r="J133" s="76"/>
      <c r="K133" s="59">
        <f>表1_33[[#This Row],[碰撞数]]-C132</f>
        <v>4</v>
      </c>
      <c r="L133" s="59">
        <f>K133*表1_33[[#This Row],[每次连击对应能量]]</f>
        <v>20</v>
      </c>
      <c r="M133" s="59">
        <f t="shared" si="32"/>
        <v>200</v>
      </c>
      <c r="N133" s="59">
        <f>K133*表1_33[[#This Row],[连击间隔
]]/30+N132</f>
        <v>5.0333333333333332</v>
      </c>
    </row>
    <row r="134" spans="1:14" x14ac:dyDescent="0.25">
      <c r="A134" s="68">
        <f t="shared" ref="A134:A170" si="33">ROW()-4</f>
        <v>130</v>
      </c>
      <c r="B134" s="71">
        <v>80</v>
      </c>
      <c r="C134" s="67">
        <v>49</v>
      </c>
      <c r="D134" s="68">
        <v>5</v>
      </c>
      <c r="E134" s="68"/>
      <c r="F134" s="68">
        <v>0</v>
      </c>
      <c r="G134" s="68">
        <v>1</v>
      </c>
      <c r="H134" s="69">
        <v>4</v>
      </c>
      <c r="I134" s="68">
        <v>0</v>
      </c>
      <c r="J134" s="76"/>
      <c r="K134" s="59">
        <f>表1_33[[#This Row],[碰撞数]]-C133</f>
        <v>9</v>
      </c>
      <c r="L134" s="59">
        <f>K134*表1_33[[#This Row],[每次连击对应能量]]</f>
        <v>45</v>
      </c>
      <c r="M134" s="59">
        <f t="shared" ref="M134:M135" si="34">L134+M133</f>
        <v>245</v>
      </c>
      <c r="N134" s="59">
        <f>K134*表1_33[[#This Row],[连击间隔
]]/30+N133</f>
        <v>6.2333333333333334</v>
      </c>
    </row>
    <row r="135" spans="1:14" x14ac:dyDescent="0.25">
      <c r="A135" s="66">
        <f t="shared" si="33"/>
        <v>131</v>
      </c>
      <c r="B135" s="71">
        <v>80</v>
      </c>
      <c r="C135" s="67">
        <v>50</v>
      </c>
      <c r="D135" s="68">
        <v>1</v>
      </c>
      <c r="E135" s="68">
        <f>M139</f>
        <v>295</v>
      </c>
      <c r="F135" s="68">
        <v>0</v>
      </c>
      <c r="G135" s="68">
        <v>2</v>
      </c>
      <c r="H135" s="69">
        <v>35</v>
      </c>
      <c r="I135" s="68">
        <v>13</v>
      </c>
      <c r="J135" s="76"/>
      <c r="K135" s="59">
        <f>表1_33[[#This Row],[碰撞数]]-C134</f>
        <v>1</v>
      </c>
      <c r="L135" s="59">
        <f>K135*表1_33[[#This Row],[每次连击对应能量]]</f>
        <v>1</v>
      </c>
      <c r="M135" s="59">
        <f t="shared" si="34"/>
        <v>246</v>
      </c>
      <c r="N135" s="59">
        <f>K135*表1_33[[#This Row],[连击间隔
]]/30+N134</f>
        <v>7.4</v>
      </c>
    </row>
    <row r="136" spans="1:14" x14ac:dyDescent="0.25">
      <c r="A136" s="68">
        <f t="shared" si="33"/>
        <v>132</v>
      </c>
      <c r="B136" s="71">
        <v>80</v>
      </c>
      <c r="C136" s="67">
        <v>51</v>
      </c>
      <c r="D136" s="68">
        <v>40</v>
      </c>
      <c r="E136" s="68"/>
      <c r="F136" s="68">
        <v>1</v>
      </c>
      <c r="G136" s="68">
        <v>2</v>
      </c>
      <c r="H136" s="69">
        <v>2</v>
      </c>
      <c r="I136" s="68">
        <v>0</v>
      </c>
      <c r="J136" s="76"/>
      <c r="K136" s="59">
        <f>表1_33[[#This Row],[碰撞数]]-C135</f>
        <v>1</v>
      </c>
      <c r="L136" s="59">
        <f>K136*表1_33[[#This Row],[每次连击对应能量]]</f>
        <v>40</v>
      </c>
      <c r="M136" s="59">
        <f t="shared" si="32"/>
        <v>286</v>
      </c>
      <c r="N136" s="59">
        <f>K136*表1_33[[#This Row],[连击间隔
]]/30+N135</f>
        <v>7.4666666666666668</v>
      </c>
    </row>
    <row r="137" spans="1:14" x14ac:dyDescent="0.25">
      <c r="A137" s="68">
        <f t="shared" si="33"/>
        <v>133</v>
      </c>
      <c r="B137" s="71">
        <v>80</v>
      </c>
      <c r="C137" s="67">
        <v>52</v>
      </c>
      <c r="D137" s="68">
        <v>1</v>
      </c>
      <c r="E137" s="68"/>
      <c r="F137" s="68">
        <v>2</v>
      </c>
      <c r="G137" s="68">
        <v>2</v>
      </c>
      <c r="H137" s="69">
        <v>2</v>
      </c>
      <c r="I137" s="68">
        <v>0</v>
      </c>
      <c r="J137" s="76"/>
      <c r="K137" s="59">
        <f>表1_33[[#This Row],[碰撞数]]-C136</f>
        <v>1</v>
      </c>
      <c r="L137" s="59">
        <f>K137*表1_33[[#This Row],[每次连击对应能量]]</f>
        <v>1</v>
      </c>
      <c r="M137" s="59">
        <f t="shared" si="32"/>
        <v>287</v>
      </c>
      <c r="N137" s="59">
        <f>K137*表1_33[[#This Row],[连击间隔
]]/30+N136</f>
        <v>7.5333333333333332</v>
      </c>
    </row>
    <row r="138" spans="1:14" x14ac:dyDescent="0.25">
      <c r="A138" s="66">
        <f t="shared" si="33"/>
        <v>134</v>
      </c>
      <c r="B138" s="71">
        <v>80</v>
      </c>
      <c r="C138" s="67">
        <v>53</v>
      </c>
      <c r="D138" s="68">
        <v>1</v>
      </c>
      <c r="E138" s="68"/>
      <c r="F138" s="68">
        <v>3</v>
      </c>
      <c r="G138" s="68">
        <v>2</v>
      </c>
      <c r="H138" s="69">
        <v>2</v>
      </c>
      <c r="I138" s="68">
        <v>13</v>
      </c>
      <c r="J138" s="76"/>
      <c r="K138" s="59">
        <f>表1_33[[#This Row],[碰撞数]]-C137</f>
        <v>1</v>
      </c>
      <c r="L138" s="59">
        <f>K138*表1_33[[#This Row],[每次连击对应能量]]</f>
        <v>1</v>
      </c>
      <c r="M138" s="59">
        <f t="shared" si="32"/>
        <v>288</v>
      </c>
      <c r="N138" s="59">
        <f>K138*表1_33[[#This Row],[连击间隔
]]/30+N137</f>
        <v>7.6</v>
      </c>
    </row>
    <row r="139" spans="1:14" x14ac:dyDescent="0.25">
      <c r="A139" s="68">
        <f t="shared" si="33"/>
        <v>135</v>
      </c>
      <c r="B139" s="71">
        <v>80</v>
      </c>
      <c r="C139" s="67">
        <v>60</v>
      </c>
      <c r="D139" s="68">
        <v>1</v>
      </c>
      <c r="E139" s="68"/>
      <c r="F139" s="68">
        <v>0</v>
      </c>
      <c r="G139" s="68">
        <v>2</v>
      </c>
      <c r="H139" s="69">
        <v>2</v>
      </c>
      <c r="I139" s="68">
        <v>0</v>
      </c>
      <c r="J139" s="76"/>
      <c r="K139" s="59">
        <f>表1_33[[#This Row],[碰撞数]]-C138</f>
        <v>7</v>
      </c>
      <c r="L139" s="59">
        <f>K139*表1_33[[#This Row],[每次连击对应能量]]</f>
        <v>7</v>
      </c>
      <c r="M139" s="59">
        <f t="shared" si="32"/>
        <v>295</v>
      </c>
      <c r="N139" s="59">
        <f>K139*表1_33[[#This Row],[连击间隔
]]/30+N138</f>
        <v>8.0666666666666664</v>
      </c>
    </row>
    <row r="140" spans="1:14" x14ac:dyDescent="0.25">
      <c r="A140" s="66">
        <f t="shared" si="33"/>
        <v>136</v>
      </c>
      <c r="B140" s="71">
        <v>80</v>
      </c>
      <c r="C140" s="67">
        <v>74</v>
      </c>
      <c r="D140" s="68">
        <v>5</v>
      </c>
      <c r="E140" s="68"/>
      <c r="F140" s="68">
        <v>0</v>
      </c>
      <c r="G140" s="68">
        <v>2</v>
      </c>
      <c r="H140" s="69">
        <v>4</v>
      </c>
      <c r="I140" s="68">
        <v>0</v>
      </c>
      <c r="J140" s="76"/>
      <c r="K140" s="59">
        <f>表1_33[[#This Row],[碰撞数]]-C139</f>
        <v>14</v>
      </c>
      <c r="L140" s="59">
        <f>K140*表1_33[[#This Row],[每次连击对应能量]]</f>
        <v>70</v>
      </c>
      <c r="M140" s="59">
        <f t="shared" si="32"/>
        <v>365</v>
      </c>
      <c r="N140" s="59">
        <f>K140*表1_33[[#This Row],[连击间隔
]]/30+N139</f>
        <v>9.9333333333333336</v>
      </c>
    </row>
    <row r="141" spans="1:14" x14ac:dyDescent="0.25">
      <c r="A141" s="68">
        <f t="shared" si="33"/>
        <v>137</v>
      </c>
      <c r="B141" s="71">
        <v>80</v>
      </c>
      <c r="C141" s="67">
        <v>99</v>
      </c>
      <c r="D141" s="68">
        <v>5</v>
      </c>
      <c r="E141" s="68"/>
      <c r="F141" s="68">
        <v>0</v>
      </c>
      <c r="G141" s="68">
        <v>2</v>
      </c>
      <c r="H141" s="69">
        <v>3</v>
      </c>
      <c r="I141" s="68">
        <v>0</v>
      </c>
      <c r="J141" s="76"/>
      <c r="K141" s="59">
        <f>表1_33[[#This Row],[碰撞数]]-C140</f>
        <v>25</v>
      </c>
      <c r="L141" s="59">
        <f>K141*表1_33[[#This Row],[每次连击对应能量]]</f>
        <v>125</v>
      </c>
      <c r="M141" s="59">
        <f t="shared" si="32"/>
        <v>490</v>
      </c>
      <c r="N141" s="59">
        <f>K141*表1_33[[#This Row],[连击间隔
]]/30+N140</f>
        <v>12.433333333333334</v>
      </c>
    </row>
    <row r="142" spans="1:14" x14ac:dyDescent="0.25">
      <c r="A142" s="66">
        <f t="shared" si="33"/>
        <v>138</v>
      </c>
      <c r="B142" s="71">
        <v>80</v>
      </c>
      <c r="C142" s="67">
        <v>100</v>
      </c>
      <c r="D142" s="68">
        <v>1</v>
      </c>
      <c r="E142" s="68">
        <f>M147</f>
        <v>550</v>
      </c>
      <c r="F142" s="68">
        <v>0</v>
      </c>
      <c r="G142" s="68">
        <v>3</v>
      </c>
      <c r="H142" s="69">
        <v>35</v>
      </c>
      <c r="I142" s="68">
        <v>12</v>
      </c>
      <c r="J142" s="76"/>
      <c r="K142" s="59">
        <f>表1_33[[#This Row],[碰撞数]]-C141</f>
        <v>1</v>
      </c>
      <c r="L142" s="59">
        <f>K142*表1_33[[#This Row],[每次连击对应能量]]</f>
        <v>1</v>
      </c>
      <c r="M142" s="59">
        <f t="shared" si="32"/>
        <v>491</v>
      </c>
      <c r="N142" s="59">
        <f>K142*表1_33[[#This Row],[连击间隔
]]/30+N141</f>
        <v>13.6</v>
      </c>
    </row>
    <row r="143" spans="1:14" x14ac:dyDescent="0.25">
      <c r="A143" s="66">
        <f t="shared" si="33"/>
        <v>139</v>
      </c>
      <c r="B143" s="71">
        <v>80</v>
      </c>
      <c r="C143" s="67">
        <v>101</v>
      </c>
      <c r="D143" s="68">
        <v>50</v>
      </c>
      <c r="E143" s="68"/>
      <c r="F143" s="68">
        <v>4</v>
      </c>
      <c r="G143" s="68">
        <v>3</v>
      </c>
      <c r="H143" s="69">
        <v>2</v>
      </c>
      <c r="I143" s="68">
        <v>0</v>
      </c>
      <c r="J143" s="76"/>
      <c r="K143" s="59">
        <f>表1_33[[#This Row],[碰撞数]]-C142</f>
        <v>1</v>
      </c>
      <c r="L143" s="59">
        <f>K143*表1_33[[#This Row],[每次连击对应能量]]</f>
        <v>50</v>
      </c>
      <c r="M143" s="59">
        <f t="shared" si="32"/>
        <v>541</v>
      </c>
      <c r="N143" s="59">
        <f>K143*表1_33[[#This Row],[连击间隔
]]/30+N142</f>
        <v>13.666666666666666</v>
      </c>
    </row>
    <row r="144" spans="1:14" x14ac:dyDescent="0.25">
      <c r="A144" s="66">
        <f t="shared" si="33"/>
        <v>140</v>
      </c>
      <c r="B144" s="71">
        <v>80</v>
      </c>
      <c r="C144" s="67">
        <v>102</v>
      </c>
      <c r="D144" s="68">
        <v>1</v>
      </c>
      <c r="E144" s="68"/>
      <c r="F144" s="68">
        <v>5</v>
      </c>
      <c r="G144" s="68">
        <v>3</v>
      </c>
      <c r="H144" s="69">
        <v>2</v>
      </c>
      <c r="I144" s="68">
        <v>0</v>
      </c>
      <c r="J144" s="76"/>
      <c r="K144" s="59">
        <f>表1_33[[#This Row],[碰撞数]]-C143</f>
        <v>1</v>
      </c>
      <c r="L144" s="59">
        <f>K144*表1_33[[#This Row],[每次连击对应能量]]</f>
        <v>1</v>
      </c>
      <c r="M144" s="59">
        <f t="shared" si="32"/>
        <v>542</v>
      </c>
      <c r="N144" s="59">
        <f>K144*表1_33[[#This Row],[连击间隔
]]/30+N143</f>
        <v>13.733333333333333</v>
      </c>
    </row>
    <row r="145" spans="1:14" x14ac:dyDescent="0.25">
      <c r="A145" s="66">
        <f t="shared" si="33"/>
        <v>141</v>
      </c>
      <c r="B145" s="71">
        <v>80</v>
      </c>
      <c r="C145" s="67">
        <v>103</v>
      </c>
      <c r="D145" s="68">
        <v>1</v>
      </c>
      <c r="E145" s="68"/>
      <c r="F145" s="68">
        <v>6</v>
      </c>
      <c r="G145" s="68">
        <v>3</v>
      </c>
      <c r="H145" s="69">
        <v>2</v>
      </c>
      <c r="I145" s="68">
        <v>0</v>
      </c>
      <c r="J145" s="76"/>
      <c r="K145" s="59">
        <f>表1_33[[#This Row],[碰撞数]]-C144</f>
        <v>1</v>
      </c>
      <c r="L145" s="59">
        <f>K145*表1_33[[#This Row],[每次连击对应能量]]</f>
        <v>1</v>
      </c>
      <c r="M145" s="59">
        <f t="shared" si="32"/>
        <v>543</v>
      </c>
      <c r="N145" s="59">
        <f>K145*表1_33[[#This Row],[连击间隔
]]/30+N144</f>
        <v>13.799999999999999</v>
      </c>
    </row>
    <row r="146" spans="1:14" x14ac:dyDescent="0.25">
      <c r="A146" s="68">
        <f t="shared" si="33"/>
        <v>142</v>
      </c>
      <c r="B146" s="71">
        <v>80</v>
      </c>
      <c r="C146" s="67">
        <v>104</v>
      </c>
      <c r="D146" s="68">
        <v>1</v>
      </c>
      <c r="E146" s="68"/>
      <c r="F146" s="68">
        <v>7</v>
      </c>
      <c r="G146" s="68">
        <v>3</v>
      </c>
      <c r="H146" s="69">
        <v>2</v>
      </c>
      <c r="I146" s="68">
        <v>13</v>
      </c>
      <c r="J146" s="76"/>
      <c r="K146" s="59">
        <f>表1_33[[#This Row],[碰撞数]]-C145</f>
        <v>1</v>
      </c>
      <c r="L146" s="59">
        <f>K146*表1_33[[#This Row],[每次连击对应能量]]</f>
        <v>1</v>
      </c>
      <c r="M146" s="59">
        <f t="shared" si="32"/>
        <v>544</v>
      </c>
      <c r="N146" s="59">
        <f>K146*表1_33[[#This Row],[连击间隔
]]/30+N145</f>
        <v>13.866666666666665</v>
      </c>
    </row>
    <row r="147" spans="1:14" x14ac:dyDescent="0.25">
      <c r="A147" s="66">
        <f t="shared" si="33"/>
        <v>143</v>
      </c>
      <c r="B147" s="71">
        <v>80</v>
      </c>
      <c r="C147" s="67">
        <v>110</v>
      </c>
      <c r="D147" s="68">
        <v>1</v>
      </c>
      <c r="E147" s="68"/>
      <c r="F147" s="68">
        <v>0</v>
      </c>
      <c r="G147" s="68">
        <v>3</v>
      </c>
      <c r="H147" s="69">
        <v>2</v>
      </c>
      <c r="I147" s="68">
        <v>0</v>
      </c>
      <c r="J147" s="76"/>
      <c r="K147" s="59">
        <f>表1_33[[#This Row],[碰撞数]]-C146</f>
        <v>6</v>
      </c>
      <c r="L147" s="59">
        <f>K147*表1_33[[#This Row],[每次连击对应能量]]</f>
        <v>6</v>
      </c>
      <c r="M147" s="59">
        <f t="shared" si="32"/>
        <v>550</v>
      </c>
      <c r="N147" s="59">
        <f>K147*表1_33[[#This Row],[连击间隔
]]/30+N146</f>
        <v>14.266666666666666</v>
      </c>
    </row>
    <row r="148" spans="1:14" x14ac:dyDescent="0.25">
      <c r="A148" s="68">
        <f t="shared" si="33"/>
        <v>144</v>
      </c>
      <c r="B148" s="71">
        <v>80</v>
      </c>
      <c r="C148" s="67">
        <v>124</v>
      </c>
      <c r="D148" s="68">
        <v>6</v>
      </c>
      <c r="E148" s="68"/>
      <c r="F148" s="68">
        <v>0</v>
      </c>
      <c r="G148" s="68">
        <v>3</v>
      </c>
      <c r="H148" s="69">
        <v>4</v>
      </c>
      <c r="I148" s="68">
        <v>0</v>
      </c>
      <c r="J148" s="76"/>
      <c r="K148" s="59">
        <f>表1_33[[#This Row],[碰撞数]]-C147</f>
        <v>14</v>
      </c>
      <c r="L148" s="59">
        <f>K148*表1_33[[#This Row],[每次连击对应能量]]</f>
        <v>84</v>
      </c>
      <c r="M148" s="59">
        <f t="shared" si="32"/>
        <v>634</v>
      </c>
      <c r="N148" s="59">
        <f>K148*表1_33[[#This Row],[连击间隔
]]/30+N147</f>
        <v>16.133333333333333</v>
      </c>
    </row>
    <row r="149" spans="1:14" x14ac:dyDescent="0.25">
      <c r="A149" s="66">
        <f t="shared" si="33"/>
        <v>145</v>
      </c>
      <c r="B149" s="71">
        <v>80</v>
      </c>
      <c r="C149" s="67">
        <v>149</v>
      </c>
      <c r="D149" s="68">
        <v>6</v>
      </c>
      <c r="E149" s="68"/>
      <c r="F149" s="68">
        <v>0</v>
      </c>
      <c r="G149" s="68">
        <v>3</v>
      </c>
      <c r="H149" s="69">
        <v>3</v>
      </c>
      <c r="I149" s="68">
        <v>0</v>
      </c>
      <c r="J149" s="76"/>
      <c r="K149" s="59">
        <f>表1_33[[#This Row],[碰撞数]]-C148</f>
        <v>25</v>
      </c>
      <c r="L149" s="59">
        <f>K149*表1_33[[#This Row],[每次连击对应能量]]</f>
        <v>150</v>
      </c>
      <c r="M149" s="59">
        <f t="shared" si="32"/>
        <v>784</v>
      </c>
      <c r="N149" s="59">
        <f>K149*表1_33[[#This Row],[连击间隔
]]/30+N148</f>
        <v>18.633333333333333</v>
      </c>
    </row>
    <row r="150" spans="1:14" x14ac:dyDescent="0.25">
      <c r="A150" s="68">
        <f t="shared" si="33"/>
        <v>146</v>
      </c>
      <c r="B150" s="71">
        <v>80</v>
      </c>
      <c r="C150" s="67">
        <v>150</v>
      </c>
      <c r="D150" s="68">
        <v>1</v>
      </c>
      <c r="E150" s="68">
        <f>M155</f>
        <v>854</v>
      </c>
      <c r="F150" s="68">
        <v>0</v>
      </c>
      <c r="G150" s="68">
        <v>4</v>
      </c>
      <c r="H150" s="69">
        <v>35</v>
      </c>
      <c r="I150" s="68">
        <v>12</v>
      </c>
      <c r="J150" s="76"/>
      <c r="K150" s="59">
        <f>表1_33[[#This Row],[碰撞数]]-C149</f>
        <v>1</v>
      </c>
      <c r="L150" s="59">
        <f>K150*表1_33[[#This Row],[每次连击对应能量]]</f>
        <v>1</v>
      </c>
      <c r="M150" s="59">
        <f t="shared" si="32"/>
        <v>785</v>
      </c>
      <c r="N150" s="59">
        <f>K150*表1_33[[#This Row],[连击间隔
]]/30+N149</f>
        <v>19.8</v>
      </c>
    </row>
    <row r="151" spans="1:14" x14ac:dyDescent="0.25">
      <c r="A151" s="68">
        <f t="shared" si="33"/>
        <v>147</v>
      </c>
      <c r="B151" s="71">
        <v>80</v>
      </c>
      <c r="C151" s="67">
        <v>151</v>
      </c>
      <c r="D151" s="68">
        <v>60</v>
      </c>
      <c r="E151" s="68"/>
      <c r="F151" s="68">
        <v>8</v>
      </c>
      <c r="G151" s="68">
        <v>4</v>
      </c>
      <c r="H151" s="69">
        <v>2</v>
      </c>
      <c r="I151" s="68">
        <v>0</v>
      </c>
      <c r="J151" s="76"/>
      <c r="K151" s="59">
        <f>表1_33[[#This Row],[碰撞数]]-C150</f>
        <v>1</v>
      </c>
      <c r="L151" s="59">
        <f>K151*表1_33[[#This Row],[每次连击对应能量]]</f>
        <v>60</v>
      </c>
      <c r="M151" s="59">
        <f t="shared" si="32"/>
        <v>845</v>
      </c>
      <c r="N151" s="59">
        <f>K151*表1_33[[#This Row],[连击间隔
]]/30+N150</f>
        <v>19.866666666666667</v>
      </c>
    </row>
    <row r="152" spans="1:14" x14ac:dyDescent="0.25">
      <c r="A152" s="68">
        <f t="shared" si="33"/>
        <v>148</v>
      </c>
      <c r="B152" s="71">
        <v>80</v>
      </c>
      <c r="C152" s="67">
        <v>152</v>
      </c>
      <c r="D152" s="68">
        <v>1</v>
      </c>
      <c r="E152" s="68"/>
      <c r="F152" s="68">
        <v>9</v>
      </c>
      <c r="G152" s="68">
        <v>4</v>
      </c>
      <c r="H152" s="69">
        <v>2</v>
      </c>
      <c r="I152" s="68">
        <v>0</v>
      </c>
      <c r="J152" s="76"/>
      <c r="K152" s="59">
        <f>表1_33[[#This Row],[碰撞数]]-C151</f>
        <v>1</v>
      </c>
      <c r="L152" s="59">
        <f>K152*表1_33[[#This Row],[每次连击对应能量]]</f>
        <v>1</v>
      </c>
      <c r="M152" s="59">
        <f t="shared" si="32"/>
        <v>846</v>
      </c>
      <c r="N152" s="59">
        <f>K152*表1_33[[#This Row],[连击间隔
]]/30+N151</f>
        <v>19.933333333333334</v>
      </c>
    </row>
    <row r="153" spans="1:14" x14ac:dyDescent="0.25">
      <c r="A153" s="68">
        <f t="shared" si="33"/>
        <v>149</v>
      </c>
      <c r="B153" s="71">
        <v>80</v>
      </c>
      <c r="C153" s="67">
        <v>153</v>
      </c>
      <c r="D153" s="68">
        <v>1</v>
      </c>
      <c r="E153" s="68"/>
      <c r="F153" s="68">
        <v>10</v>
      </c>
      <c r="G153" s="68">
        <v>4</v>
      </c>
      <c r="H153" s="69">
        <v>2</v>
      </c>
      <c r="I153" s="68">
        <v>0</v>
      </c>
      <c r="J153" s="76"/>
      <c r="K153" s="59">
        <f>表1_33[[#This Row],[碰撞数]]-C152</f>
        <v>1</v>
      </c>
      <c r="L153" s="59">
        <f>K153*表1_33[[#This Row],[每次连击对应能量]]</f>
        <v>1</v>
      </c>
      <c r="M153" s="59">
        <f t="shared" si="32"/>
        <v>847</v>
      </c>
      <c r="N153" s="59">
        <f>K153*表1_33[[#This Row],[连击间隔
]]/30+N152</f>
        <v>20</v>
      </c>
    </row>
    <row r="154" spans="1:14" x14ac:dyDescent="0.25">
      <c r="A154" s="66">
        <f t="shared" si="33"/>
        <v>150</v>
      </c>
      <c r="B154" s="71">
        <v>80</v>
      </c>
      <c r="C154" s="67">
        <v>154</v>
      </c>
      <c r="D154" s="68">
        <v>1</v>
      </c>
      <c r="E154" s="68"/>
      <c r="F154" s="68">
        <v>11</v>
      </c>
      <c r="G154" s="68">
        <v>4</v>
      </c>
      <c r="H154" s="69">
        <v>2</v>
      </c>
      <c r="I154" s="68">
        <v>13</v>
      </c>
      <c r="J154" s="76"/>
      <c r="K154" s="59">
        <f>表1_33[[#This Row],[碰撞数]]-C153</f>
        <v>1</v>
      </c>
      <c r="L154" s="59">
        <f>K154*表1_33[[#This Row],[每次连击对应能量]]</f>
        <v>1</v>
      </c>
      <c r="M154" s="59">
        <f t="shared" si="32"/>
        <v>848</v>
      </c>
      <c r="N154" s="59">
        <f>K154*表1_33[[#This Row],[连击间隔
]]/30+N153</f>
        <v>20.066666666666666</v>
      </c>
    </row>
    <row r="155" spans="1:14" x14ac:dyDescent="0.25">
      <c r="A155" s="68">
        <f t="shared" si="33"/>
        <v>151</v>
      </c>
      <c r="B155" s="71">
        <v>80</v>
      </c>
      <c r="C155" s="67">
        <v>160</v>
      </c>
      <c r="D155" s="68">
        <v>1</v>
      </c>
      <c r="E155" s="68"/>
      <c r="F155" s="68">
        <v>0</v>
      </c>
      <c r="G155" s="68">
        <v>4</v>
      </c>
      <c r="H155" s="69">
        <v>2</v>
      </c>
      <c r="I155" s="68">
        <v>0</v>
      </c>
      <c r="J155" s="76"/>
      <c r="K155" s="59">
        <f>表1_33[[#This Row],[碰撞数]]-C154</f>
        <v>6</v>
      </c>
      <c r="L155" s="59">
        <f>K155*表1_33[[#This Row],[每次连击对应能量]]</f>
        <v>6</v>
      </c>
      <c r="M155" s="59">
        <f t="shared" si="32"/>
        <v>854</v>
      </c>
      <c r="N155" s="59">
        <f>K155*表1_33[[#This Row],[连击间隔
]]/30+N154</f>
        <v>20.466666666666665</v>
      </c>
    </row>
    <row r="156" spans="1:14" x14ac:dyDescent="0.25">
      <c r="A156" s="66">
        <f t="shared" si="33"/>
        <v>152</v>
      </c>
      <c r="B156" s="71">
        <v>80</v>
      </c>
      <c r="C156" s="67">
        <v>174</v>
      </c>
      <c r="D156" s="68">
        <v>6</v>
      </c>
      <c r="E156" s="68"/>
      <c r="F156" s="68">
        <v>0</v>
      </c>
      <c r="G156" s="68">
        <v>4</v>
      </c>
      <c r="H156" s="69">
        <v>3</v>
      </c>
      <c r="I156" s="68">
        <v>0</v>
      </c>
      <c r="J156" s="76"/>
      <c r="K156" s="59">
        <f>表1_33[[#This Row],[碰撞数]]-C155</f>
        <v>14</v>
      </c>
      <c r="L156" s="59">
        <f>K156*表1_33[[#This Row],[每次连击对应能量]]</f>
        <v>84</v>
      </c>
      <c r="M156" s="59">
        <f t="shared" si="32"/>
        <v>938</v>
      </c>
      <c r="N156" s="59">
        <f>K156*表1_33[[#This Row],[连击间隔
]]/30+N155</f>
        <v>21.866666666666664</v>
      </c>
    </row>
    <row r="157" spans="1:14" x14ac:dyDescent="0.25">
      <c r="A157" s="68">
        <f t="shared" si="33"/>
        <v>153</v>
      </c>
      <c r="B157" s="71">
        <v>80</v>
      </c>
      <c r="C157" s="67">
        <v>199</v>
      </c>
      <c r="D157" s="68">
        <v>6</v>
      </c>
      <c r="E157" s="68"/>
      <c r="F157" s="68">
        <v>0</v>
      </c>
      <c r="G157" s="68">
        <v>4</v>
      </c>
      <c r="H157" s="69">
        <v>5</v>
      </c>
      <c r="I157" s="68">
        <v>0</v>
      </c>
      <c r="J157" s="76"/>
      <c r="K157" s="59">
        <f>表1_33[[#This Row],[碰撞数]]-C156</f>
        <v>25</v>
      </c>
      <c r="L157" s="59">
        <f>K157*表1_33[[#This Row],[每次连击对应能量]]</f>
        <v>150</v>
      </c>
      <c r="M157" s="59">
        <f t="shared" si="32"/>
        <v>1088</v>
      </c>
      <c r="N157" s="59">
        <f>K157*表1_33[[#This Row],[连击间隔
]]/30+N156</f>
        <v>26.033333333333331</v>
      </c>
    </row>
    <row r="158" spans="1:14" x14ac:dyDescent="0.25">
      <c r="A158" s="66">
        <f t="shared" si="33"/>
        <v>154</v>
      </c>
      <c r="B158" s="71">
        <v>80</v>
      </c>
      <c r="C158" s="67">
        <v>200</v>
      </c>
      <c r="D158" s="68">
        <v>1</v>
      </c>
      <c r="E158" s="68">
        <f>M164</f>
        <v>1178</v>
      </c>
      <c r="F158" s="68">
        <v>0</v>
      </c>
      <c r="G158" s="68">
        <v>5</v>
      </c>
      <c r="H158" s="69">
        <v>35</v>
      </c>
      <c r="I158" s="68">
        <v>12</v>
      </c>
      <c r="J158" s="76"/>
      <c r="K158" s="59">
        <f>表1_33[[#This Row],[碰撞数]]-C157</f>
        <v>1</v>
      </c>
      <c r="L158" s="59">
        <f>K158*表1_33[[#This Row],[每次连击对应能量]]</f>
        <v>1</v>
      </c>
      <c r="M158" s="59">
        <f t="shared" si="32"/>
        <v>1089</v>
      </c>
      <c r="N158" s="59">
        <f>K158*表1_33[[#This Row],[连击间隔
]]/30+N157</f>
        <v>27.2</v>
      </c>
    </row>
    <row r="159" spans="1:14" x14ac:dyDescent="0.25">
      <c r="A159" s="66">
        <f t="shared" si="33"/>
        <v>155</v>
      </c>
      <c r="B159" s="71">
        <v>80</v>
      </c>
      <c r="C159" s="67">
        <v>201</v>
      </c>
      <c r="D159" s="68">
        <v>80</v>
      </c>
      <c r="E159" s="68"/>
      <c r="F159" s="68">
        <v>12</v>
      </c>
      <c r="G159" s="68">
        <v>5</v>
      </c>
      <c r="H159" s="69">
        <v>2</v>
      </c>
      <c r="I159" s="68">
        <v>0</v>
      </c>
      <c r="J159" s="76"/>
      <c r="K159" s="59">
        <f>表1_33[[#This Row],[碰撞数]]-C158</f>
        <v>1</v>
      </c>
      <c r="L159" s="59">
        <f>K159*表1_33[[#This Row],[每次连击对应能量]]</f>
        <v>80</v>
      </c>
      <c r="M159" s="59">
        <f t="shared" si="32"/>
        <v>1169</v>
      </c>
      <c r="N159" s="59">
        <f>K159*表1_33[[#This Row],[连击间隔
]]/30+N158</f>
        <v>27.266666666666666</v>
      </c>
    </row>
    <row r="160" spans="1:14" x14ac:dyDescent="0.25">
      <c r="A160" s="66">
        <f t="shared" si="33"/>
        <v>156</v>
      </c>
      <c r="B160" s="71">
        <v>80</v>
      </c>
      <c r="C160" s="67">
        <v>202</v>
      </c>
      <c r="D160" s="68">
        <v>1</v>
      </c>
      <c r="E160" s="68"/>
      <c r="F160" s="68">
        <v>13</v>
      </c>
      <c r="G160" s="68">
        <v>5</v>
      </c>
      <c r="H160" s="69">
        <v>2</v>
      </c>
      <c r="I160" s="68">
        <v>0</v>
      </c>
      <c r="J160" s="76"/>
      <c r="K160" s="59">
        <f>表1_33[[#This Row],[碰撞数]]-C159</f>
        <v>1</v>
      </c>
      <c r="L160" s="59">
        <f>K160*表1_33[[#This Row],[每次连击对应能量]]</f>
        <v>1</v>
      </c>
      <c r="M160" s="59">
        <f t="shared" si="32"/>
        <v>1170</v>
      </c>
      <c r="N160" s="59">
        <f>K160*表1_33[[#This Row],[连击间隔
]]/30+N159</f>
        <v>27.333333333333332</v>
      </c>
    </row>
    <row r="161" spans="1:14" x14ac:dyDescent="0.25">
      <c r="A161" s="66">
        <f t="shared" si="33"/>
        <v>157</v>
      </c>
      <c r="B161" s="71">
        <v>80</v>
      </c>
      <c r="C161" s="67">
        <v>203</v>
      </c>
      <c r="D161" s="68">
        <v>1</v>
      </c>
      <c r="E161" s="68"/>
      <c r="F161" s="68">
        <v>14</v>
      </c>
      <c r="G161" s="68">
        <v>5</v>
      </c>
      <c r="H161" s="69">
        <v>2</v>
      </c>
      <c r="I161" s="68">
        <v>0</v>
      </c>
      <c r="J161" s="76"/>
      <c r="K161" s="59">
        <f>表1_33[[#This Row],[碰撞数]]-C160</f>
        <v>1</v>
      </c>
      <c r="L161" s="59">
        <f>K161*表1_33[[#This Row],[每次连击对应能量]]</f>
        <v>1</v>
      </c>
      <c r="M161" s="59">
        <f t="shared" si="32"/>
        <v>1171</v>
      </c>
      <c r="N161" s="59">
        <f>K161*表1_33[[#This Row],[连击间隔
]]/30+N160</f>
        <v>27.4</v>
      </c>
    </row>
    <row r="162" spans="1:14" x14ac:dyDescent="0.25">
      <c r="A162" s="66">
        <f t="shared" si="33"/>
        <v>158</v>
      </c>
      <c r="B162" s="71">
        <v>80</v>
      </c>
      <c r="C162" s="67">
        <v>204</v>
      </c>
      <c r="D162" s="68">
        <v>1</v>
      </c>
      <c r="E162" s="68"/>
      <c r="F162" s="68">
        <v>15</v>
      </c>
      <c r="G162" s="68">
        <v>5</v>
      </c>
      <c r="H162" s="69">
        <v>2</v>
      </c>
      <c r="I162" s="68">
        <v>0</v>
      </c>
      <c r="J162" s="76"/>
      <c r="K162" s="59">
        <f>表1_33[[#This Row],[碰撞数]]-C161</f>
        <v>1</v>
      </c>
      <c r="L162" s="59">
        <f>K162*表1_33[[#This Row],[每次连击对应能量]]</f>
        <v>1</v>
      </c>
      <c r="M162" s="59">
        <f t="shared" si="32"/>
        <v>1172</v>
      </c>
      <c r="N162" s="59">
        <f>K162*表1_33[[#This Row],[连击间隔
]]/30+N161</f>
        <v>27.466666666666665</v>
      </c>
    </row>
    <row r="163" spans="1:14" x14ac:dyDescent="0.25">
      <c r="A163" s="68">
        <f t="shared" si="33"/>
        <v>159</v>
      </c>
      <c r="B163" s="71">
        <v>80</v>
      </c>
      <c r="C163" s="67">
        <v>205</v>
      </c>
      <c r="D163" s="68">
        <v>1</v>
      </c>
      <c r="E163" s="68"/>
      <c r="F163" s="68">
        <v>16</v>
      </c>
      <c r="G163" s="68">
        <v>5</v>
      </c>
      <c r="H163" s="69">
        <v>2</v>
      </c>
      <c r="I163" s="68">
        <v>13</v>
      </c>
      <c r="J163" s="76"/>
      <c r="K163" s="59">
        <f>表1_33[[#This Row],[碰撞数]]-C162</f>
        <v>1</v>
      </c>
      <c r="L163" s="59">
        <f>K163*表1_33[[#This Row],[每次连击对应能量]]</f>
        <v>1</v>
      </c>
      <c r="M163" s="59">
        <f t="shared" si="32"/>
        <v>1173</v>
      </c>
      <c r="N163" s="59">
        <f>K163*表1_33[[#This Row],[连击间隔
]]/30+N162</f>
        <v>27.533333333333331</v>
      </c>
    </row>
    <row r="164" spans="1:14" x14ac:dyDescent="0.25">
      <c r="A164" s="66">
        <f t="shared" si="33"/>
        <v>160</v>
      </c>
      <c r="B164" s="71">
        <v>80</v>
      </c>
      <c r="C164" s="67">
        <v>210</v>
      </c>
      <c r="D164" s="68">
        <v>1</v>
      </c>
      <c r="E164" s="68"/>
      <c r="F164" s="68">
        <v>0</v>
      </c>
      <c r="G164" s="68">
        <v>5</v>
      </c>
      <c r="H164" s="69">
        <v>2</v>
      </c>
      <c r="I164" s="68">
        <v>0</v>
      </c>
      <c r="J164" s="76"/>
      <c r="K164" s="59">
        <f>表1_33[[#This Row],[碰撞数]]-C163</f>
        <v>5</v>
      </c>
      <c r="L164" s="59">
        <f>K164*表1_33[[#This Row],[每次连击对应能量]]</f>
        <v>5</v>
      </c>
      <c r="M164" s="59">
        <f t="shared" si="32"/>
        <v>1178</v>
      </c>
      <c r="N164" s="59">
        <f>K164*表1_33[[#This Row],[连击间隔
]]/30+N163</f>
        <v>27.866666666666664</v>
      </c>
    </row>
    <row r="165" spans="1:14" x14ac:dyDescent="0.25">
      <c r="A165" s="68">
        <f t="shared" si="33"/>
        <v>161</v>
      </c>
      <c r="B165" s="71">
        <v>80</v>
      </c>
      <c r="C165" s="67">
        <v>226</v>
      </c>
      <c r="D165" s="68">
        <v>7</v>
      </c>
      <c r="E165" s="68"/>
      <c r="F165" s="68">
        <v>0</v>
      </c>
      <c r="G165" s="68">
        <v>5</v>
      </c>
      <c r="H165" s="69">
        <v>4</v>
      </c>
      <c r="I165" s="68">
        <v>0</v>
      </c>
      <c r="J165" s="76"/>
      <c r="K165" s="59">
        <f>表1_33[[#This Row],[碰撞数]]-C164</f>
        <v>16</v>
      </c>
      <c r="L165" s="59">
        <f>K165*表1_33[[#This Row],[每次连击对应能量]]</f>
        <v>112</v>
      </c>
      <c r="M165" s="59">
        <f t="shared" si="32"/>
        <v>1290</v>
      </c>
      <c r="N165" s="59">
        <f>K165*表1_33[[#This Row],[连击间隔
]]/30+N164</f>
        <v>29.999999999999996</v>
      </c>
    </row>
    <row r="166" spans="1:14" x14ac:dyDescent="0.25">
      <c r="A166" s="66">
        <f t="shared" si="33"/>
        <v>162</v>
      </c>
      <c r="B166" s="71">
        <v>80</v>
      </c>
      <c r="C166" s="67">
        <v>227</v>
      </c>
      <c r="D166" s="68">
        <v>7</v>
      </c>
      <c r="E166" s="68"/>
      <c r="F166" s="68">
        <v>0</v>
      </c>
      <c r="G166" s="68">
        <v>5</v>
      </c>
      <c r="H166" s="69">
        <v>3</v>
      </c>
      <c r="I166" s="68">
        <v>12</v>
      </c>
      <c r="J166" s="76"/>
      <c r="K166" s="59">
        <f>表1_33[[#This Row],[碰撞数]]-C165</f>
        <v>1</v>
      </c>
      <c r="L166" s="59">
        <f>K166*表1_33[[#This Row],[每次连击对应能量]]</f>
        <v>7</v>
      </c>
      <c r="M166" s="59">
        <f t="shared" si="32"/>
        <v>1297</v>
      </c>
      <c r="N166" s="59">
        <f>K166*表1_33[[#This Row],[连击间隔
]]/30+N165</f>
        <v>30.099999999999998</v>
      </c>
    </row>
    <row r="167" spans="1:14" x14ac:dyDescent="0.25">
      <c r="A167" s="68">
        <f t="shared" si="33"/>
        <v>163</v>
      </c>
      <c r="B167" s="71">
        <v>80</v>
      </c>
      <c r="C167" s="67">
        <v>239</v>
      </c>
      <c r="D167" s="68">
        <v>7</v>
      </c>
      <c r="E167" s="68"/>
      <c r="F167" s="68">
        <v>0</v>
      </c>
      <c r="G167" s="68">
        <v>5</v>
      </c>
      <c r="H167" s="69">
        <v>4</v>
      </c>
      <c r="I167" s="68">
        <v>0</v>
      </c>
      <c r="J167" s="76"/>
      <c r="K167" s="59">
        <f>表1_33[[#This Row],[碰撞数]]-C166</f>
        <v>12</v>
      </c>
      <c r="L167" s="59">
        <f>K167*表1_33[[#This Row],[每次连击对应能量]]</f>
        <v>84</v>
      </c>
      <c r="M167" s="59">
        <f t="shared" si="32"/>
        <v>1381</v>
      </c>
      <c r="N167" s="59">
        <f>K167*表1_33[[#This Row],[连击间隔
]]/30+N166</f>
        <v>31.7</v>
      </c>
    </row>
    <row r="168" spans="1:14" x14ac:dyDescent="0.25">
      <c r="A168" s="66">
        <f t="shared" si="33"/>
        <v>164</v>
      </c>
      <c r="B168" s="71">
        <v>80</v>
      </c>
      <c r="C168" s="67">
        <v>249</v>
      </c>
      <c r="D168" s="68">
        <v>7</v>
      </c>
      <c r="E168" s="68"/>
      <c r="F168" s="68">
        <v>0</v>
      </c>
      <c r="G168" s="68">
        <v>5</v>
      </c>
      <c r="H168" s="69">
        <v>3</v>
      </c>
      <c r="I168" s="68">
        <v>0</v>
      </c>
      <c r="J168" s="76"/>
      <c r="K168" s="59">
        <f>表1_33[[#This Row],[碰撞数]]-C167</f>
        <v>10</v>
      </c>
      <c r="L168" s="59">
        <f>K168*表1_33[[#This Row],[每次连击对应能量]]</f>
        <v>70</v>
      </c>
      <c r="M168" s="59">
        <f t="shared" si="32"/>
        <v>1451</v>
      </c>
      <c r="N168" s="59">
        <f>K168*表1_33[[#This Row],[连击间隔
]]/30+N167</f>
        <v>32.700000000000003</v>
      </c>
    </row>
    <row r="169" spans="1:14" x14ac:dyDescent="0.25">
      <c r="A169" s="68">
        <f t="shared" si="33"/>
        <v>165</v>
      </c>
      <c r="B169" s="71">
        <v>80</v>
      </c>
      <c r="C169" s="67">
        <v>250</v>
      </c>
      <c r="D169" s="68">
        <v>1</v>
      </c>
      <c r="E169" s="68">
        <f>M175</f>
        <v>1551</v>
      </c>
      <c r="F169" s="68">
        <v>0</v>
      </c>
      <c r="G169" s="68">
        <v>6</v>
      </c>
      <c r="H169" s="69">
        <v>35</v>
      </c>
      <c r="I169" s="68">
        <v>0</v>
      </c>
      <c r="J169" s="76"/>
      <c r="K169" s="59">
        <f>表1_33[[#This Row],[碰撞数]]-C168</f>
        <v>1</v>
      </c>
      <c r="L169" s="59">
        <f>K169*表1_33[[#This Row],[每次连击对应能量]]</f>
        <v>1</v>
      </c>
      <c r="M169" s="59">
        <f t="shared" si="32"/>
        <v>1452</v>
      </c>
      <c r="N169" s="59">
        <f>K169*表1_33[[#This Row],[连击间隔
]]/30+N168</f>
        <v>33.866666666666667</v>
      </c>
    </row>
    <row r="170" spans="1:14" x14ac:dyDescent="0.25">
      <c r="A170" s="68">
        <f t="shared" si="33"/>
        <v>166</v>
      </c>
      <c r="B170" s="71">
        <v>80</v>
      </c>
      <c r="C170" s="67">
        <v>251</v>
      </c>
      <c r="D170" s="68">
        <v>90</v>
      </c>
      <c r="E170" s="68"/>
      <c r="F170" s="68">
        <v>17</v>
      </c>
      <c r="G170" s="68">
        <v>6</v>
      </c>
      <c r="H170" s="69">
        <v>2</v>
      </c>
      <c r="I170" s="68">
        <v>0</v>
      </c>
      <c r="J170" s="76"/>
      <c r="K170" s="59">
        <f>表1_33[[#This Row],[碰撞数]]-C169</f>
        <v>1</v>
      </c>
      <c r="L170" s="59">
        <f>K170*表1_33[[#This Row],[每次连击对应能量]]</f>
        <v>90</v>
      </c>
      <c r="M170" s="59">
        <f t="shared" si="32"/>
        <v>1542</v>
      </c>
      <c r="N170" s="59">
        <f>K170*表1_33[[#This Row],[连击间隔
]]/30+N169</f>
        <v>33.933333333333337</v>
      </c>
    </row>
    <row r="171" spans="1:14" x14ac:dyDescent="0.25">
      <c r="A171" s="68">
        <f t="shared" ref="A171:A234" si="35">ROW()-4</f>
        <v>167</v>
      </c>
      <c r="B171" s="71">
        <v>80</v>
      </c>
      <c r="C171" s="67">
        <v>252</v>
      </c>
      <c r="D171" s="68">
        <v>1</v>
      </c>
      <c r="E171" s="68"/>
      <c r="F171" s="68">
        <v>18</v>
      </c>
      <c r="G171" s="68">
        <v>6</v>
      </c>
      <c r="H171" s="69">
        <v>2</v>
      </c>
      <c r="I171" s="68">
        <v>0</v>
      </c>
      <c r="J171" s="76"/>
      <c r="K171" s="59">
        <f>表1_33[[#This Row],[碰撞数]]-C170</f>
        <v>1</v>
      </c>
      <c r="L171" s="59">
        <f>K171*表1_33[[#This Row],[每次连击对应能量]]</f>
        <v>1</v>
      </c>
      <c r="M171" s="59">
        <f t="shared" ref="M171:M234" si="36">L171+M170</f>
        <v>1543</v>
      </c>
      <c r="N171" s="59">
        <f>K171*表1_33[[#This Row],[连击间隔
]]/30+N170</f>
        <v>34.000000000000007</v>
      </c>
    </row>
    <row r="172" spans="1:14" x14ac:dyDescent="0.25">
      <c r="A172" s="68">
        <f t="shared" si="35"/>
        <v>168</v>
      </c>
      <c r="B172" s="71">
        <v>80</v>
      </c>
      <c r="C172" s="67">
        <v>253</v>
      </c>
      <c r="D172" s="68">
        <v>1</v>
      </c>
      <c r="E172" s="68"/>
      <c r="F172" s="68">
        <v>19</v>
      </c>
      <c r="G172" s="68">
        <v>6</v>
      </c>
      <c r="H172" s="69">
        <v>2</v>
      </c>
      <c r="I172" s="68">
        <v>0</v>
      </c>
      <c r="J172" s="76"/>
      <c r="K172" s="59">
        <f>表1_33[[#This Row],[碰撞数]]-C171</f>
        <v>1</v>
      </c>
      <c r="L172" s="59">
        <f>K172*表1_33[[#This Row],[每次连击对应能量]]</f>
        <v>1</v>
      </c>
      <c r="M172" s="59">
        <f t="shared" si="36"/>
        <v>1544</v>
      </c>
      <c r="N172" s="59">
        <f>K172*表1_33[[#This Row],[连击间隔
]]/30+N171</f>
        <v>34.066666666666677</v>
      </c>
    </row>
    <row r="173" spans="1:14" x14ac:dyDescent="0.25">
      <c r="A173" s="68">
        <f t="shared" si="35"/>
        <v>169</v>
      </c>
      <c r="B173" s="71">
        <v>80</v>
      </c>
      <c r="C173" s="67">
        <v>254</v>
      </c>
      <c r="D173" s="68">
        <v>1</v>
      </c>
      <c r="E173" s="68"/>
      <c r="F173" s="68">
        <v>20</v>
      </c>
      <c r="G173" s="68">
        <v>6</v>
      </c>
      <c r="H173" s="69">
        <v>2</v>
      </c>
      <c r="I173" s="68">
        <v>0</v>
      </c>
      <c r="J173" s="76"/>
      <c r="K173" s="59">
        <f>表1_33[[#This Row],[碰撞数]]-C172</f>
        <v>1</v>
      </c>
      <c r="L173" s="59">
        <f>K173*表1_33[[#This Row],[每次连击对应能量]]</f>
        <v>1</v>
      </c>
      <c r="M173" s="59">
        <f t="shared" si="36"/>
        <v>1545</v>
      </c>
      <c r="N173" s="59">
        <f>K173*表1_33[[#This Row],[连击间隔
]]/30+N172</f>
        <v>34.133333333333347</v>
      </c>
    </row>
    <row r="174" spans="1:14" x14ac:dyDescent="0.25">
      <c r="A174" s="66">
        <f t="shared" si="35"/>
        <v>170</v>
      </c>
      <c r="B174" s="71">
        <v>80</v>
      </c>
      <c r="C174" s="67">
        <v>255</v>
      </c>
      <c r="D174" s="68">
        <v>1</v>
      </c>
      <c r="E174" s="68"/>
      <c r="F174" s="68">
        <v>21</v>
      </c>
      <c r="G174" s="68">
        <v>6</v>
      </c>
      <c r="H174" s="69">
        <v>2</v>
      </c>
      <c r="I174" s="68">
        <v>13</v>
      </c>
      <c r="J174" s="76"/>
      <c r="K174" s="59">
        <f>表1_33[[#This Row],[碰撞数]]-C173</f>
        <v>1</v>
      </c>
      <c r="L174" s="59">
        <f>K174*表1_33[[#This Row],[每次连击对应能量]]</f>
        <v>1</v>
      </c>
      <c r="M174" s="59">
        <f t="shared" si="36"/>
        <v>1546</v>
      </c>
      <c r="N174" s="59">
        <f>K174*表1_33[[#This Row],[连击间隔
]]/30+N173</f>
        <v>34.200000000000017</v>
      </c>
    </row>
    <row r="175" spans="1:14" x14ac:dyDescent="0.25">
      <c r="A175" s="68">
        <f t="shared" si="35"/>
        <v>171</v>
      </c>
      <c r="B175" s="71">
        <v>80</v>
      </c>
      <c r="C175" s="67">
        <v>260</v>
      </c>
      <c r="D175" s="68">
        <v>1</v>
      </c>
      <c r="E175" s="68"/>
      <c r="F175" s="68">
        <v>0</v>
      </c>
      <c r="G175" s="68">
        <v>6</v>
      </c>
      <c r="H175" s="69">
        <v>2</v>
      </c>
      <c r="I175" s="68">
        <v>0</v>
      </c>
      <c r="J175" s="76"/>
      <c r="K175" s="59">
        <f>表1_33[[#This Row],[碰撞数]]-C174</f>
        <v>5</v>
      </c>
      <c r="L175" s="59">
        <f>K175*表1_33[[#This Row],[每次连击对应能量]]</f>
        <v>5</v>
      </c>
      <c r="M175" s="59">
        <f t="shared" si="36"/>
        <v>1551</v>
      </c>
      <c r="N175" s="59">
        <f>K175*表1_33[[#This Row],[连击间隔
]]/30+N174</f>
        <v>34.533333333333353</v>
      </c>
    </row>
    <row r="176" spans="1:14" x14ac:dyDescent="0.25">
      <c r="A176" s="66">
        <f t="shared" si="35"/>
        <v>172</v>
      </c>
      <c r="B176" s="71">
        <v>80</v>
      </c>
      <c r="C176" s="67">
        <v>274</v>
      </c>
      <c r="D176" s="68">
        <v>8</v>
      </c>
      <c r="E176" s="68"/>
      <c r="F176" s="68">
        <v>0</v>
      </c>
      <c r="G176" s="68">
        <v>6</v>
      </c>
      <c r="H176" s="69">
        <v>3</v>
      </c>
      <c r="I176" s="68">
        <v>0</v>
      </c>
      <c r="J176" s="76"/>
      <c r="K176" s="59">
        <f>表1_33[[#This Row],[碰撞数]]-C175</f>
        <v>14</v>
      </c>
      <c r="L176" s="59">
        <f>K176*表1_33[[#This Row],[每次连击对应能量]]</f>
        <v>112</v>
      </c>
      <c r="M176" s="59">
        <f t="shared" si="36"/>
        <v>1663</v>
      </c>
      <c r="N176" s="59">
        <f>K176*表1_33[[#This Row],[连击间隔
]]/30+N175</f>
        <v>35.933333333333351</v>
      </c>
    </row>
    <row r="177" spans="1:14" x14ac:dyDescent="0.25">
      <c r="A177" s="68">
        <f t="shared" si="35"/>
        <v>173</v>
      </c>
      <c r="B177" s="71">
        <v>80</v>
      </c>
      <c r="C177" s="67">
        <v>299</v>
      </c>
      <c r="D177" s="68">
        <v>8</v>
      </c>
      <c r="E177" s="68"/>
      <c r="F177" s="68">
        <v>0</v>
      </c>
      <c r="G177" s="68">
        <v>6</v>
      </c>
      <c r="H177" s="69">
        <v>5</v>
      </c>
      <c r="I177" s="68">
        <v>0</v>
      </c>
      <c r="J177" s="76"/>
      <c r="K177" s="59">
        <f>表1_33[[#This Row],[碰撞数]]-C176</f>
        <v>25</v>
      </c>
      <c r="L177" s="59">
        <f>K177*表1_33[[#This Row],[每次连击对应能量]]</f>
        <v>200</v>
      </c>
      <c r="M177" s="59">
        <f t="shared" si="36"/>
        <v>1863</v>
      </c>
      <c r="N177" s="59">
        <f>K177*表1_33[[#This Row],[连击间隔
]]/30+N176</f>
        <v>40.100000000000016</v>
      </c>
    </row>
    <row r="178" spans="1:14" x14ac:dyDescent="0.25">
      <c r="A178" s="66">
        <f t="shared" si="35"/>
        <v>174</v>
      </c>
      <c r="B178" s="71">
        <v>80</v>
      </c>
      <c r="C178" s="67">
        <v>300</v>
      </c>
      <c r="D178" s="68">
        <v>1</v>
      </c>
      <c r="E178" s="68">
        <f>M185</f>
        <v>1964</v>
      </c>
      <c r="F178" s="68">
        <v>0</v>
      </c>
      <c r="G178" s="68">
        <v>7</v>
      </c>
      <c r="H178" s="69">
        <v>35</v>
      </c>
      <c r="I178" s="68">
        <v>12</v>
      </c>
      <c r="J178" s="76"/>
      <c r="K178" s="59">
        <f>表1_33[[#This Row],[碰撞数]]-C177</f>
        <v>1</v>
      </c>
      <c r="L178" s="59">
        <f>K178*表1_33[[#This Row],[每次连击对应能量]]</f>
        <v>1</v>
      </c>
      <c r="M178" s="59">
        <f t="shared" si="36"/>
        <v>1864</v>
      </c>
      <c r="N178" s="59">
        <f>K178*表1_33[[#This Row],[连击间隔
]]/30+N177</f>
        <v>41.26666666666668</v>
      </c>
    </row>
    <row r="179" spans="1:14" x14ac:dyDescent="0.25">
      <c r="A179" s="66">
        <f t="shared" si="35"/>
        <v>175</v>
      </c>
      <c r="B179" s="71">
        <v>80</v>
      </c>
      <c r="C179" s="67">
        <v>301</v>
      </c>
      <c r="D179" s="68">
        <v>91</v>
      </c>
      <c r="E179" s="68"/>
      <c r="F179" s="68">
        <v>22</v>
      </c>
      <c r="G179" s="68">
        <v>7</v>
      </c>
      <c r="H179" s="69">
        <v>2</v>
      </c>
      <c r="I179" s="68">
        <v>0</v>
      </c>
      <c r="J179" s="76"/>
      <c r="K179" s="59">
        <f>表1_33[[#This Row],[碰撞数]]-C178</f>
        <v>1</v>
      </c>
      <c r="L179" s="59">
        <f>K179*表1_33[[#This Row],[每次连击对应能量]]</f>
        <v>91</v>
      </c>
      <c r="M179" s="59">
        <f t="shared" si="36"/>
        <v>1955</v>
      </c>
      <c r="N179" s="59">
        <f>K179*表1_33[[#This Row],[连击间隔
]]/30+N178</f>
        <v>41.33333333333335</v>
      </c>
    </row>
    <row r="180" spans="1:14" x14ac:dyDescent="0.25">
      <c r="A180" s="66">
        <f t="shared" si="35"/>
        <v>176</v>
      </c>
      <c r="B180" s="71">
        <v>80</v>
      </c>
      <c r="C180" s="67">
        <v>302</v>
      </c>
      <c r="D180" s="68">
        <v>1</v>
      </c>
      <c r="E180" s="68"/>
      <c r="F180" s="68">
        <v>23</v>
      </c>
      <c r="G180" s="68">
        <v>7</v>
      </c>
      <c r="H180" s="69">
        <v>2</v>
      </c>
      <c r="I180" s="68">
        <v>0</v>
      </c>
      <c r="J180" s="76"/>
      <c r="K180" s="59">
        <f>表1_33[[#This Row],[碰撞数]]-C179</f>
        <v>1</v>
      </c>
      <c r="L180" s="59">
        <f>K180*表1_33[[#This Row],[每次连击对应能量]]</f>
        <v>1</v>
      </c>
      <c r="M180" s="59">
        <f t="shared" si="36"/>
        <v>1956</v>
      </c>
      <c r="N180" s="59">
        <f>K180*表1_33[[#This Row],[连击间隔
]]/30+N179</f>
        <v>41.40000000000002</v>
      </c>
    </row>
    <row r="181" spans="1:14" x14ac:dyDescent="0.25">
      <c r="A181" s="66">
        <f t="shared" si="35"/>
        <v>177</v>
      </c>
      <c r="B181" s="71">
        <v>80</v>
      </c>
      <c r="C181" s="67">
        <v>303</v>
      </c>
      <c r="D181" s="68">
        <v>1</v>
      </c>
      <c r="E181" s="68"/>
      <c r="F181" s="68">
        <v>24</v>
      </c>
      <c r="G181" s="68">
        <v>7</v>
      </c>
      <c r="H181" s="69">
        <v>2</v>
      </c>
      <c r="I181" s="68">
        <v>0</v>
      </c>
      <c r="J181" s="76"/>
      <c r="K181" s="59">
        <f>表1_33[[#This Row],[碰撞数]]-C180</f>
        <v>1</v>
      </c>
      <c r="L181" s="59">
        <f>K181*表1_33[[#This Row],[每次连击对应能量]]</f>
        <v>1</v>
      </c>
      <c r="M181" s="59">
        <f t="shared" si="36"/>
        <v>1957</v>
      </c>
      <c r="N181" s="59">
        <f>K181*表1_33[[#This Row],[连击间隔
]]/30+N180</f>
        <v>41.46666666666669</v>
      </c>
    </row>
    <row r="182" spans="1:14" x14ac:dyDescent="0.25">
      <c r="A182" s="66">
        <f t="shared" si="35"/>
        <v>178</v>
      </c>
      <c r="B182" s="71">
        <v>80</v>
      </c>
      <c r="C182" s="67">
        <v>304</v>
      </c>
      <c r="D182" s="68">
        <v>1</v>
      </c>
      <c r="E182" s="68"/>
      <c r="F182" s="68">
        <v>25</v>
      </c>
      <c r="G182" s="68">
        <v>7</v>
      </c>
      <c r="H182" s="69">
        <v>2</v>
      </c>
      <c r="I182" s="68">
        <v>0</v>
      </c>
      <c r="J182" s="76"/>
      <c r="K182" s="59">
        <f>表1_33[[#This Row],[碰撞数]]-C181</f>
        <v>1</v>
      </c>
      <c r="L182" s="59">
        <f>K182*表1_33[[#This Row],[每次连击对应能量]]</f>
        <v>1</v>
      </c>
      <c r="M182" s="59">
        <f t="shared" si="36"/>
        <v>1958</v>
      </c>
      <c r="N182" s="59">
        <f>K182*表1_33[[#This Row],[连击间隔
]]/30+N181</f>
        <v>41.53333333333336</v>
      </c>
    </row>
    <row r="183" spans="1:14" x14ac:dyDescent="0.25">
      <c r="A183" s="66">
        <f t="shared" si="35"/>
        <v>179</v>
      </c>
      <c r="B183" s="71">
        <v>80</v>
      </c>
      <c r="C183" s="67">
        <v>305</v>
      </c>
      <c r="D183" s="68">
        <v>1</v>
      </c>
      <c r="E183" s="68"/>
      <c r="F183" s="68">
        <v>26</v>
      </c>
      <c r="G183" s="68">
        <v>7</v>
      </c>
      <c r="H183" s="69">
        <v>2</v>
      </c>
      <c r="I183" s="68">
        <v>0</v>
      </c>
      <c r="J183" s="76"/>
      <c r="K183" s="59">
        <f>表1_33[[#This Row],[碰撞数]]-C182</f>
        <v>1</v>
      </c>
      <c r="L183" s="59">
        <f>K183*表1_33[[#This Row],[每次连击对应能量]]</f>
        <v>1</v>
      </c>
      <c r="M183" s="59">
        <f t="shared" si="36"/>
        <v>1959</v>
      </c>
      <c r="N183" s="59">
        <f>K183*表1_33[[#This Row],[连击间隔
]]/30+N182</f>
        <v>41.60000000000003</v>
      </c>
    </row>
    <row r="184" spans="1:14" x14ac:dyDescent="0.25">
      <c r="A184" s="68">
        <f t="shared" si="35"/>
        <v>180</v>
      </c>
      <c r="B184" s="71">
        <v>80</v>
      </c>
      <c r="C184" s="67">
        <v>306</v>
      </c>
      <c r="D184" s="68">
        <v>1</v>
      </c>
      <c r="E184" s="68"/>
      <c r="F184" s="68">
        <v>27</v>
      </c>
      <c r="G184" s="68">
        <v>7</v>
      </c>
      <c r="H184" s="69">
        <v>2</v>
      </c>
      <c r="I184" s="68">
        <v>13</v>
      </c>
      <c r="J184" s="76"/>
      <c r="K184" s="59">
        <f>表1_33[[#This Row],[碰撞数]]-C183</f>
        <v>1</v>
      </c>
      <c r="L184" s="59">
        <f>K184*表1_33[[#This Row],[每次连击对应能量]]</f>
        <v>1</v>
      </c>
      <c r="M184" s="59">
        <f t="shared" si="36"/>
        <v>1960</v>
      </c>
      <c r="N184" s="59">
        <f>K184*表1_33[[#This Row],[连击间隔
]]/30+N183</f>
        <v>41.6666666666667</v>
      </c>
    </row>
    <row r="185" spans="1:14" x14ac:dyDescent="0.25">
      <c r="A185" s="66">
        <f t="shared" si="35"/>
        <v>181</v>
      </c>
      <c r="B185" s="71">
        <v>80</v>
      </c>
      <c r="C185" s="67">
        <v>310</v>
      </c>
      <c r="D185" s="68">
        <v>1</v>
      </c>
      <c r="E185" s="68"/>
      <c r="F185" s="68">
        <v>0</v>
      </c>
      <c r="G185" s="68">
        <v>7</v>
      </c>
      <c r="H185" s="69">
        <v>2</v>
      </c>
      <c r="I185" s="68">
        <v>0</v>
      </c>
      <c r="J185" s="76"/>
      <c r="K185" s="59">
        <f>表1_33[[#This Row],[碰撞数]]-C184</f>
        <v>4</v>
      </c>
      <c r="L185" s="59">
        <f>K185*表1_33[[#This Row],[每次连击对应能量]]</f>
        <v>4</v>
      </c>
      <c r="M185" s="59">
        <f t="shared" si="36"/>
        <v>1964</v>
      </c>
      <c r="N185" s="59">
        <f>K185*表1_33[[#This Row],[连击间隔
]]/30+N184</f>
        <v>41.933333333333366</v>
      </c>
    </row>
    <row r="186" spans="1:14" x14ac:dyDescent="0.25">
      <c r="A186" s="68">
        <f t="shared" si="35"/>
        <v>182</v>
      </c>
      <c r="B186" s="71">
        <v>80</v>
      </c>
      <c r="C186" s="67">
        <v>326</v>
      </c>
      <c r="D186" s="68">
        <v>12</v>
      </c>
      <c r="E186" s="68"/>
      <c r="F186" s="68">
        <v>0</v>
      </c>
      <c r="G186" s="68">
        <v>7</v>
      </c>
      <c r="H186" s="69">
        <v>4</v>
      </c>
      <c r="I186" s="68">
        <v>0</v>
      </c>
      <c r="J186" s="76"/>
      <c r="K186" s="59">
        <f>表1_33[[#This Row],[碰撞数]]-C185</f>
        <v>16</v>
      </c>
      <c r="L186" s="59">
        <f>K186*表1_33[[#This Row],[每次连击对应能量]]</f>
        <v>192</v>
      </c>
      <c r="M186" s="59">
        <f t="shared" si="36"/>
        <v>2156</v>
      </c>
      <c r="N186" s="59">
        <f>K186*表1_33[[#This Row],[连击间隔
]]/30+N185</f>
        <v>44.066666666666698</v>
      </c>
    </row>
    <row r="187" spans="1:14" x14ac:dyDescent="0.25">
      <c r="A187" s="66">
        <f t="shared" si="35"/>
        <v>183</v>
      </c>
      <c r="B187" s="71">
        <v>80</v>
      </c>
      <c r="C187" s="67">
        <v>327</v>
      </c>
      <c r="D187" s="68">
        <v>12</v>
      </c>
      <c r="E187" s="68"/>
      <c r="F187" s="68">
        <v>0</v>
      </c>
      <c r="G187" s="68">
        <v>7</v>
      </c>
      <c r="H187" s="69">
        <v>3</v>
      </c>
      <c r="I187" s="68">
        <v>12</v>
      </c>
      <c r="J187" s="76"/>
      <c r="K187" s="59">
        <f>表1_33[[#This Row],[碰撞数]]-C186</f>
        <v>1</v>
      </c>
      <c r="L187" s="59">
        <f>K187*表1_33[[#This Row],[每次连击对应能量]]</f>
        <v>12</v>
      </c>
      <c r="M187" s="59">
        <f t="shared" si="36"/>
        <v>2168</v>
      </c>
      <c r="N187" s="59">
        <f>K187*表1_33[[#This Row],[连击间隔
]]/30+N186</f>
        <v>44.1666666666667</v>
      </c>
    </row>
    <row r="188" spans="1:14" x14ac:dyDescent="0.25">
      <c r="A188" s="68">
        <f t="shared" si="35"/>
        <v>184</v>
      </c>
      <c r="B188" s="71">
        <v>80</v>
      </c>
      <c r="C188" s="67">
        <v>339</v>
      </c>
      <c r="D188" s="68">
        <v>12</v>
      </c>
      <c r="E188" s="68"/>
      <c r="F188" s="68">
        <v>0</v>
      </c>
      <c r="G188" s="68">
        <v>7</v>
      </c>
      <c r="H188" s="69">
        <v>4</v>
      </c>
      <c r="I188" s="68">
        <v>0</v>
      </c>
      <c r="J188" s="76"/>
      <c r="K188" s="59">
        <f>表1_33[[#This Row],[碰撞数]]-C187</f>
        <v>12</v>
      </c>
      <c r="L188" s="59">
        <f>K188*表1_33[[#This Row],[每次连击对应能量]]</f>
        <v>144</v>
      </c>
      <c r="M188" s="59">
        <f t="shared" si="36"/>
        <v>2312</v>
      </c>
      <c r="N188" s="59">
        <f>K188*表1_33[[#This Row],[连击间隔
]]/30+N187</f>
        <v>45.766666666666701</v>
      </c>
    </row>
    <row r="189" spans="1:14" x14ac:dyDescent="0.25">
      <c r="A189" s="66">
        <f t="shared" si="35"/>
        <v>185</v>
      </c>
      <c r="B189" s="71">
        <v>80</v>
      </c>
      <c r="C189" s="67">
        <v>349</v>
      </c>
      <c r="D189" s="68">
        <v>12</v>
      </c>
      <c r="E189" s="68"/>
      <c r="F189" s="68">
        <v>0</v>
      </c>
      <c r="G189" s="68">
        <v>7</v>
      </c>
      <c r="H189" s="69">
        <v>3</v>
      </c>
      <c r="I189" s="68">
        <v>0</v>
      </c>
      <c r="J189" s="76"/>
      <c r="K189" s="59">
        <f>表1_33[[#This Row],[碰撞数]]-C188</f>
        <v>10</v>
      </c>
      <c r="L189" s="59">
        <f>K189*表1_33[[#This Row],[每次连击对应能量]]</f>
        <v>120</v>
      </c>
      <c r="M189" s="59">
        <f t="shared" si="36"/>
        <v>2432</v>
      </c>
      <c r="N189" s="59">
        <f>K189*表1_33[[#This Row],[连击间隔
]]/30+N188</f>
        <v>46.766666666666701</v>
      </c>
    </row>
    <row r="190" spans="1:14" x14ac:dyDescent="0.25">
      <c r="A190" s="68">
        <f t="shared" si="35"/>
        <v>186</v>
      </c>
      <c r="B190" s="71">
        <v>80</v>
      </c>
      <c r="C190" s="67">
        <v>350</v>
      </c>
      <c r="D190" s="68">
        <v>1</v>
      </c>
      <c r="E190" s="68">
        <f>M197</f>
        <v>2537</v>
      </c>
      <c r="F190" s="68">
        <v>0</v>
      </c>
      <c r="G190" s="68">
        <v>8</v>
      </c>
      <c r="H190" s="69">
        <v>35</v>
      </c>
      <c r="I190" s="68">
        <v>0</v>
      </c>
      <c r="J190" s="76"/>
      <c r="K190" s="59">
        <f>表1_33[[#This Row],[碰撞数]]-C189</f>
        <v>1</v>
      </c>
      <c r="L190" s="59">
        <f>K190*表1_33[[#This Row],[每次连击对应能量]]</f>
        <v>1</v>
      </c>
      <c r="M190" s="59">
        <f t="shared" si="36"/>
        <v>2433</v>
      </c>
      <c r="N190" s="59">
        <f>K190*表1_33[[#This Row],[连击间隔
]]/30+N189</f>
        <v>47.933333333333366</v>
      </c>
    </row>
    <row r="191" spans="1:14" x14ac:dyDescent="0.25">
      <c r="A191" s="68">
        <f t="shared" si="35"/>
        <v>187</v>
      </c>
      <c r="B191" s="71">
        <v>80</v>
      </c>
      <c r="C191" s="67">
        <v>351</v>
      </c>
      <c r="D191" s="68">
        <v>95</v>
      </c>
      <c r="E191" s="68"/>
      <c r="F191" s="68">
        <v>28</v>
      </c>
      <c r="G191" s="68">
        <v>8</v>
      </c>
      <c r="H191" s="69">
        <v>2</v>
      </c>
      <c r="I191" s="68">
        <v>0</v>
      </c>
      <c r="J191" s="76"/>
      <c r="K191" s="59">
        <f>表1_33[[#This Row],[碰撞数]]-C190</f>
        <v>1</v>
      </c>
      <c r="L191" s="59">
        <f>K191*表1_33[[#This Row],[每次连击对应能量]]</f>
        <v>95</v>
      </c>
      <c r="M191" s="59">
        <f t="shared" si="36"/>
        <v>2528</v>
      </c>
      <c r="N191" s="59">
        <f>K191*表1_33[[#This Row],[连击间隔
]]/30+N190</f>
        <v>48.000000000000036</v>
      </c>
    </row>
    <row r="192" spans="1:14" x14ac:dyDescent="0.25">
      <c r="A192" s="68">
        <f t="shared" si="35"/>
        <v>188</v>
      </c>
      <c r="B192" s="71">
        <v>80</v>
      </c>
      <c r="C192" s="67">
        <v>352</v>
      </c>
      <c r="D192" s="68">
        <v>1</v>
      </c>
      <c r="E192" s="68"/>
      <c r="F192" s="68">
        <v>29</v>
      </c>
      <c r="G192" s="68">
        <v>8</v>
      </c>
      <c r="H192" s="69">
        <v>2</v>
      </c>
      <c r="I192" s="68">
        <v>0</v>
      </c>
      <c r="J192" s="76"/>
      <c r="K192" s="59">
        <f>表1_33[[#This Row],[碰撞数]]-C191</f>
        <v>1</v>
      </c>
      <c r="L192" s="59">
        <f>K192*表1_33[[#This Row],[每次连击对应能量]]</f>
        <v>1</v>
      </c>
      <c r="M192" s="59">
        <f t="shared" si="36"/>
        <v>2529</v>
      </c>
      <c r="N192" s="59">
        <f>K192*表1_33[[#This Row],[连击间隔
]]/30+N191</f>
        <v>48.066666666666706</v>
      </c>
    </row>
    <row r="193" spans="1:14" x14ac:dyDescent="0.25">
      <c r="A193" s="68">
        <f t="shared" si="35"/>
        <v>189</v>
      </c>
      <c r="B193" s="71">
        <v>80</v>
      </c>
      <c r="C193" s="67">
        <v>353</v>
      </c>
      <c r="D193" s="68">
        <v>1</v>
      </c>
      <c r="E193" s="68"/>
      <c r="F193" s="68">
        <v>30</v>
      </c>
      <c r="G193" s="68">
        <v>8</v>
      </c>
      <c r="H193" s="69">
        <v>2</v>
      </c>
      <c r="I193" s="68">
        <v>0</v>
      </c>
      <c r="J193" s="76"/>
      <c r="K193" s="59">
        <f>表1_33[[#This Row],[碰撞数]]-C192</f>
        <v>1</v>
      </c>
      <c r="L193" s="59">
        <f>K193*表1_33[[#This Row],[每次连击对应能量]]</f>
        <v>1</v>
      </c>
      <c r="M193" s="59">
        <f t="shared" si="36"/>
        <v>2530</v>
      </c>
      <c r="N193" s="59">
        <f>K193*表1_33[[#This Row],[连击间隔
]]/30+N192</f>
        <v>48.133333333333375</v>
      </c>
    </row>
    <row r="194" spans="1:14" x14ac:dyDescent="0.25">
      <c r="A194" s="68">
        <f t="shared" si="35"/>
        <v>190</v>
      </c>
      <c r="B194" s="71">
        <v>80</v>
      </c>
      <c r="C194" s="67">
        <v>354</v>
      </c>
      <c r="D194" s="68">
        <v>1</v>
      </c>
      <c r="E194" s="68"/>
      <c r="F194" s="68">
        <v>31</v>
      </c>
      <c r="G194" s="68">
        <v>8</v>
      </c>
      <c r="H194" s="69">
        <v>2</v>
      </c>
      <c r="I194" s="68">
        <v>0</v>
      </c>
      <c r="J194" s="76"/>
      <c r="K194" s="59">
        <f>表1_33[[#This Row],[碰撞数]]-C193</f>
        <v>1</v>
      </c>
      <c r="L194" s="59">
        <f>K194*表1_33[[#This Row],[每次连击对应能量]]</f>
        <v>1</v>
      </c>
      <c r="M194" s="59">
        <f t="shared" si="36"/>
        <v>2531</v>
      </c>
      <c r="N194" s="59">
        <f>K194*表1_33[[#This Row],[连击间隔
]]/30+N193</f>
        <v>48.200000000000045</v>
      </c>
    </row>
    <row r="195" spans="1:14" x14ac:dyDescent="0.25">
      <c r="A195" s="68">
        <f t="shared" si="35"/>
        <v>191</v>
      </c>
      <c r="B195" s="71">
        <v>80</v>
      </c>
      <c r="C195" s="67">
        <v>355</v>
      </c>
      <c r="D195" s="68">
        <v>1</v>
      </c>
      <c r="E195" s="68"/>
      <c r="F195" s="68">
        <v>32</v>
      </c>
      <c r="G195" s="68">
        <v>8</v>
      </c>
      <c r="H195" s="69">
        <v>2</v>
      </c>
      <c r="I195" s="68">
        <v>0</v>
      </c>
      <c r="J195" s="76"/>
      <c r="K195" s="59">
        <f>表1_33[[#This Row],[碰撞数]]-C194</f>
        <v>1</v>
      </c>
      <c r="L195" s="59">
        <f>K195*表1_33[[#This Row],[每次连击对应能量]]</f>
        <v>1</v>
      </c>
      <c r="M195" s="59">
        <f t="shared" si="36"/>
        <v>2532</v>
      </c>
      <c r="N195" s="59">
        <f>K195*表1_33[[#This Row],[连击间隔
]]/30+N194</f>
        <v>48.266666666666715</v>
      </c>
    </row>
    <row r="196" spans="1:14" x14ac:dyDescent="0.25">
      <c r="A196" s="66">
        <f t="shared" si="35"/>
        <v>192</v>
      </c>
      <c r="B196" s="71">
        <v>80</v>
      </c>
      <c r="C196" s="67">
        <v>356</v>
      </c>
      <c r="D196" s="68">
        <v>1</v>
      </c>
      <c r="E196" s="68"/>
      <c r="F196" s="68">
        <v>33</v>
      </c>
      <c r="G196" s="68">
        <v>8</v>
      </c>
      <c r="H196" s="69">
        <v>2</v>
      </c>
      <c r="I196" s="68">
        <v>13</v>
      </c>
      <c r="J196" s="76"/>
      <c r="K196" s="59">
        <f>表1_33[[#This Row],[碰撞数]]-C195</f>
        <v>1</v>
      </c>
      <c r="L196" s="59">
        <f>K196*表1_33[[#This Row],[每次连击对应能量]]</f>
        <v>1</v>
      </c>
      <c r="M196" s="59">
        <f t="shared" si="36"/>
        <v>2533</v>
      </c>
      <c r="N196" s="59">
        <f>K196*表1_33[[#This Row],[连击间隔
]]/30+N195</f>
        <v>48.333333333333385</v>
      </c>
    </row>
    <row r="197" spans="1:14" x14ac:dyDescent="0.25">
      <c r="A197" s="68">
        <f t="shared" si="35"/>
        <v>193</v>
      </c>
      <c r="B197" s="71">
        <v>80</v>
      </c>
      <c r="C197" s="67">
        <v>360</v>
      </c>
      <c r="D197" s="68">
        <v>1</v>
      </c>
      <c r="E197" s="68"/>
      <c r="F197" s="68">
        <v>0</v>
      </c>
      <c r="G197" s="68">
        <v>8</v>
      </c>
      <c r="H197" s="69">
        <v>2</v>
      </c>
      <c r="I197" s="68">
        <v>0</v>
      </c>
      <c r="J197" s="76"/>
      <c r="K197" s="59">
        <f>表1_33[[#This Row],[碰撞数]]-C196</f>
        <v>4</v>
      </c>
      <c r="L197" s="59">
        <f>K197*表1_33[[#This Row],[每次连击对应能量]]</f>
        <v>4</v>
      </c>
      <c r="M197" s="59">
        <f t="shared" si="36"/>
        <v>2537</v>
      </c>
      <c r="N197" s="59">
        <f>K197*表1_33[[#This Row],[连击间隔
]]/30+N196</f>
        <v>48.600000000000051</v>
      </c>
    </row>
    <row r="198" spans="1:14" x14ac:dyDescent="0.25">
      <c r="A198" s="66">
        <f t="shared" si="35"/>
        <v>194</v>
      </c>
      <c r="B198" s="71">
        <v>80</v>
      </c>
      <c r="C198" s="67">
        <v>374</v>
      </c>
      <c r="D198" s="68">
        <v>12</v>
      </c>
      <c r="E198" s="68"/>
      <c r="F198" s="68">
        <v>0</v>
      </c>
      <c r="G198" s="68">
        <v>8</v>
      </c>
      <c r="H198" s="69">
        <v>3</v>
      </c>
      <c r="I198" s="68">
        <v>0</v>
      </c>
      <c r="J198" s="76"/>
      <c r="K198" s="59">
        <f>表1_33[[#This Row],[碰撞数]]-C197</f>
        <v>14</v>
      </c>
      <c r="L198" s="59">
        <f>K198*表1_33[[#This Row],[每次连击对应能量]]</f>
        <v>168</v>
      </c>
      <c r="M198" s="59">
        <f t="shared" si="36"/>
        <v>2705</v>
      </c>
      <c r="N198" s="59">
        <f>K198*表1_33[[#This Row],[连击间隔
]]/30+N197</f>
        <v>50.00000000000005</v>
      </c>
    </row>
    <row r="199" spans="1:14" x14ac:dyDescent="0.25">
      <c r="A199" s="68">
        <f t="shared" si="35"/>
        <v>195</v>
      </c>
      <c r="B199" s="71">
        <v>80</v>
      </c>
      <c r="C199" s="67">
        <v>399</v>
      </c>
      <c r="D199" s="68">
        <v>12</v>
      </c>
      <c r="E199" s="68"/>
      <c r="F199" s="68">
        <v>0</v>
      </c>
      <c r="G199" s="68">
        <v>8</v>
      </c>
      <c r="H199" s="69">
        <v>5</v>
      </c>
      <c r="I199" s="68">
        <v>0</v>
      </c>
      <c r="J199" s="76"/>
      <c r="K199" s="59">
        <f>表1_33[[#This Row],[碰撞数]]-C198</f>
        <v>25</v>
      </c>
      <c r="L199" s="59">
        <f>K199*表1_33[[#This Row],[每次连击对应能量]]</f>
        <v>300</v>
      </c>
      <c r="M199" s="59">
        <f t="shared" si="36"/>
        <v>3005</v>
      </c>
      <c r="N199" s="59">
        <f>K199*表1_33[[#This Row],[连击间隔
]]/30+N198</f>
        <v>54.166666666666714</v>
      </c>
    </row>
    <row r="200" spans="1:14" x14ac:dyDescent="0.25">
      <c r="A200" s="66">
        <f t="shared" si="35"/>
        <v>196</v>
      </c>
      <c r="B200" s="71">
        <v>80</v>
      </c>
      <c r="C200" s="67">
        <v>400</v>
      </c>
      <c r="D200" s="68">
        <v>1</v>
      </c>
      <c r="E200" s="68">
        <f>M208</f>
        <v>3115</v>
      </c>
      <c r="F200" s="68">
        <v>0</v>
      </c>
      <c r="G200" s="68">
        <v>9</v>
      </c>
      <c r="H200" s="69">
        <v>35</v>
      </c>
      <c r="I200" s="68">
        <v>12</v>
      </c>
      <c r="J200" s="76"/>
      <c r="K200" s="59">
        <f>表1_33[[#This Row],[碰撞数]]-C199</f>
        <v>1</v>
      </c>
      <c r="L200" s="59">
        <f>K200*表1_33[[#This Row],[每次连击对应能量]]</f>
        <v>1</v>
      </c>
      <c r="M200" s="59">
        <f t="shared" si="36"/>
        <v>3006</v>
      </c>
      <c r="N200" s="59">
        <f>K200*表1_33[[#This Row],[连击间隔
]]/30+N199</f>
        <v>55.333333333333378</v>
      </c>
    </row>
    <row r="201" spans="1:14" x14ac:dyDescent="0.25">
      <c r="A201" s="66">
        <f t="shared" si="35"/>
        <v>197</v>
      </c>
      <c r="B201" s="71">
        <v>80</v>
      </c>
      <c r="C201" s="67">
        <v>401</v>
      </c>
      <c r="D201" s="68">
        <v>100</v>
      </c>
      <c r="E201" s="68"/>
      <c r="F201" s="68">
        <v>34</v>
      </c>
      <c r="G201" s="68">
        <v>9</v>
      </c>
      <c r="H201" s="69">
        <v>2</v>
      </c>
      <c r="I201" s="68">
        <v>0</v>
      </c>
      <c r="J201" s="76"/>
      <c r="K201" s="59">
        <f>表1_33[[#This Row],[碰撞数]]-C200</f>
        <v>1</v>
      </c>
      <c r="L201" s="59">
        <f>K201*表1_33[[#This Row],[每次连击对应能量]]</f>
        <v>100</v>
      </c>
      <c r="M201" s="59">
        <f t="shared" si="36"/>
        <v>3106</v>
      </c>
      <c r="N201" s="59">
        <f>K201*表1_33[[#This Row],[连击间隔
]]/30+N200</f>
        <v>55.400000000000048</v>
      </c>
    </row>
    <row r="202" spans="1:14" x14ac:dyDescent="0.25">
      <c r="A202" s="66">
        <f t="shared" si="35"/>
        <v>198</v>
      </c>
      <c r="B202" s="71">
        <v>80</v>
      </c>
      <c r="C202" s="67">
        <v>402</v>
      </c>
      <c r="D202" s="68">
        <v>1</v>
      </c>
      <c r="E202" s="68"/>
      <c r="F202" s="68">
        <v>35</v>
      </c>
      <c r="G202" s="68">
        <v>9</v>
      </c>
      <c r="H202" s="69">
        <v>2</v>
      </c>
      <c r="I202" s="68">
        <v>0</v>
      </c>
      <c r="J202" s="76"/>
      <c r="K202" s="59">
        <f>表1_33[[#This Row],[碰撞数]]-C201</f>
        <v>1</v>
      </c>
      <c r="L202" s="59">
        <f>K202*表1_33[[#This Row],[每次连击对应能量]]</f>
        <v>1</v>
      </c>
      <c r="M202" s="59">
        <f t="shared" si="36"/>
        <v>3107</v>
      </c>
      <c r="N202" s="59">
        <f>K202*表1_33[[#This Row],[连击间隔
]]/30+N201</f>
        <v>55.466666666666718</v>
      </c>
    </row>
    <row r="203" spans="1:14" x14ac:dyDescent="0.25">
      <c r="A203" s="66">
        <f t="shared" si="35"/>
        <v>199</v>
      </c>
      <c r="B203" s="71">
        <v>80</v>
      </c>
      <c r="C203" s="67">
        <v>403</v>
      </c>
      <c r="D203" s="68">
        <v>1</v>
      </c>
      <c r="E203" s="68"/>
      <c r="F203" s="68">
        <v>36</v>
      </c>
      <c r="G203" s="68">
        <v>9</v>
      </c>
      <c r="H203" s="69">
        <v>2</v>
      </c>
      <c r="I203" s="68">
        <v>0</v>
      </c>
      <c r="J203" s="76"/>
      <c r="K203" s="59">
        <f>表1_33[[#This Row],[碰撞数]]-C202</f>
        <v>1</v>
      </c>
      <c r="L203" s="59">
        <f>K203*表1_33[[#This Row],[每次连击对应能量]]</f>
        <v>1</v>
      </c>
      <c r="M203" s="59">
        <f t="shared" si="36"/>
        <v>3108</v>
      </c>
      <c r="N203" s="59">
        <f>K203*表1_33[[#This Row],[连击间隔
]]/30+N202</f>
        <v>55.533333333333388</v>
      </c>
    </row>
    <row r="204" spans="1:14" x14ac:dyDescent="0.25">
      <c r="A204" s="66">
        <f t="shared" si="35"/>
        <v>200</v>
      </c>
      <c r="B204" s="71">
        <v>80</v>
      </c>
      <c r="C204" s="67">
        <v>404</v>
      </c>
      <c r="D204" s="68">
        <v>1</v>
      </c>
      <c r="E204" s="68"/>
      <c r="F204" s="68">
        <v>37</v>
      </c>
      <c r="G204" s="68">
        <v>9</v>
      </c>
      <c r="H204" s="69">
        <v>2</v>
      </c>
      <c r="I204" s="68">
        <v>0</v>
      </c>
      <c r="J204" s="76"/>
      <c r="K204" s="59">
        <f>表1_33[[#This Row],[碰撞数]]-C203</f>
        <v>1</v>
      </c>
      <c r="L204" s="59">
        <f>K204*表1_33[[#This Row],[每次连击对应能量]]</f>
        <v>1</v>
      </c>
      <c r="M204" s="59">
        <f t="shared" si="36"/>
        <v>3109</v>
      </c>
      <c r="N204" s="59">
        <f>K204*表1_33[[#This Row],[连击间隔
]]/30+N203</f>
        <v>55.600000000000058</v>
      </c>
    </row>
    <row r="205" spans="1:14" x14ac:dyDescent="0.25">
      <c r="A205" s="66">
        <f t="shared" si="35"/>
        <v>201</v>
      </c>
      <c r="B205" s="71">
        <v>80</v>
      </c>
      <c r="C205" s="67">
        <v>405</v>
      </c>
      <c r="D205" s="68">
        <v>1</v>
      </c>
      <c r="E205" s="68"/>
      <c r="F205" s="68">
        <v>38</v>
      </c>
      <c r="G205" s="68">
        <v>9</v>
      </c>
      <c r="H205" s="69">
        <v>2</v>
      </c>
      <c r="I205" s="68">
        <v>0</v>
      </c>
      <c r="J205" s="76"/>
      <c r="K205" s="59">
        <f>表1_33[[#This Row],[碰撞数]]-C204</f>
        <v>1</v>
      </c>
      <c r="L205" s="59">
        <f>K205*表1_33[[#This Row],[每次连击对应能量]]</f>
        <v>1</v>
      </c>
      <c r="M205" s="59">
        <f t="shared" si="36"/>
        <v>3110</v>
      </c>
      <c r="N205" s="59">
        <f>K205*表1_33[[#This Row],[连击间隔
]]/30+N204</f>
        <v>55.666666666666728</v>
      </c>
    </row>
    <row r="206" spans="1:14" x14ac:dyDescent="0.25">
      <c r="A206" s="66">
        <f t="shared" si="35"/>
        <v>202</v>
      </c>
      <c r="B206" s="71">
        <v>80</v>
      </c>
      <c r="C206" s="67">
        <v>406</v>
      </c>
      <c r="D206" s="68">
        <v>1</v>
      </c>
      <c r="E206" s="68"/>
      <c r="F206" s="68">
        <v>39</v>
      </c>
      <c r="G206" s="68">
        <v>9</v>
      </c>
      <c r="H206" s="69">
        <v>2</v>
      </c>
      <c r="I206" s="68">
        <v>0</v>
      </c>
      <c r="J206" s="76"/>
      <c r="K206" s="59">
        <f>表1_33[[#This Row],[碰撞数]]-C205</f>
        <v>1</v>
      </c>
      <c r="L206" s="59">
        <f>K206*表1_33[[#This Row],[每次连击对应能量]]</f>
        <v>1</v>
      </c>
      <c r="M206" s="59">
        <f t="shared" si="36"/>
        <v>3111</v>
      </c>
      <c r="N206" s="59">
        <f>K206*表1_33[[#This Row],[连击间隔
]]/30+N205</f>
        <v>55.733333333333398</v>
      </c>
    </row>
    <row r="207" spans="1:14" x14ac:dyDescent="0.25">
      <c r="A207" s="68">
        <f t="shared" si="35"/>
        <v>203</v>
      </c>
      <c r="B207" s="71">
        <v>80</v>
      </c>
      <c r="C207" s="67">
        <v>407</v>
      </c>
      <c r="D207" s="68">
        <v>1</v>
      </c>
      <c r="E207" s="68"/>
      <c r="F207" s="68">
        <v>40</v>
      </c>
      <c r="G207" s="68">
        <v>9</v>
      </c>
      <c r="H207" s="69">
        <v>15</v>
      </c>
      <c r="I207" s="68">
        <v>13</v>
      </c>
      <c r="J207" s="76"/>
      <c r="K207" s="59">
        <f>表1_33[[#This Row],[碰撞数]]-C206</f>
        <v>1</v>
      </c>
      <c r="L207" s="59">
        <f>K207*表1_33[[#This Row],[每次连击对应能量]]</f>
        <v>1</v>
      </c>
      <c r="M207" s="59">
        <f t="shared" si="36"/>
        <v>3112</v>
      </c>
      <c r="N207" s="59">
        <f>K207*表1_33[[#This Row],[连击间隔
]]/30+N206</f>
        <v>56.233333333333398</v>
      </c>
    </row>
    <row r="208" spans="1:14" x14ac:dyDescent="0.25">
      <c r="A208" s="66">
        <f t="shared" si="35"/>
        <v>204</v>
      </c>
      <c r="B208" s="71">
        <v>80</v>
      </c>
      <c r="C208" s="67">
        <v>410</v>
      </c>
      <c r="D208" s="68">
        <v>1</v>
      </c>
      <c r="E208" s="68"/>
      <c r="F208" s="68">
        <v>0</v>
      </c>
      <c r="G208" s="68">
        <v>9</v>
      </c>
      <c r="H208" s="69">
        <v>2</v>
      </c>
      <c r="I208" s="68">
        <v>0</v>
      </c>
      <c r="J208" s="76"/>
      <c r="K208" s="59">
        <f>表1_33[[#This Row],[碰撞数]]-C207</f>
        <v>3</v>
      </c>
      <c r="L208" s="59">
        <f>K208*表1_33[[#This Row],[每次连击对应能量]]</f>
        <v>3</v>
      </c>
      <c r="M208" s="59">
        <f t="shared" si="36"/>
        <v>3115</v>
      </c>
      <c r="N208" s="59">
        <f>K208*表1_33[[#This Row],[连击间隔
]]/30+N207</f>
        <v>56.433333333333401</v>
      </c>
    </row>
    <row r="209" spans="1:14" x14ac:dyDescent="0.25">
      <c r="A209" s="68">
        <f t="shared" si="35"/>
        <v>205</v>
      </c>
      <c r="B209" s="71">
        <v>80</v>
      </c>
      <c r="C209" s="67">
        <v>426</v>
      </c>
      <c r="D209" s="68">
        <v>15</v>
      </c>
      <c r="E209" s="68"/>
      <c r="F209" s="68">
        <v>0</v>
      </c>
      <c r="G209" s="68">
        <v>9</v>
      </c>
      <c r="H209" s="69">
        <v>4</v>
      </c>
      <c r="I209" s="68">
        <v>0</v>
      </c>
      <c r="J209" s="76"/>
      <c r="K209" s="59">
        <f>表1_33[[#This Row],[碰撞数]]-C208</f>
        <v>16</v>
      </c>
      <c r="L209" s="59">
        <f>K209*表1_33[[#This Row],[每次连击对应能量]]</f>
        <v>240</v>
      </c>
      <c r="M209" s="59">
        <f t="shared" si="36"/>
        <v>3355</v>
      </c>
      <c r="N209" s="59">
        <f>K209*表1_33[[#This Row],[连击间隔
]]/30+N208</f>
        <v>58.566666666666734</v>
      </c>
    </row>
    <row r="210" spans="1:14" x14ac:dyDescent="0.25">
      <c r="A210" s="66">
        <f t="shared" si="35"/>
        <v>206</v>
      </c>
      <c r="B210" s="71">
        <v>80</v>
      </c>
      <c r="C210" s="67">
        <v>427</v>
      </c>
      <c r="D210" s="68">
        <v>15</v>
      </c>
      <c r="E210" s="68"/>
      <c r="F210" s="68">
        <v>0</v>
      </c>
      <c r="G210" s="68">
        <v>9</v>
      </c>
      <c r="H210" s="69">
        <v>3</v>
      </c>
      <c r="I210" s="68">
        <v>12</v>
      </c>
      <c r="J210" s="76"/>
      <c r="K210" s="59">
        <f>表1_33[[#This Row],[碰撞数]]-C209</f>
        <v>1</v>
      </c>
      <c r="L210" s="59">
        <f>K210*表1_33[[#This Row],[每次连击对应能量]]</f>
        <v>15</v>
      </c>
      <c r="M210" s="59">
        <f t="shared" si="36"/>
        <v>3370</v>
      </c>
      <c r="N210" s="59">
        <f>K210*表1_33[[#This Row],[连击间隔
]]/30+N209</f>
        <v>58.666666666666735</v>
      </c>
    </row>
    <row r="211" spans="1:14" x14ac:dyDescent="0.25">
      <c r="A211" s="68">
        <f t="shared" si="35"/>
        <v>207</v>
      </c>
      <c r="B211" s="71">
        <v>80</v>
      </c>
      <c r="C211" s="67">
        <v>439</v>
      </c>
      <c r="D211" s="68">
        <v>15</v>
      </c>
      <c r="E211" s="68"/>
      <c r="F211" s="68">
        <v>0</v>
      </c>
      <c r="G211" s="68">
        <v>9</v>
      </c>
      <c r="H211" s="69">
        <v>4</v>
      </c>
      <c r="I211" s="68">
        <v>0</v>
      </c>
      <c r="J211" s="76"/>
      <c r="K211" s="59">
        <f>表1_33[[#This Row],[碰撞数]]-C210</f>
        <v>12</v>
      </c>
      <c r="L211" s="59">
        <f>K211*表1_33[[#This Row],[每次连击对应能量]]</f>
        <v>180</v>
      </c>
      <c r="M211" s="59">
        <f t="shared" si="36"/>
        <v>3550</v>
      </c>
      <c r="N211" s="59">
        <f>K211*表1_33[[#This Row],[连击间隔
]]/30+N210</f>
        <v>60.266666666666737</v>
      </c>
    </row>
    <row r="212" spans="1:14" x14ac:dyDescent="0.25">
      <c r="A212" s="66">
        <f t="shared" si="35"/>
        <v>208</v>
      </c>
      <c r="B212" s="71">
        <v>80</v>
      </c>
      <c r="C212" s="67">
        <v>449</v>
      </c>
      <c r="D212" s="68">
        <v>15</v>
      </c>
      <c r="E212" s="68"/>
      <c r="F212" s="68">
        <v>0</v>
      </c>
      <c r="G212" s="68">
        <v>9</v>
      </c>
      <c r="H212" s="69">
        <v>3</v>
      </c>
      <c r="I212" s="68">
        <v>0</v>
      </c>
      <c r="J212" s="76"/>
      <c r="K212" s="59">
        <f>表1_33[[#This Row],[碰撞数]]-C211</f>
        <v>10</v>
      </c>
      <c r="L212" s="59">
        <f>K212*表1_33[[#This Row],[每次连击对应能量]]</f>
        <v>150</v>
      </c>
      <c r="M212" s="59">
        <f t="shared" si="36"/>
        <v>3700</v>
      </c>
      <c r="N212" s="59">
        <f>K212*表1_33[[#This Row],[连击间隔
]]/30+N211</f>
        <v>61.266666666666737</v>
      </c>
    </row>
    <row r="213" spans="1:14" x14ac:dyDescent="0.25">
      <c r="A213" s="68">
        <f t="shared" si="35"/>
        <v>209</v>
      </c>
      <c r="B213" s="71">
        <v>80</v>
      </c>
      <c r="C213" s="67">
        <v>450</v>
      </c>
      <c r="D213" s="68">
        <v>1</v>
      </c>
      <c r="E213" s="68">
        <f>M221</f>
        <v>3810</v>
      </c>
      <c r="F213" s="68">
        <v>0</v>
      </c>
      <c r="G213" s="68">
        <v>10</v>
      </c>
      <c r="H213" s="69">
        <v>35</v>
      </c>
      <c r="I213" s="68">
        <v>0</v>
      </c>
      <c r="J213" s="76"/>
      <c r="K213" s="59">
        <f>表1_33[[#This Row],[碰撞数]]-C212</f>
        <v>1</v>
      </c>
      <c r="L213" s="59">
        <f>K213*表1_33[[#This Row],[每次连击对应能量]]</f>
        <v>1</v>
      </c>
      <c r="M213" s="59">
        <f t="shared" si="36"/>
        <v>3701</v>
      </c>
      <c r="N213" s="59">
        <f>K213*表1_33[[#This Row],[连击间隔
]]/30+N212</f>
        <v>62.433333333333401</v>
      </c>
    </row>
    <row r="214" spans="1:14" x14ac:dyDescent="0.25">
      <c r="A214" s="68">
        <f t="shared" si="35"/>
        <v>210</v>
      </c>
      <c r="B214" s="71">
        <v>80</v>
      </c>
      <c r="C214" s="67">
        <v>451</v>
      </c>
      <c r="D214" s="68">
        <v>100</v>
      </c>
      <c r="E214" s="68"/>
      <c r="F214" s="68">
        <v>41</v>
      </c>
      <c r="G214" s="68">
        <v>10</v>
      </c>
      <c r="H214" s="69">
        <v>2</v>
      </c>
      <c r="I214" s="68">
        <v>0</v>
      </c>
      <c r="J214" s="76"/>
      <c r="K214" s="59">
        <f>表1_33[[#This Row],[碰撞数]]-C213</f>
        <v>1</v>
      </c>
      <c r="L214" s="59">
        <f>K214*表1_33[[#This Row],[每次连击对应能量]]</f>
        <v>100</v>
      </c>
      <c r="M214" s="59">
        <f t="shared" si="36"/>
        <v>3801</v>
      </c>
      <c r="N214" s="59">
        <f>K214*表1_33[[#This Row],[连击间隔
]]/30+N213</f>
        <v>62.500000000000071</v>
      </c>
    </row>
    <row r="215" spans="1:14" x14ac:dyDescent="0.25">
      <c r="A215" s="68">
        <f t="shared" si="35"/>
        <v>211</v>
      </c>
      <c r="B215" s="71">
        <v>80</v>
      </c>
      <c r="C215" s="67">
        <v>452</v>
      </c>
      <c r="D215" s="68">
        <v>1</v>
      </c>
      <c r="E215" s="68"/>
      <c r="F215" s="68">
        <v>42</v>
      </c>
      <c r="G215" s="68">
        <v>10</v>
      </c>
      <c r="H215" s="69">
        <v>2</v>
      </c>
      <c r="I215" s="68">
        <v>0</v>
      </c>
      <c r="J215" s="76"/>
      <c r="K215" s="59">
        <f>表1_33[[#This Row],[碰撞数]]-C214</f>
        <v>1</v>
      </c>
      <c r="L215" s="59">
        <f>K215*表1_33[[#This Row],[每次连击对应能量]]</f>
        <v>1</v>
      </c>
      <c r="M215" s="59">
        <f t="shared" si="36"/>
        <v>3802</v>
      </c>
      <c r="N215" s="59">
        <f>K215*表1_33[[#This Row],[连击间隔
]]/30+N214</f>
        <v>62.566666666666741</v>
      </c>
    </row>
    <row r="216" spans="1:14" x14ac:dyDescent="0.25">
      <c r="A216" s="68">
        <f t="shared" si="35"/>
        <v>212</v>
      </c>
      <c r="B216" s="71">
        <v>80</v>
      </c>
      <c r="C216" s="67">
        <v>453</v>
      </c>
      <c r="D216" s="68">
        <v>1</v>
      </c>
      <c r="E216" s="68"/>
      <c r="F216" s="68">
        <v>43</v>
      </c>
      <c r="G216" s="68">
        <v>10</v>
      </c>
      <c r="H216" s="69">
        <v>2</v>
      </c>
      <c r="I216" s="68">
        <v>0</v>
      </c>
      <c r="J216" s="76"/>
      <c r="K216" s="59">
        <f>表1_33[[#This Row],[碰撞数]]-C215</f>
        <v>1</v>
      </c>
      <c r="L216" s="59">
        <f>K216*表1_33[[#This Row],[每次连击对应能量]]</f>
        <v>1</v>
      </c>
      <c r="M216" s="59">
        <f t="shared" si="36"/>
        <v>3803</v>
      </c>
      <c r="N216" s="59">
        <f>K216*表1_33[[#This Row],[连击间隔
]]/30+N215</f>
        <v>62.633333333333411</v>
      </c>
    </row>
    <row r="217" spans="1:14" x14ac:dyDescent="0.25">
      <c r="A217" s="68">
        <f t="shared" si="35"/>
        <v>213</v>
      </c>
      <c r="B217" s="71">
        <v>80</v>
      </c>
      <c r="C217" s="67">
        <v>454</v>
      </c>
      <c r="D217" s="68">
        <v>1</v>
      </c>
      <c r="E217" s="68"/>
      <c r="F217" s="68">
        <v>44</v>
      </c>
      <c r="G217" s="68">
        <v>10</v>
      </c>
      <c r="H217" s="69">
        <v>2</v>
      </c>
      <c r="I217" s="68">
        <v>0</v>
      </c>
      <c r="J217" s="76"/>
      <c r="K217" s="59">
        <f>表1_33[[#This Row],[碰撞数]]-C216</f>
        <v>1</v>
      </c>
      <c r="L217" s="59">
        <f>K217*表1_33[[#This Row],[每次连击对应能量]]</f>
        <v>1</v>
      </c>
      <c r="M217" s="59">
        <f t="shared" si="36"/>
        <v>3804</v>
      </c>
      <c r="N217" s="59">
        <f>K217*表1_33[[#This Row],[连击间隔
]]/30+N216</f>
        <v>62.700000000000081</v>
      </c>
    </row>
    <row r="218" spans="1:14" x14ac:dyDescent="0.25">
      <c r="A218" s="68">
        <f t="shared" si="35"/>
        <v>214</v>
      </c>
      <c r="B218" s="71">
        <v>80</v>
      </c>
      <c r="C218" s="67">
        <v>455</v>
      </c>
      <c r="D218" s="68">
        <v>1</v>
      </c>
      <c r="E218" s="68"/>
      <c r="F218" s="68">
        <v>45</v>
      </c>
      <c r="G218" s="68">
        <v>10</v>
      </c>
      <c r="H218" s="69">
        <v>2</v>
      </c>
      <c r="I218" s="68">
        <v>0</v>
      </c>
      <c r="J218" s="76"/>
      <c r="K218" s="59">
        <f>表1_33[[#This Row],[碰撞数]]-C217</f>
        <v>1</v>
      </c>
      <c r="L218" s="59">
        <f>K218*表1_33[[#This Row],[每次连击对应能量]]</f>
        <v>1</v>
      </c>
      <c r="M218" s="59">
        <f t="shared" si="36"/>
        <v>3805</v>
      </c>
      <c r="N218" s="59">
        <f>K218*表1_33[[#This Row],[连击间隔
]]/30+N217</f>
        <v>62.766666666666751</v>
      </c>
    </row>
    <row r="219" spans="1:14" x14ac:dyDescent="0.25">
      <c r="A219" s="68">
        <f t="shared" si="35"/>
        <v>215</v>
      </c>
      <c r="B219" s="71">
        <v>80</v>
      </c>
      <c r="C219" s="67">
        <v>456</v>
      </c>
      <c r="D219" s="68">
        <v>1</v>
      </c>
      <c r="E219" s="68"/>
      <c r="F219" s="68">
        <v>46</v>
      </c>
      <c r="G219" s="68">
        <v>10</v>
      </c>
      <c r="H219" s="69">
        <v>2</v>
      </c>
      <c r="I219" s="68">
        <v>0</v>
      </c>
      <c r="J219" s="76"/>
      <c r="K219" s="59">
        <f>表1_33[[#This Row],[碰撞数]]-C218</f>
        <v>1</v>
      </c>
      <c r="L219" s="59">
        <f>K219*表1_33[[#This Row],[每次连击对应能量]]</f>
        <v>1</v>
      </c>
      <c r="M219" s="59">
        <f t="shared" si="36"/>
        <v>3806</v>
      </c>
      <c r="N219" s="59">
        <f>K219*表1_33[[#This Row],[连击间隔
]]/30+N218</f>
        <v>62.833333333333421</v>
      </c>
    </row>
    <row r="220" spans="1:14" x14ac:dyDescent="0.25">
      <c r="A220" s="66">
        <f t="shared" si="35"/>
        <v>216</v>
      </c>
      <c r="B220" s="71">
        <v>80</v>
      </c>
      <c r="C220" s="67">
        <v>457</v>
      </c>
      <c r="D220" s="68">
        <v>1</v>
      </c>
      <c r="E220" s="68"/>
      <c r="F220" s="68">
        <v>47</v>
      </c>
      <c r="G220" s="68">
        <v>10</v>
      </c>
      <c r="H220" s="69">
        <v>2</v>
      </c>
      <c r="I220" s="68">
        <v>13</v>
      </c>
      <c r="J220" s="76"/>
      <c r="K220" s="59">
        <f>表1_33[[#This Row],[碰撞数]]-C219</f>
        <v>1</v>
      </c>
      <c r="L220" s="59">
        <f>K220*表1_33[[#This Row],[每次连击对应能量]]</f>
        <v>1</v>
      </c>
      <c r="M220" s="59">
        <f t="shared" si="36"/>
        <v>3807</v>
      </c>
      <c r="N220" s="59">
        <f>K220*表1_33[[#This Row],[连击间隔
]]/30+N219</f>
        <v>62.900000000000091</v>
      </c>
    </row>
    <row r="221" spans="1:14" x14ac:dyDescent="0.25">
      <c r="A221" s="68">
        <f t="shared" si="35"/>
        <v>217</v>
      </c>
      <c r="B221" s="71">
        <v>80</v>
      </c>
      <c r="C221" s="67">
        <v>460</v>
      </c>
      <c r="D221" s="68">
        <v>1</v>
      </c>
      <c r="E221" s="68"/>
      <c r="F221" s="68">
        <v>0</v>
      </c>
      <c r="G221" s="68">
        <v>10</v>
      </c>
      <c r="H221" s="69">
        <v>2</v>
      </c>
      <c r="I221" s="68">
        <v>0</v>
      </c>
      <c r="J221" s="76"/>
      <c r="K221" s="59">
        <f>表1_33[[#This Row],[碰撞数]]-C220</f>
        <v>3</v>
      </c>
      <c r="L221" s="59">
        <f>K221*表1_33[[#This Row],[每次连击对应能量]]</f>
        <v>3</v>
      </c>
      <c r="M221" s="59">
        <f t="shared" si="36"/>
        <v>3810</v>
      </c>
      <c r="N221" s="59">
        <f>K221*表1_33[[#This Row],[连击间隔
]]/30+N220</f>
        <v>63.100000000000094</v>
      </c>
    </row>
    <row r="222" spans="1:14" x14ac:dyDescent="0.25">
      <c r="A222" s="66">
        <f t="shared" si="35"/>
        <v>218</v>
      </c>
      <c r="B222" s="71">
        <v>80</v>
      </c>
      <c r="C222" s="67">
        <v>474</v>
      </c>
      <c r="D222" s="68">
        <v>20</v>
      </c>
      <c r="E222" s="68"/>
      <c r="F222" s="68">
        <v>0</v>
      </c>
      <c r="G222" s="68">
        <v>10</v>
      </c>
      <c r="H222" s="69">
        <v>3</v>
      </c>
      <c r="I222" s="68">
        <v>0</v>
      </c>
      <c r="J222" s="76"/>
      <c r="K222" s="59">
        <f>表1_33[[#This Row],[碰撞数]]-C221</f>
        <v>14</v>
      </c>
      <c r="L222" s="59">
        <f>K222*表1_33[[#This Row],[每次连击对应能量]]</f>
        <v>280</v>
      </c>
      <c r="M222" s="59">
        <f t="shared" si="36"/>
        <v>4090</v>
      </c>
      <c r="N222" s="59">
        <f>K222*表1_33[[#This Row],[连击间隔
]]/30+N221</f>
        <v>64.500000000000099</v>
      </c>
    </row>
    <row r="223" spans="1:14" x14ac:dyDescent="0.25">
      <c r="A223" s="68">
        <f t="shared" si="35"/>
        <v>219</v>
      </c>
      <c r="B223" s="71">
        <v>80</v>
      </c>
      <c r="C223" s="67">
        <v>499</v>
      </c>
      <c r="D223" s="68">
        <v>20</v>
      </c>
      <c r="E223" s="68"/>
      <c r="F223" s="68">
        <v>0</v>
      </c>
      <c r="G223" s="68">
        <v>10</v>
      </c>
      <c r="H223" s="69">
        <v>6</v>
      </c>
      <c r="I223" s="68">
        <v>0</v>
      </c>
      <c r="J223" s="76"/>
      <c r="K223" s="59">
        <f>表1_33[[#This Row],[碰撞数]]-C222</f>
        <v>25</v>
      </c>
      <c r="L223" s="59">
        <f>K223*表1_33[[#This Row],[每次连击对应能量]]</f>
        <v>500</v>
      </c>
      <c r="M223" s="59">
        <f t="shared" si="36"/>
        <v>4590</v>
      </c>
      <c r="N223" s="59">
        <f>K223*表1_33[[#This Row],[连击间隔
]]/30+N222</f>
        <v>69.500000000000099</v>
      </c>
    </row>
    <row r="224" spans="1:14" x14ac:dyDescent="0.25">
      <c r="A224" s="66">
        <f t="shared" si="35"/>
        <v>220</v>
      </c>
      <c r="B224" s="71">
        <v>80</v>
      </c>
      <c r="C224" s="67">
        <v>500</v>
      </c>
      <c r="D224" s="68">
        <v>1</v>
      </c>
      <c r="E224" s="68">
        <f>M233</f>
        <v>4700</v>
      </c>
      <c r="F224" s="68">
        <v>0</v>
      </c>
      <c r="G224" s="68">
        <v>10</v>
      </c>
      <c r="H224" s="69">
        <v>35</v>
      </c>
      <c r="I224" s="68">
        <v>12</v>
      </c>
      <c r="J224" s="76"/>
      <c r="K224" s="59">
        <f>表1_33[[#This Row],[碰撞数]]-C223</f>
        <v>1</v>
      </c>
      <c r="L224" s="59">
        <f>K224*表1_33[[#This Row],[每次连击对应能量]]</f>
        <v>1</v>
      </c>
      <c r="M224" s="59">
        <f t="shared" si="36"/>
        <v>4591</v>
      </c>
      <c r="N224" s="59">
        <f>K224*表1_33[[#This Row],[连击间隔
]]/30+N223</f>
        <v>70.666666666666771</v>
      </c>
    </row>
    <row r="225" spans="1:14" x14ac:dyDescent="0.25">
      <c r="A225" s="66">
        <f t="shared" si="35"/>
        <v>221</v>
      </c>
      <c r="B225" s="71">
        <v>80</v>
      </c>
      <c r="C225" s="67">
        <v>501</v>
      </c>
      <c r="D225" s="68">
        <v>100</v>
      </c>
      <c r="E225" s="68"/>
      <c r="F225" s="68">
        <v>48</v>
      </c>
      <c r="G225" s="68">
        <v>10</v>
      </c>
      <c r="H225" s="69">
        <v>2</v>
      </c>
      <c r="I225" s="68">
        <v>0</v>
      </c>
      <c r="J225" s="76"/>
      <c r="K225" s="59">
        <f>表1_33[[#This Row],[碰撞数]]-C224</f>
        <v>1</v>
      </c>
      <c r="L225" s="59">
        <f>K225*表1_33[[#This Row],[每次连击对应能量]]</f>
        <v>100</v>
      </c>
      <c r="M225" s="59">
        <f t="shared" si="36"/>
        <v>4691</v>
      </c>
      <c r="N225" s="59">
        <f>K225*表1_33[[#This Row],[连击间隔
]]/30+N224</f>
        <v>70.733333333333434</v>
      </c>
    </row>
    <row r="226" spans="1:14" x14ac:dyDescent="0.25">
      <c r="A226" s="66">
        <f t="shared" si="35"/>
        <v>222</v>
      </c>
      <c r="B226" s="71">
        <v>80</v>
      </c>
      <c r="C226" s="67">
        <v>502</v>
      </c>
      <c r="D226" s="68">
        <v>1</v>
      </c>
      <c r="E226" s="68"/>
      <c r="F226" s="68">
        <v>49</v>
      </c>
      <c r="G226" s="68">
        <v>10</v>
      </c>
      <c r="H226" s="69">
        <v>2</v>
      </c>
      <c r="I226" s="68">
        <v>0</v>
      </c>
      <c r="J226" s="76"/>
      <c r="K226" s="59">
        <f>表1_33[[#This Row],[碰撞数]]-C225</f>
        <v>1</v>
      </c>
      <c r="L226" s="59">
        <f>K226*表1_33[[#This Row],[每次连击对应能量]]</f>
        <v>1</v>
      </c>
      <c r="M226" s="59">
        <f t="shared" si="36"/>
        <v>4692</v>
      </c>
      <c r="N226" s="59">
        <f>K226*表1_33[[#This Row],[连击间隔
]]/30+N225</f>
        <v>70.800000000000097</v>
      </c>
    </row>
    <row r="227" spans="1:14" x14ac:dyDescent="0.25">
      <c r="A227" s="66">
        <f t="shared" si="35"/>
        <v>223</v>
      </c>
      <c r="B227" s="71">
        <v>80</v>
      </c>
      <c r="C227" s="67">
        <v>503</v>
      </c>
      <c r="D227" s="68">
        <v>1</v>
      </c>
      <c r="E227" s="68"/>
      <c r="F227" s="68">
        <v>50</v>
      </c>
      <c r="G227" s="68">
        <v>10</v>
      </c>
      <c r="H227" s="69">
        <v>2</v>
      </c>
      <c r="I227" s="68">
        <v>0</v>
      </c>
      <c r="J227" s="76"/>
      <c r="K227" s="59">
        <f>表1_33[[#This Row],[碰撞数]]-C226</f>
        <v>1</v>
      </c>
      <c r="L227" s="59">
        <f>K227*表1_33[[#This Row],[每次连击对应能量]]</f>
        <v>1</v>
      </c>
      <c r="M227" s="59">
        <f t="shared" si="36"/>
        <v>4693</v>
      </c>
      <c r="N227" s="59">
        <f>K227*表1_33[[#This Row],[连击间隔
]]/30+N226</f>
        <v>70.86666666666676</v>
      </c>
    </row>
    <row r="228" spans="1:14" x14ac:dyDescent="0.25">
      <c r="A228" s="66">
        <f t="shared" si="35"/>
        <v>224</v>
      </c>
      <c r="B228" s="71">
        <v>80</v>
      </c>
      <c r="C228" s="67">
        <v>504</v>
      </c>
      <c r="D228" s="68">
        <v>1</v>
      </c>
      <c r="E228" s="68"/>
      <c r="F228" s="68">
        <v>51</v>
      </c>
      <c r="G228" s="68">
        <v>10</v>
      </c>
      <c r="H228" s="69">
        <v>2</v>
      </c>
      <c r="I228" s="68">
        <v>0</v>
      </c>
      <c r="J228" s="76"/>
      <c r="K228" s="59">
        <f>表1_33[[#This Row],[碰撞数]]-C227</f>
        <v>1</v>
      </c>
      <c r="L228" s="59">
        <f>K228*表1_33[[#This Row],[每次连击对应能量]]</f>
        <v>1</v>
      </c>
      <c r="M228" s="59">
        <f t="shared" si="36"/>
        <v>4694</v>
      </c>
      <c r="N228" s="59">
        <f>K228*表1_33[[#This Row],[连击间隔
]]/30+N227</f>
        <v>70.933333333333422</v>
      </c>
    </row>
    <row r="229" spans="1:14" x14ac:dyDescent="0.25">
      <c r="A229" s="66">
        <f t="shared" si="35"/>
        <v>225</v>
      </c>
      <c r="B229" s="71">
        <v>80</v>
      </c>
      <c r="C229" s="67">
        <v>505</v>
      </c>
      <c r="D229" s="68">
        <v>1</v>
      </c>
      <c r="E229" s="68"/>
      <c r="F229" s="68">
        <v>52</v>
      </c>
      <c r="G229" s="68">
        <v>10</v>
      </c>
      <c r="H229" s="69">
        <v>2</v>
      </c>
      <c r="I229" s="68">
        <v>0</v>
      </c>
      <c r="J229" s="76"/>
      <c r="K229" s="59">
        <f>表1_33[[#This Row],[碰撞数]]-C228</f>
        <v>1</v>
      </c>
      <c r="L229" s="59">
        <f>K229*表1_33[[#This Row],[每次连击对应能量]]</f>
        <v>1</v>
      </c>
      <c r="M229" s="59">
        <f t="shared" si="36"/>
        <v>4695</v>
      </c>
      <c r="N229" s="59">
        <f>K229*表1_33[[#This Row],[连击间隔
]]/30+N228</f>
        <v>71.000000000000085</v>
      </c>
    </row>
    <row r="230" spans="1:14" x14ac:dyDescent="0.25">
      <c r="A230" s="66">
        <f t="shared" si="35"/>
        <v>226</v>
      </c>
      <c r="B230" s="71">
        <v>80</v>
      </c>
      <c r="C230" s="67">
        <v>506</v>
      </c>
      <c r="D230" s="68">
        <v>1</v>
      </c>
      <c r="E230" s="68"/>
      <c r="F230" s="68">
        <v>53</v>
      </c>
      <c r="G230" s="68">
        <v>10</v>
      </c>
      <c r="H230" s="69">
        <v>2</v>
      </c>
      <c r="I230" s="68">
        <v>0</v>
      </c>
      <c r="J230" s="76"/>
      <c r="K230" s="59">
        <f>表1_33[[#This Row],[碰撞数]]-C229</f>
        <v>1</v>
      </c>
      <c r="L230" s="59">
        <f>K230*表1_33[[#This Row],[每次连击对应能量]]</f>
        <v>1</v>
      </c>
      <c r="M230" s="59">
        <f t="shared" si="36"/>
        <v>4696</v>
      </c>
      <c r="N230" s="59">
        <f>K230*表1_33[[#This Row],[连击间隔
]]/30+N229</f>
        <v>71.066666666666748</v>
      </c>
    </row>
    <row r="231" spans="1:14" x14ac:dyDescent="0.25">
      <c r="A231" s="66">
        <f t="shared" si="35"/>
        <v>227</v>
      </c>
      <c r="B231" s="71">
        <v>80</v>
      </c>
      <c r="C231" s="67">
        <v>507</v>
      </c>
      <c r="D231" s="68">
        <v>1</v>
      </c>
      <c r="E231" s="68"/>
      <c r="F231" s="68">
        <v>54</v>
      </c>
      <c r="G231" s="68">
        <v>10</v>
      </c>
      <c r="H231" s="69">
        <v>2</v>
      </c>
      <c r="I231" s="68">
        <v>0</v>
      </c>
      <c r="J231" s="76"/>
      <c r="K231" s="59">
        <f>表1_33[[#This Row],[碰撞数]]-C230</f>
        <v>1</v>
      </c>
      <c r="L231" s="59">
        <f>K231*表1_33[[#This Row],[每次连击对应能量]]</f>
        <v>1</v>
      </c>
      <c r="M231" s="59">
        <f t="shared" si="36"/>
        <v>4697</v>
      </c>
      <c r="N231" s="59">
        <f>K231*表1_33[[#This Row],[连击间隔
]]/30+N230</f>
        <v>71.133333333333411</v>
      </c>
    </row>
    <row r="232" spans="1:14" x14ac:dyDescent="0.25">
      <c r="A232" s="68">
        <f t="shared" si="35"/>
        <v>228</v>
      </c>
      <c r="B232" s="71">
        <v>80</v>
      </c>
      <c r="C232" s="67">
        <v>508</v>
      </c>
      <c r="D232" s="68">
        <v>1</v>
      </c>
      <c r="E232" s="68"/>
      <c r="F232" s="68">
        <v>55</v>
      </c>
      <c r="G232" s="68">
        <v>10</v>
      </c>
      <c r="H232" s="69">
        <v>2</v>
      </c>
      <c r="I232" s="68">
        <v>13</v>
      </c>
      <c r="J232" s="76"/>
      <c r="K232" s="59">
        <f>表1_33[[#This Row],[碰撞数]]-C231</f>
        <v>1</v>
      </c>
      <c r="L232" s="59">
        <f>K232*表1_33[[#This Row],[每次连击对应能量]]</f>
        <v>1</v>
      </c>
      <c r="M232" s="59">
        <f t="shared" si="36"/>
        <v>4698</v>
      </c>
      <c r="N232" s="59">
        <f>K232*表1_33[[#This Row],[连击间隔
]]/30+N231</f>
        <v>71.200000000000074</v>
      </c>
    </row>
    <row r="233" spans="1:14" x14ac:dyDescent="0.25">
      <c r="A233" s="66">
        <f t="shared" si="35"/>
        <v>229</v>
      </c>
      <c r="B233" s="71">
        <v>80</v>
      </c>
      <c r="C233" s="67">
        <v>510</v>
      </c>
      <c r="D233" s="68">
        <v>1</v>
      </c>
      <c r="E233" s="68"/>
      <c r="F233" s="68">
        <v>0</v>
      </c>
      <c r="G233" s="68">
        <v>10</v>
      </c>
      <c r="H233" s="69">
        <v>2</v>
      </c>
      <c r="I233" s="68">
        <v>0</v>
      </c>
      <c r="J233" s="76"/>
      <c r="K233" s="59">
        <f>表1_33[[#This Row],[碰撞数]]-C232</f>
        <v>2</v>
      </c>
      <c r="L233" s="59">
        <f>K233*表1_33[[#This Row],[每次连击对应能量]]</f>
        <v>2</v>
      </c>
      <c r="M233" s="59">
        <f t="shared" si="36"/>
        <v>4700</v>
      </c>
      <c r="N233" s="59">
        <f>K233*表1_33[[#This Row],[连击间隔
]]/30+N232</f>
        <v>71.333333333333414</v>
      </c>
    </row>
    <row r="234" spans="1:14" x14ac:dyDescent="0.25">
      <c r="A234" s="68">
        <f t="shared" si="35"/>
        <v>230</v>
      </c>
      <c r="B234" s="71">
        <v>80</v>
      </c>
      <c r="C234" s="67">
        <v>530</v>
      </c>
      <c r="D234" s="68">
        <v>15</v>
      </c>
      <c r="E234" s="68"/>
      <c r="F234" s="68">
        <v>0</v>
      </c>
      <c r="G234" s="68">
        <v>10</v>
      </c>
      <c r="H234" s="69">
        <v>10</v>
      </c>
      <c r="I234" s="68">
        <v>0</v>
      </c>
      <c r="J234" s="76"/>
      <c r="K234" s="59">
        <f>表1_33[[#This Row],[碰撞数]]-C233</f>
        <v>20</v>
      </c>
      <c r="L234" s="59">
        <f>K234*表1_33[[#This Row],[每次连击对应能量]]</f>
        <v>300</v>
      </c>
      <c r="M234" s="59">
        <f t="shared" si="36"/>
        <v>5000</v>
      </c>
      <c r="N234" s="59">
        <f>K234*表1_33[[#This Row],[连击间隔
]]/30+N233</f>
        <v>78.000000000000085</v>
      </c>
    </row>
  </sheetData>
  <phoneticPr fontId="18" type="noConversion"/>
  <conditionalFormatting sqref="A1:I3">
    <cfRule type="containsText" dxfId="16" priority="1" operator="containsText" text=" ">
      <formula>NOT(ISERROR(SEARCH(" ",A1)))</formula>
    </cfRule>
  </conditionalFormatting>
  <pageMargins left="0.69930555555555596" right="0.69930555555555596" top="0.75" bottom="0.75" header="0.3" footer="0.3"/>
  <pageSetup paperSize="9" orientation="portrait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workbookViewId="0">
      <selection activeCell="R2" sqref="R2"/>
    </sheetView>
  </sheetViews>
  <sheetFormatPr defaultColWidth="9" defaultRowHeight="13.8" x14ac:dyDescent="0.25"/>
  <cols>
    <col min="37" max="37" width="11.6640625" customWidth="1"/>
  </cols>
  <sheetData>
    <row r="1" spans="1:38" x14ac:dyDescent="0.25">
      <c r="A1" s="55" t="s">
        <v>143</v>
      </c>
      <c r="B1" s="55" t="s">
        <v>144</v>
      </c>
      <c r="C1" s="55" t="s">
        <v>145</v>
      </c>
      <c r="D1" s="55" t="s">
        <v>146</v>
      </c>
      <c r="E1" s="55" t="s">
        <v>147</v>
      </c>
      <c r="F1" s="55" t="s">
        <v>148</v>
      </c>
      <c r="G1" s="55" t="s">
        <v>149</v>
      </c>
      <c r="H1" s="56" t="s">
        <v>150</v>
      </c>
      <c r="I1" s="56" t="s">
        <v>151</v>
      </c>
      <c r="J1" s="56" t="s">
        <v>152</v>
      </c>
      <c r="K1" s="56" t="s">
        <v>153</v>
      </c>
      <c r="L1" s="56" t="s">
        <v>154</v>
      </c>
      <c r="M1" s="56" t="s">
        <v>155</v>
      </c>
      <c r="N1" s="56" t="s">
        <v>156</v>
      </c>
      <c r="O1" s="56" t="s">
        <v>157</v>
      </c>
      <c r="P1" s="56" t="s">
        <v>158</v>
      </c>
      <c r="Q1" s="56" t="s">
        <v>159</v>
      </c>
      <c r="R1" s="56" t="s">
        <v>160</v>
      </c>
      <c r="S1" s="56" t="s">
        <v>149</v>
      </c>
      <c r="T1" s="56" t="s">
        <v>161</v>
      </c>
      <c r="U1" s="56" t="s">
        <v>162</v>
      </c>
      <c r="V1" s="56" t="s">
        <v>141</v>
      </c>
    </row>
    <row r="2" spans="1:38" x14ac:dyDescent="0.25">
      <c r="A2" s="57">
        <v>1</v>
      </c>
      <c r="B2" s="57">
        <v>1</v>
      </c>
      <c r="C2" s="57">
        <v>2</v>
      </c>
      <c r="D2" s="57">
        <v>3</v>
      </c>
      <c r="E2" s="57">
        <v>4</v>
      </c>
      <c r="F2" s="57">
        <v>5</v>
      </c>
      <c r="G2" s="57">
        <v>1</v>
      </c>
      <c r="H2">
        <v>1</v>
      </c>
      <c r="I2">
        <f t="shared" ref="I2:I25" si="0">IF(OR((C2-B2)=-4,(C2-B2)=1),2,IF(OR((C2-B2)=-3,(C2-B2)=2),0,1))</f>
        <v>2</v>
      </c>
      <c r="J2">
        <f t="shared" ref="J2:J25" si="1">IF(OR((D2-C2)=-4,(D2-C2)=1),2,IF(OR((D2-C2)=-3,(D2-C2)=2),0,1))</f>
        <v>2</v>
      </c>
      <c r="K2">
        <f t="shared" ref="K2:K25" si="2">IF(OR((E2-D2)=-4,(E2-D2)=1),2,IF(OR((E2-D2)=-3,(E2-D2)=2),0,1))</f>
        <v>2</v>
      </c>
      <c r="L2">
        <f t="shared" ref="L2:L25" si="3">IF(OR((F2-E2)=-4,(F2-E2)=1),2,IF(OR((F2-E2)=-3,(F2-E2)=2),0,1))</f>
        <v>2</v>
      </c>
      <c r="M2">
        <f t="shared" ref="M2:M25" si="4">IF(H2=1,1,IF(H2=2,2,IF(H2=0,0.5,ERROR.TYPE(#VALUE!))))</f>
        <v>1</v>
      </c>
      <c r="N2">
        <f t="shared" ref="N2:N25" si="5">IF(I2=1,1,IF(I2=2,2,IF(I2=0,0.5,ERROR.TYPE(#VALUE!))))</f>
        <v>2</v>
      </c>
      <c r="O2">
        <f t="shared" ref="O2:O25" si="6">IF(J2=1,1,IF(J2=2,2,IF(J2=0,0.5,ERROR.TYPE(#VALUE!))))</f>
        <v>2</v>
      </c>
      <c r="P2">
        <f t="shared" ref="P2:P25" si="7">IF(K2=1,1,IF(K2=2,2,IF(K2=0,0.5,ERROR.TYPE(#VALUE!))))</f>
        <v>2</v>
      </c>
      <c r="Q2">
        <f t="shared" ref="Q2:Q25" si="8">IF(L2=1,1,IF(L2=2,2,IF(L2=0,0.5,ERROR.TYPE(#VALUE!))))</f>
        <v>2</v>
      </c>
      <c r="R2">
        <f t="shared" ref="R2:R25" si="9">SUM(M2:Q2)</f>
        <v>9</v>
      </c>
      <c r="S2">
        <v>1</v>
      </c>
      <c r="T2">
        <f t="shared" ref="T2:T25" si="10">S2/SUM(S:S)</f>
        <v>5.5555555555555552E-2</v>
      </c>
      <c r="U2">
        <f t="shared" ref="U2:U25" si="11">T2*R2</f>
        <v>0.5</v>
      </c>
      <c r="V2">
        <f t="shared" ref="V2:V25" si="12">R2*200</f>
        <v>1800</v>
      </c>
    </row>
    <row r="3" spans="1:38" x14ac:dyDescent="0.25">
      <c r="A3" s="57">
        <v>2</v>
      </c>
      <c r="B3" s="57">
        <v>1</v>
      </c>
      <c r="C3" s="57">
        <v>2</v>
      </c>
      <c r="D3" s="57">
        <v>3</v>
      </c>
      <c r="E3" s="57">
        <v>5</v>
      </c>
      <c r="F3" s="57">
        <v>4</v>
      </c>
      <c r="G3" s="57">
        <v>1</v>
      </c>
      <c r="H3">
        <v>1</v>
      </c>
      <c r="I3">
        <f t="shared" si="0"/>
        <v>2</v>
      </c>
      <c r="J3">
        <f t="shared" si="1"/>
        <v>2</v>
      </c>
      <c r="K3">
        <f t="shared" si="2"/>
        <v>0</v>
      </c>
      <c r="L3">
        <f t="shared" si="3"/>
        <v>1</v>
      </c>
      <c r="M3">
        <f t="shared" si="4"/>
        <v>1</v>
      </c>
      <c r="N3">
        <f t="shared" si="5"/>
        <v>2</v>
      </c>
      <c r="O3">
        <f t="shared" si="6"/>
        <v>2</v>
      </c>
      <c r="P3">
        <f t="shared" si="7"/>
        <v>0.5</v>
      </c>
      <c r="Q3">
        <f t="shared" si="8"/>
        <v>1</v>
      </c>
      <c r="R3">
        <f t="shared" si="9"/>
        <v>6.5</v>
      </c>
      <c r="S3">
        <v>1</v>
      </c>
      <c r="T3">
        <f t="shared" si="10"/>
        <v>5.5555555555555552E-2</v>
      </c>
      <c r="U3">
        <f t="shared" si="11"/>
        <v>0.3611111111111111</v>
      </c>
      <c r="V3">
        <f t="shared" si="12"/>
        <v>1300</v>
      </c>
    </row>
    <row r="4" spans="1:38" x14ac:dyDescent="0.25">
      <c r="A4" s="57">
        <v>3</v>
      </c>
      <c r="B4" s="57">
        <v>1</v>
      </c>
      <c r="C4" s="57">
        <v>2</v>
      </c>
      <c r="D4" s="57">
        <v>4</v>
      </c>
      <c r="E4" s="57">
        <v>3</v>
      </c>
      <c r="F4" s="57">
        <v>5</v>
      </c>
      <c r="G4" s="57">
        <v>1</v>
      </c>
      <c r="H4">
        <v>1</v>
      </c>
      <c r="I4">
        <f t="shared" si="0"/>
        <v>2</v>
      </c>
      <c r="J4">
        <f t="shared" si="1"/>
        <v>0</v>
      </c>
      <c r="K4">
        <f t="shared" si="2"/>
        <v>1</v>
      </c>
      <c r="L4">
        <f t="shared" si="3"/>
        <v>0</v>
      </c>
      <c r="M4">
        <f t="shared" si="4"/>
        <v>1</v>
      </c>
      <c r="N4">
        <f t="shared" si="5"/>
        <v>2</v>
      </c>
      <c r="O4">
        <f t="shared" si="6"/>
        <v>0.5</v>
      </c>
      <c r="P4">
        <f t="shared" si="7"/>
        <v>1</v>
      </c>
      <c r="Q4">
        <f t="shared" si="8"/>
        <v>0.5</v>
      </c>
      <c r="R4">
        <f t="shared" si="9"/>
        <v>5</v>
      </c>
      <c r="S4">
        <v>1</v>
      </c>
      <c r="T4">
        <f t="shared" si="10"/>
        <v>5.5555555555555552E-2</v>
      </c>
      <c r="U4">
        <f t="shared" si="11"/>
        <v>0.27777777777777779</v>
      </c>
      <c r="V4">
        <f t="shared" si="12"/>
        <v>1000</v>
      </c>
    </row>
    <row r="5" spans="1:38" x14ac:dyDescent="0.25">
      <c r="A5" s="57">
        <v>4</v>
      </c>
      <c r="B5" s="57">
        <v>1</v>
      </c>
      <c r="C5" s="57">
        <v>2</v>
      </c>
      <c r="D5" s="57">
        <v>4</v>
      </c>
      <c r="E5" s="57">
        <v>5</v>
      </c>
      <c r="F5" s="57">
        <v>3</v>
      </c>
      <c r="G5" s="57">
        <v>1</v>
      </c>
      <c r="H5">
        <v>1</v>
      </c>
      <c r="I5">
        <f t="shared" si="0"/>
        <v>2</v>
      </c>
      <c r="J5">
        <f t="shared" si="1"/>
        <v>0</v>
      </c>
      <c r="K5">
        <f t="shared" si="2"/>
        <v>2</v>
      </c>
      <c r="L5">
        <f t="shared" si="3"/>
        <v>1</v>
      </c>
      <c r="M5">
        <f t="shared" si="4"/>
        <v>1</v>
      </c>
      <c r="N5">
        <f t="shared" si="5"/>
        <v>2</v>
      </c>
      <c r="O5">
        <f t="shared" si="6"/>
        <v>0.5</v>
      </c>
      <c r="P5">
        <f t="shared" si="7"/>
        <v>2</v>
      </c>
      <c r="Q5">
        <f t="shared" si="8"/>
        <v>1</v>
      </c>
      <c r="R5">
        <f t="shared" si="9"/>
        <v>6.5</v>
      </c>
      <c r="S5">
        <v>1</v>
      </c>
      <c r="T5">
        <f t="shared" si="10"/>
        <v>5.5555555555555552E-2</v>
      </c>
      <c r="U5">
        <f t="shared" si="11"/>
        <v>0.3611111111111111</v>
      </c>
      <c r="V5">
        <f t="shared" si="12"/>
        <v>1300</v>
      </c>
    </row>
    <row r="6" spans="1:38" x14ac:dyDescent="0.25">
      <c r="A6" s="57">
        <v>5</v>
      </c>
      <c r="B6" s="57">
        <v>1</v>
      </c>
      <c r="C6" s="57">
        <v>2</v>
      </c>
      <c r="D6" s="57">
        <v>5</v>
      </c>
      <c r="E6" s="57">
        <v>3</v>
      </c>
      <c r="F6" s="57">
        <v>4</v>
      </c>
      <c r="G6" s="57">
        <v>1</v>
      </c>
      <c r="H6">
        <v>1</v>
      </c>
      <c r="I6">
        <f t="shared" si="0"/>
        <v>2</v>
      </c>
      <c r="J6">
        <f t="shared" si="1"/>
        <v>1</v>
      </c>
      <c r="K6">
        <f t="shared" si="2"/>
        <v>1</v>
      </c>
      <c r="L6">
        <f t="shared" si="3"/>
        <v>2</v>
      </c>
      <c r="M6">
        <f t="shared" si="4"/>
        <v>1</v>
      </c>
      <c r="N6">
        <f t="shared" si="5"/>
        <v>2</v>
      </c>
      <c r="O6">
        <f t="shared" si="6"/>
        <v>1</v>
      </c>
      <c r="P6">
        <f t="shared" si="7"/>
        <v>1</v>
      </c>
      <c r="Q6">
        <f t="shared" si="8"/>
        <v>2</v>
      </c>
      <c r="R6">
        <f t="shared" si="9"/>
        <v>7</v>
      </c>
      <c r="S6">
        <v>1</v>
      </c>
      <c r="T6">
        <f t="shared" si="10"/>
        <v>5.5555555555555552E-2</v>
      </c>
      <c r="U6">
        <f t="shared" si="11"/>
        <v>0.38888888888888884</v>
      </c>
      <c r="V6">
        <f t="shared" si="12"/>
        <v>1400</v>
      </c>
    </row>
    <row r="7" spans="1:38" x14ac:dyDescent="0.25">
      <c r="A7" s="57">
        <v>6</v>
      </c>
      <c r="B7" s="57">
        <v>1</v>
      </c>
      <c r="C7" s="57">
        <v>2</v>
      </c>
      <c r="D7" s="57">
        <v>5</v>
      </c>
      <c r="E7" s="57">
        <v>4</v>
      </c>
      <c r="F7" s="57">
        <v>3</v>
      </c>
      <c r="G7" s="57">
        <v>1</v>
      </c>
      <c r="H7">
        <v>1</v>
      </c>
      <c r="I7">
        <f t="shared" si="0"/>
        <v>2</v>
      </c>
      <c r="J7">
        <f t="shared" si="1"/>
        <v>1</v>
      </c>
      <c r="K7">
        <f t="shared" si="2"/>
        <v>1</v>
      </c>
      <c r="L7">
        <f t="shared" si="3"/>
        <v>1</v>
      </c>
      <c r="M7">
        <f t="shared" si="4"/>
        <v>1</v>
      </c>
      <c r="N7">
        <f t="shared" si="5"/>
        <v>2</v>
      </c>
      <c r="O7">
        <f t="shared" si="6"/>
        <v>1</v>
      </c>
      <c r="P7">
        <f t="shared" si="7"/>
        <v>1</v>
      </c>
      <c r="Q7">
        <f t="shared" si="8"/>
        <v>1</v>
      </c>
      <c r="R7">
        <f t="shared" si="9"/>
        <v>6</v>
      </c>
      <c r="S7">
        <v>1</v>
      </c>
      <c r="T7">
        <f t="shared" si="10"/>
        <v>5.5555555555555552E-2</v>
      </c>
      <c r="U7">
        <f t="shared" si="11"/>
        <v>0.33333333333333331</v>
      </c>
      <c r="V7">
        <f t="shared" si="12"/>
        <v>1200</v>
      </c>
      <c r="AA7">
        <v>950</v>
      </c>
      <c r="AB7">
        <v>2150</v>
      </c>
      <c r="AC7">
        <f>AB7-AA7</f>
        <v>1200</v>
      </c>
      <c r="AD7">
        <f>AC7/SUM(Y1:Y25)</f>
        <v>1</v>
      </c>
      <c r="AF7" t="s">
        <v>163</v>
      </c>
      <c r="AH7" s="56" t="s">
        <v>164</v>
      </c>
      <c r="AI7" s="56" t="s">
        <v>165</v>
      </c>
      <c r="AK7" t="s">
        <v>166</v>
      </c>
      <c r="AL7" t="s">
        <v>167</v>
      </c>
    </row>
    <row r="8" spans="1:38" x14ac:dyDescent="0.25">
      <c r="A8" s="57">
        <v>7</v>
      </c>
      <c r="B8" s="57">
        <v>1</v>
      </c>
      <c r="C8" s="57">
        <v>3</v>
      </c>
      <c r="D8" s="57">
        <v>2</v>
      </c>
      <c r="E8" s="57">
        <v>4</v>
      </c>
      <c r="F8" s="57">
        <v>5</v>
      </c>
      <c r="G8" s="57">
        <v>1</v>
      </c>
      <c r="H8">
        <v>1</v>
      </c>
      <c r="I8">
        <f t="shared" si="0"/>
        <v>0</v>
      </c>
      <c r="J8">
        <f t="shared" si="1"/>
        <v>1</v>
      </c>
      <c r="K8">
        <f t="shared" si="2"/>
        <v>0</v>
      </c>
      <c r="L8">
        <f t="shared" si="3"/>
        <v>2</v>
      </c>
      <c r="M8">
        <f t="shared" si="4"/>
        <v>1</v>
      </c>
      <c r="N8">
        <f t="shared" si="5"/>
        <v>0.5</v>
      </c>
      <c r="O8">
        <f t="shared" si="6"/>
        <v>1</v>
      </c>
      <c r="P8">
        <f t="shared" si="7"/>
        <v>0.5</v>
      </c>
      <c r="Q8">
        <f t="shared" si="8"/>
        <v>2</v>
      </c>
      <c r="R8">
        <f t="shared" si="9"/>
        <v>5</v>
      </c>
      <c r="S8">
        <v>1</v>
      </c>
      <c r="T8">
        <f t="shared" si="10"/>
        <v>5.5555555555555552E-2</v>
      </c>
      <c r="U8">
        <f t="shared" si="11"/>
        <v>0.27777777777777779</v>
      </c>
      <c r="V8">
        <f t="shared" si="12"/>
        <v>1000</v>
      </c>
      <c r="W8">
        <v>950</v>
      </c>
      <c r="X8">
        <v>1050</v>
      </c>
      <c r="Y8">
        <v>20</v>
      </c>
      <c r="Z8">
        <f t="shared" ref="Z8:Z25" si="13">Y8/SUM(Y:Y)</f>
        <v>1.6666666666666666E-2</v>
      </c>
      <c r="AA8">
        <f>AA7+Y8</f>
        <v>970</v>
      </c>
      <c r="AF8" s="55">
        <v>1</v>
      </c>
      <c r="AG8" s="55" t="s">
        <v>168</v>
      </c>
      <c r="AH8">
        <v>4</v>
      </c>
      <c r="AI8">
        <v>5</v>
      </c>
      <c r="AK8">
        <f>AF8-AH8</f>
        <v>-3</v>
      </c>
      <c r="AL8">
        <f>AF8-AI8</f>
        <v>-4</v>
      </c>
    </row>
    <row r="9" spans="1:38" x14ac:dyDescent="0.25">
      <c r="A9" s="57">
        <v>8</v>
      </c>
      <c r="B9" s="57">
        <v>1</v>
      </c>
      <c r="C9" s="57">
        <v>3</v>
      </c>
      <c r="D9" s="57">
        <v>2</v>
      </c>
      <c r="E9" s="57">
        <v>5</v>
      </c>
      <c r="F9" s="57">
        <v>4</v>
      </c>
      <c r="G9" s="57">
        <v>0</v>
      </c>
      <c r="H9">
        <v>1</v>
      </c>
      <c r="I9">
        <f t="shared" si="0"/>
        <v>0</v>
      </c>
      <c r="J9">
        <f t="shared" si="1"/>
        <v>1</v>
      </c>
      <c r="K9">
        <f t="shared" si="2"/>
        <v>1</v>
      </c>
      <c r="L9">
        <f t="shared" si="3"/>
        <v>1</v>
      </c>
      <c r="M9">
        <f t="shared" si="4"/>
        <v>1</v>
      </c>
      <c r="N9">
        <f t="shared" si="5"/>
        <v>0.5</v>
      </c>
      <c r="O9">
        <f t="shared" si="6"/>
        <v>1</v>
      </c>
      <c r="P9">
        <f t="shared" si="7"/>
        <v>1</v>
      </c>
      <c r="Q9">
        <f t="shared" si="8"/>
        <v>1</v>
      </c>
      <c r="R9">
        <f t="shared" si="9"/>
        <v>4.5</v>
      </c>
      <c r="S9">
        <v>0</v>
      </c>
      <c r="T9">
        <f t="shared" si="10"/>
        <v>0</v>
      </c>
      <c r="U9">
        <f t="shared" si="11"/>
        <v>0</v>
      </c>
      <c r="V9">
        <f t="shared" si="12"/>
        <v>900</v>
      </c>
      <c r="Y9">
        <v>20</v>
      </c>
      <c r="Z9">
        <f t="shared" si="13"/>
        <v>1.6666666666666666E-2</v>
      </c>
      <c r="AA9">
        <f t="shared" ref="AA9:AA25" si="14">AA8+Y9</f>
        <v>990</v>
      </c>
      <c r="AF9" s="57">
        <v>2</v>
      </c>
      <c r="AG9" s="55" t="s">
        <v>169</v>
      </c>
      <c r="AH9">
        <v>5</v>
      </c>
      <c r="AI9">
        <v>1</v>
      </c>
      <c r="AK9">
        <f>AF9-AH9</f>
        <v>-3</v>
      </c>
      <c r="AL9">
        <f>AF9-AI9</f>
        <v>1</v>
      </c>
    </row>
    <row r="10" spans="1:38" x14ac:dyDescent="0.25">
      <c r="A10" s="57">
        <v>9</v>
      </c>
      <c r="B10" s="57">
        <v>1</v>
      </c>
      <c r="C10" s="57">
        <v>3</v>
      </c>
      <c r="D10" s="57">
        <v>4</v>
      </c>
      <c r="E10" s="57">
        <v>2</v>
      </c>
      <c r="F10" s="57">
        <v>5</v>
      </c>
      <c r="G10" s="57">
        <v>1</v>
      </c>
      <c r="H10">
        <v>1</v>
      </c>
      <c r="I10">
        <f t="shared" si="0"/>
        <v>0</v>
      </c>
      <c r="J10">
        <f t="shared" si="1"/>
        <v>2</v>
      </c>
      <c r="K10">
        <f t="shared" si="2"/>
        <v>1</v>
      </c>
      <c r="L10">
        <f t="shared" si="3"/>
        <v>1</v>
      </c>
      <c r="M10">
        <f t="shared" si="4"/>
        <v>1</v>
      </c>
      <c r="N10">
        <f t="shared" si="5"/>
        <v>0.5</v>
      </c>
      <c r="O10">
        <f t="shared" si="6"/>
        <v>2</v>
      </c>
      <c r="P10">
        <f t="shared" si="7"/>
        <v>1</v>
      </c>
      <c r="Q10">
        <f t="shared" si="8"/>
        <v>1</v>
      </c>
      <c r="R10">
        <f t="shared" si="9"/>
        <v>5.5</v>
      </c>
      <c r="S10">
        <v>1</v>
      </c>
      <c r="T10">
        <f t="shared" si="10"/>
        <v>5.5555555555555552E-2</v>
      </c>
      <c r="U10">
        <f t="shared" si="11"/>
        <v>0.30555555555555552</v>
      </c>
      <c r="V10">
        <f t="shared" si="12"/>
        <v>1100</v>
      </c>
      <c r="Y10">
        <v>20</v>
      </c>
      <c r="Z10">
        <f t="shared" si="13"/>
        <v>1.6666666666666666E-2</v>
      </c>
      <c r="AA10">
        <f t="shared" si="14"/>
        <v>1010</v>
      </c>
      <c r="AF10" s="57">
        <v>3</v>
      </c>
      <c r="AG10" s="55" t="s">
        <v>170</v>
      </c>
      <c r="AH10">
        <v>1</v>
      </c>
      <c r="AI10">
        <v>2</v>
      </c>
      <c r="AK10">
        <f>AF10-AH10</f>
        <v>2</v>
      </c>
      <c r="AL10">
        <f>AF10-AI10</f>
        <v>1</v>
      </c>
    </row>
    <row r="11" spans="1:38" x14ac:dyDescent="0.25">
      <c r="A11" s="57">
        <v>10</v>
      </c>
      <c r="B11" s="57">
        <v>1</v>
      </c>
      <c r="C11" s="57">
        <v>3</v>
      </c>
      <c r="D11" s="57">
        <v>4</v>
      </c>
      <c r="E11" s="57">
        <v>5</v>
      </c>
      <c r="F11" s="57">
        <v>2</v>
      </c>
      <c r="G11" s="57">
        <v>1</v>
      </c>
      <c r="H11">
        <v>1</v>
      </c>
      <c r="I11">
        <f t="shared" si="0"/>
        <v>0</v>
      </c>
      <c r="J11">
        <f t="shared" si="1"/>
        <v>2</v>
      </c>
      <c r="K11">
        <f t="shared" si="2"/>
        <v>2</v>
      </c>
      <c r="L11">
        <f t="shared" si="3"/>
        <v>0</v>
      </c>
      <c r="M11">
        <f t="shared" si="4"/>
        <v>1</v>
      </c>
      <c r="N11">
        <f t="shared" si="5"/>
        <v>0.5</v>
      </c>
      <c r="O11">
        <f t="shared" si="6"/>
        <v>2</v>
      </c>
      <c r="P11">
        <f t="shared" si="7"/>
        <v>2</v>
      </c>
      <c r="Q11">
        <f t="shared" si="8"/>
        <v>0.5</v>
      </c>
      <c r="R11">
        <f t="shared" si="9"/>
        <v>6</v>
      </c>
      <c r="S11">
        <v>1</v>
      </c>
      <c r="T11">
        <f t="shared" si="10"/>
        <v>5.5555555555555552E-2</v>
      </c>
      <c r="U11">
        <f t="shared" si="11"/>
        <v>0.33333333333333331</v>
      </c>
      <c r="V11">
        <f t="shared" si="12"/>
        <v>1200</v>
      </c>
      <c r="Y11">
        <v>20</v>
      </c>
      <c r="Z11">
        <f t="shared" si="13"/>
        <v>1.6666666666666666E-2</v>
      </c>
      <c r="AA11">
        <f t="shared" si="14"/>
        <v>1030</v>
      </c>
      <c r="AF11" s="57">
        <v>4</v>
      </c>
      <c r="AG11" s="55" t="s">
        <v>171</v>
      </c>
      <c r="AH11">
        <v>2</v>
      </c>
      <c r="AI11">
        <v>3</v>
      </c>
      <c r="AK11">
        <f>AF11-AH11</f>
        <v>2</v>
      </c>
      <c r="AL11">
        <f>AF11-AI11</f>
        <v>1</v>
      </c>
    </row>
    <row r="12" spans="1:38" x14ac:dyDescent="0.25">
      <c r="A12" s="57">
        <v>11</v>
      </c>
      <c r="B12" s="57">
        <v>1</v>
      </c>
      <c r="C12" s="57">
        <v>3</v>
      </c>
      <c r="D12" s="57">
        <v>5</v>
      </c>
      <c r="E12" s="57">
        <v>2</v>
      </c>
      <c r="F12" s="57">
        <v>4</v>
      </c>
      <c r="G12" s="57">
        <v>0</v>
      </c>
      <c r="H12">
        <v>1</v>
      </c>
      <c r="I12">
        <f t="shared" si="0"/>
        <v>0</v>
      </c>
      <c r="J12">
        <f t="shared" si="1"/>
        <v>0</v>
      </c>
      <c r="K12">
        <f t="shared" si="2"/>
        <v>0</v>
      </c>
      <c r="L12">
        <f t="shared" si="3"/>
        <v>0</v>
      </c>
      <c r="M12">
        <f t="shared" si="4"/>
        <v>1</v>
      </c>
      <c r="N12">
        <f t="shared" si="5"/>
        <v>0.5</v>
      </c>
      <c r="O12">
        <f t="shared" si="6"/>
        <v>0.5</v>
      </c>
      <c r="P12">
        <f t="shared" si="7"/>
        <v>0.5</v>
      </c>
      <c r="Q12">
        <f t="shared" si="8"/>
        <v>0.5</v>
      </c>
      <c r="R12">
        <f t="shared" si="9"/>
        <v>3</v>
      </c>
      <c r="S12">
        <v>0</v>
      </c>
      <c r="T12">
        <f t="shared" si="10"/>
        <v>0</v>
      </c>
      <c r="U12">
        <f t="shared" si="11"/>
        <v>0</v>
      </c>
      <c r="V12">
        <f t="shared" si="12"/>
        <v>600</v>
      </c>
      <c r="Y12">
        <v>20</v>
      </c>
      <c r="Z12">
        <f t="shared" si="13"/>
        <v>1.6666666666666666E-2</v>
      </c>
      <c r="AA12">
        <f t="shared" si="14"/>
        <v>1050</v>
      </c>
      <c r="AF12" s="57">
        <v>5</v>
      </c>
      <c r="AG12" s="55" t="s">
        <v>172</v>
      </c>
      <c r="AH12">
        <v>3</v>
      </c>
      <c r="AI12">
        <v>4</v>
      </c>
      <c r="AK12">
        <f>AF12-AH12</f>
        <v>2</v>
      </c>
      <c r="AL12">
        <f>AF12-AI12</f>
        <v>1</v>
      </c>
    </row>
    <row r="13" spans="1:38" x14ac:dyDescent="0.25">
      <c r="A13" s="57">
        <v>12</v>
      </c>
      <c r="B13" s="57">
        <v>1</v>
      </c>
      <c r="C13" s="57">
        <v>3</v>
      </c>
      <c r="D13" s="57">
        <v>5</v>
      </c>
      <c r="E13" s="57">
        <v>4</v>
      </c>
      <c r="F13" s="57">
        <v>2</v>
      </c>
      <c r="G13" s="57">
        <v>0</v>
      </c>
      <c r="H13">
        <v>1</v>
      </c>
      <c r="I13">
        <f t="shared" si="0"/>
        <v>0</v>
      </c>
      <c r="J13">
        <f t="shared" si="1"/>
        <v>0</v>
      </c>
      <c r="K13">
        <f t="shared" si="2"/>
        <v>1</v>
      </c>
      <c r="L13">
        <f t="shared" si="3"/>
        <v>1</v>
      </c>
      <c r="M13">
        <f t="shared" si="4"/>
        <v>1</v>
      </c>
      <c r="N13">
        <f t="shared" si="5"/>
        <v>0.5</v>
      </c>
      <c r="O13">
        <f t="shared" si="6"/>
        <v>0.5</v>
      </c>
      <c r="P13">
        <f t="shared" si="7"/>
        <v>1</v>
      </c>
      <c r="Q13">
        <f t="shared" si="8"/>
        <v>1</v>
      </c>
      <c r="R13">
        <f t="shared" si="9"/>
        <v>4</v>
      </c>
      <c r="S13">
        <v>0</v>
      </c>
      <c r="T13">
        <f t="shared" si="10"/>
        <v>0</v>
      </c>
      <c r="U13">
        <f t="shared" si="11"/>
        <v>0</v>
      </c>
      <c r="V13">
        <f t="shared" si="12"/>
        <v>800</v>
      </c>
      <c r="W13">
        <v>1050</v>
      </c>
      <c r="X13">
        <v>1150</v>
      </c>
      <c r="Y13">
        <v>50</v>
      </c>
      <c r="Z13">
        <f t="shared" si="13"/>
        <v>4.1666666666666664E-2</v>
      </c>
      <c r="AA13">
        <f t="shared" si="14"/>
        <v>1100</v>
      </c>
    </row>
    <row r="14" spans="1:38" x14ac:dyDescent="0.25">
      <c r="A14" s="57">
        <v>13</v>
      </c>
      <c r="B14" s="57">
        <v>1</v>
      </c>
      <c r="C14" s="57">
        <v>4</v>
      </c>
      <c r="D14" s="57">
        <v>2</v>
      </c>
      <c r="E14" s="57">
        <v>3</v>
      </c>
      <c r="F14" s="57">
        <v>5</v>
      </c>
      <c r="G14" s="57">
        <v>1</v>
      </c>
      <c r="H14">
        <v>1</v>
      </c>
      <c r="I14">
        <f t="shared" si="0"/>
        <v>1</v>
      </c>
      <c r="J14">
        <f t="shared" si="1"/>
        <v>1</v>
      </c>
      <c r="K14">
        <f t="shared" si="2"/>
        <v>2</v>
      </c>
      <c r="L14">
        <f t="shared" si="3"/>
        <v>0</v>
      </c>
      <c r="M14">
        <f t="shared" si="4"/>
        <v>1</v>
      </c>
      <c r="N14">
        <f t="shared" si="5"/>
        <v>1</v>
      </c>
      <c r="O14">
        <f t="shared" si="6"/>
        <v>1</v>
      </c>
      <c r="P14">
        <f t="shared" si="7"/>
        <v>2</v>
      </c>
      <c r="Q14">
        <f t="shared" si="8"/>
        <v>0.5</v>
      </c>
      <c r="R14">
        <f t="shared" si="9"/>
        <v>5.5</v>
      </c>
      <c r="S14">
        <v>1</v>
      </c>
      <c r="T14">
        <f t="shared" si="10"/>
        <v>5.5555555555555552E-2</v>
      </c>
      <c r="U14">
        <f t="shared" si="11"/>
        <v>0.30555555555555552</v>
      </c>
      <c r="V14">
        <f t="shared" si="12"/>
        <v>1100</v>
      </c>
      <c r="Y14">
        <v>50</v>
      </c>
      <c r="Z14">
        <f t="shared" si="13"/>
        <v>4.1666666666666664E-2</v>
      </c>
      <c r="AA14">
        <f t="shared" si="14"/>
        <v>1150</v>
      </c>
    </row>
    <row r="15" spans="1:38" x14ac:dyDescent="0.25">
      <c r="A15" s="57">
        <v>14</v>
      </c>
      <c r="B15" s="57">
        <v>1</v>
      </c>
      <c r="C15" s="57">
        <v>4</v>
      </c>
      <c r="D15" s="57">
        <v>2</v>
      </c>
      <c r="E15" s="57">
        <v>5</v>
      </c>
      <c r="F15" s="57">
        <v>3</v>
      </c>
      <c r="G15" s="57">
        <v>1</v>
      </c>
      <c r="H15">
        <v>1</v>
      </c>
      <c r="I15">
        <f t="shared" si="0"/>
        <v>1</v>
      </c>
      <c r="J15">
        <f t="shared" si="1"/>
        <v>1</v>
      </c>
      <c r="K15">
        <f t="shared" si="2"/>
        <v>1</v>
      </c>
      <c r="L15">
        <f t="shared" si="3"/>
        <v>1</v>
      </c>
      <c r="M15">
        <f t="shared" si="4"/>
        <v>1</v>
      </c>
      <c r="N15">
        <f t="shared" si="5"/>
        <v>1</v>
      </c>
      <c r="O15">
        <f t="shared" si="6"/>
        <v>1</v>
      </c>
      <c r="P15">
        <f t="shared" si="7"/>
        <v>1</v>
      </c>
      <c r="Q15">
        <f t="shared" si="8"/>
        <v>1</v>
      </c>
      <c r="R15">
        <f t="shared" si="9"/>
        <v>5</v>
      </c>
      <c r="S15">
        <v>1</v>
      </c>
      <c r="T15">
        <f t="shared" si="10"/>
        <v>5.5555555555555552E-2</v>
      </c>
      <c r="U15">
        <f t="shared" si="11"/>
        <v>0.27777777777777779</v>
      </c>
      <c r="V15">
        <f t="shared" si="12"/>
        <v>1000</v>
      </c>
      <c r="W15">
        <v>1150</v>
      </c>
      <c r="X15">
        <v>1250</v>
      </c>
      <c r="Y15">
        <v>20</v>
      </c>
      <c r="Z15">
        <f t="shared" si="13"/>
        <v>1.6666666666666666E-2</v>
      </c>
      <c r="AA15">
        <f t="shared" si="14"/>
        <v>1170</v>
      </c>
    </row>
    <row r="16" spans="1:38" x14ac:dyDescent="0.25">
      <c r="A16" s="57">
        <v>15</v>
      </c>
      <c r="B16" s="57">
        <v>1</v>
      </c>
      <c r="C16" s="57">
        <v>4</v>
      </c>
      <c r="D16" s="57">
        <v>3</v>
      </c>
      <c r="E16" s="57">
        <v>2</v>
      </c>
      <c r="F16" s="57">
        <v>5</v>
      </c>
      <c r="G16" s="57">
        <v>1</v>
      </c>
      <c r="H16">
        <v>1</v>
      </c>
      <c r="I16">
        <f t="shared" si="0"/>
        <v>1</v>
      </c>
      <c r="J16">
        <f t="shared" si="1"/>
        <v>1</v>
      </c>
      <c r="K16">
        <f t="shared" si="2"/>
        <v>1</v>
      </c>
      <c r="L16">
        <f t="shared" si="3"/>
        <v>1</v>
      </c>
      <c r="M16">
        <f t="shared" si="4"/>
        <v>1</v>
      </c>
      <c r="N16">
        <f t="shared" si="5"/>
        <v>1</v>
      </c>
      <c r="O16">
        <f t="shared" si="6"/>
        <v>1</v>
      </c>
      <c r="P16">
        <f t="shared" si="7"/>
        <v>1</v>
      </c>
      <c r="Q16">
        <f t="shared" si="8"/>
        <v>1</v>
      </c>
      <c r="R16">
        <f t="shared" si="9"/>
        <v>5</v>
      </c>
      <c r="S16">
        <v>1</v>
      </c>
      <c r="T16">
        <f t="shared" si="10"/>
        <v>5.5555555555555552E-2</v>
      </c>
      <c r="U16">
        <f t="shared" si="11"/>
        <v>0.27777777777777779</v>
      </c>
      <c r="V16">
        <f t="shared" si="12"/>
        <v>1000</v>
      </c>
      <c r="Y16">
        <v>20</v>
      </c>
      <c r="Z16">
        <f t="shared" si="13"/>
        <v>1.6666666666666666E-2</v>
      </c>
      <c r="AA16">
        <f t="shared" si="14"/>
        <v>1190</v>
      </c>
    </row>
    <row r="17" spans="1:27" x14ac:dyDescent="0.25">
      <c r="A17" s="57">
        <v>16</v>
      </c>
      <c r="B17" s="57">
        <v>1</v>
      </c>
      <c r="C17" s="57">
        <v>4</v>
      </c>
      <c r="D17" s="57">
        <v>3</v>
      </c>
      <c r="E17" s="57">
        <v>5</v>
      </c>
      <c r="F17" s="57">
        <v>2</v>
      </c>
      <c r="G17" s="57">
        <v>0</v>
      </c>
      <c r="H17">
        <v>1</v>
      </c>
      <c r="I17">
        <f t="shared" si="0"/>
        <v>1</v>
      </c>
      <c r="J17">
        <f t="shared" si="1"/>
        <v>1</v>
      </c>
      <c r="K17">
        <f t="shared" si="2"/>
        <v>0</v>
      </c>
      <c r="L17">
        <f t="shared" si="3"/>
        <v>0</v>
      </c>
      <c r="M17">
        <f t="shared" si="4"/>
        <v>1</v>
      </c>
      <c r="N17">
        <f t="shared" si="5"/>
        <v>1</v>
      </c>
      <c r="O17">
        <f t="shared" si="6"/>
        <v>1</v>
      </c>
      <c r="P17">
        <f t="shared" si="7"/>
        <v>0.5</v>
      </c>
      <c r="Q17">
        <f t="shared" si="8"/>
        <v>0.5</v>
      </c>
      <c r="R17">
        <f t="shared" si="9"/>
        <v>4</v>
      </c>
      <c r="S17">
        <v>0</v>
      </c>
      <c r="T17">
        <f t="shared" si="10"/>
        <v>0</v>
      </c>
      <c r="U17">
        <f t="shared" si="11"/>
        <v>0</v>
      </c>
      <c r="V17">
        <f t="shared" si="12"/>
        <v>800</v>
      </c>
      <c r="Y17">
        <v>20</v>
      </c>
      <c r="Z17">
        <f t="shared" si="13"/>
        <v>1.6666666666666666E-2</v>
      </c>
      <c r="AA17">
        <f t="shared" si="14"/>
        <v>1210</v>
      </c>
    </row>
    <row r="18" spans="1:27" x14ac:dyDescent="0.25">
      <c r="A18" s="57">
        <v>17</v>
      </c>
      <c r="B18" s="57">
        <v>1</v>
      </c>
      <c r="C18" s="57">
        <v>4</v>
      </c>
      <c r="D18" s="57">
        <v>5</v>
      </c>
      <c r="E18" s="57">
        <v>2</v>
      </c>
      <c r="F18" s="57">
        <v>3</v>
      </c>
      <c r="G18" s="57">
        <v>1</v>
      </c>
      <c r="H18">
        <v>1</v>
      </c>
      <c r="I18">
        <f t="shared" si="0"/>
        <v>1</v>
      </c>
      <c r="J18">
        <f t="shared" si="1"/>
        <v>2</v>
      </c>
      <c r="K18">
        <f t="shared" si="2"/>
        <v>0</v>
      </c>
      <c r="L18">
        <f t="shared" si="3"/>
        <v>2</v>
      </c>
      <c r="M18">
        <f t="shared" si="4"/>
        <v>1</v>
      </c>
      <c r="N18">
        <f t="shared" si="5"/>
        <v>1</v>
      </c>
      <c r="O18">
        <f t="shared" si="6"/>
        <v>2</v>
      </c>
      <c r="P18">
        <f t="shared" si="7"/>
        <v>0.5</v>
      </c>
      <c r="Q18">
        <f t="shared" si="8"/>
        <v>2</v>
      </c>
      <c r="R18">
        <f t="shared" si="9"/>
        <v>6.5</v>
      </c>
      <c r="S18">
        <v>1</v>
      </c>
      <c r="T18">
        <f t="shared" si="10"/>
        <v>5.5555555555555552E-2</v>
      </c>
      <c r="U18">
        <f t="shared" si="11"/>
        <v>0.3611111111111111</v>
      </c>
      <c r="V18">
        <f t="shared" si="12"/>
        <v>1300</v>
      </c>
      <c r="Y18">
        <v>20</v>
      </c>
      <c r="Z18">
        <f t="shared" si="13"/>
        <v>1.6666666666666666E-2</v>
      </c>
      <c r="AA18">
        <f t="shared" si="14"/>
        <v>1230</v>
      </c>
    </row>
    <row r="19" spans="1:27" x14ac:dyDescent="0.25">
      <c r="A19" s="57">
        <v>18</v>
      </c>
      <c r="B19" s="57">
        <v>1</v>
      </c>
      <c r="C19" s="57">
        <v>4</v>
      </c>
      <c r="D19" s="57">
        <v>5</v>
      </c>
      <c r="E19" s="57">
        <v>3</v>
      </c>
      <c r="F19" s="57">
        <v>2</v>
      </c>
      <c r="G19" s="57">
        <v>1</v>
      </c>
      <c r="H19">
        <v>1</v>
      </c>
      <c r="I19">
        <f t="shared" si="0"/>
        <v>1</v>
      </c>
      <c r="J19">
        <f t="shared" si="1"/>
        <v>2</v>
      </c>
      <c r="K19">
        <f t="shared" si="2"/>
        <v>1</v>
      </c>
      <c r="L19">
        <f t="shared" si="3"/>
        <v>1</v>
      </c>
      <c r="M19">
        <f t="shared" si="4"/>
        <v>1</v>
      </c>
      <c r="N19">
        <f t="shared" si="5"/>
        <v>1</v>
      </c>
      <c r="O19">
        <f t="shared" si="6"/>
        <v>2</v>
      </c>
      <c r="P19">
        <f t="shared" si="7"/>
        <v>1</v>
      </c>
      <c r="Q19">
        <f t="shared" si="8"/>
        <v>1</v>
      </c>
      <c r="R19">
        <f t="shared" si="9"/>
        <v>6</v>
      </c>
      <c r="S19">
        <v>1</v>
      </c>
      <c r="T19">
        <f t="shared" si="10"/>
        <v>5.5555555555555552E-2</v>
      </c>
      <c r="U19">
        <f t="shared" si="11"/>
        <v>0.33333333333333331</v>
      </c>
      <c r="V19">
        <f t="shared" si="12"/>
        <v>1200</v>
      </c>
      <c r="Y19">
        <v>20</v>
      </c>
      <c r="Z19">
        <f t="shared" si="13"/>
        <v>1.6666666666666666E-2</v>
      </c>
      <c r="AA19">
        <f t="shared" si="14"/>
        <v>1250</v>
      </c>
    </row>
    <row r="20" spans="1:27" x14ac:dyDescent="0.25">
      <c r="A20" s="57">
        <v>19</v>
      </c>
      <c r="B20" s="57">
        <v>1</v>
      </c>
      <c r="C20" s="57">
        <v>5</v>
      </c>
      <c r="D20" s="57">
        <v>2</v>
      </c>
      <c r="E20" s="57">
        <v>3</v>
      </c>
      <c r="F20" s="57">
        <v>4</v>
      </c>
      <c r="G20" s="57">
        <v>1</v>
      </c>
      <c r="H20">
        <v>1</v>
      </c>
      <c r="I20">
        <f t="shared" si="0"/>
        <v>1</v>
      </c>
      <c r="J20">
        <f t="shared" si="1"/>
        <v>0</v>
      </c>
      <c r="K20">
        <f t="shared" si="2"/>
        <v>2</v>
      </c>
      <c r="L20">
        <f t="shared" si="3"/>
        <v>2</v>
      </c>
      <c r="M20">
        <f t="shared" si="4"/>
        <v>1</v>
      </c>
      <c r="N20">
        <f t="shared" si="5"/>
        <v>1</v>
      </c>
      <c r="O20">
        <f t="shared" si="6"/>
        <v>0.5</v>
      </c>
      <c r="P20">
        <f t="shared" si="7"/>
        <v>2</v>
      </c>
      <c r="Q20">
        <f t="shared" si="8"/>
        <v>2</v>
      </c>
      <c r="R20">
        <f t="shared" si="9"/>
        <v>6.5</v>
      </c>
      <c r="S20">
        <v>1</v>
      </c>
      <c r="T20">
        <f t="shared" si="10"/>
        <v>5.5555555555555552E-2</v>
      </c>
      <c r="U20">
        <f t="shared" si="11"/>
        <v>0.3611111111111111</v>
      </c>
      <c r="V20">
        <f t="shared" si="12"/>
        <v>1300</v>
      </c>
      <c r="W20">
        <v>1250</v>
      </c>
      <c r="X20">
        <v>1350</v>
      </c>
      <c r="Y20">
        <v>25</v>
      </c>
      <c r="Z20">
        <f t="shared" si="13"/>
        <v>2.0833333333333332E-2</v>
      </c>
      <c r="AA20">
        <f t="shared" si="14"/>
        <v>1275</v>
      </c>
    </row>
    <row r="21" spans="1:27" x14ac:dyDescent="0.25">
      <c r="A21" s="57">
        <v>20</v>
      </c>
      <c r="B21" s="57">
        <v>1</v>
      </c>
      <c r="C21" s="57">
        <v>5</v>
      </c>
      <c r="D21" s="57">
        <v>2</v>
      </c>
      <c r="E21" s="57">
        <v>4</v>
      </c>
      <c r="F21" s="57">
        <v>3</v>
      </c>
      <c r="G21" s="57">
        <v>0</v>
      </c>
      <c r="H21">
        <v>1</v>
      </c>
      <c r="I21">
        <f t="shared" si="0"/>
        <v>1</v>
      </c>
      <c r="J21">
        <f t="shared" si="1"/>
        <v>0</v>
      </c>
      <c r="K21">
        <f t="shared" si="2"/>
        <v>0</v>
      </c>
      <c r="L21">
        <f t="shared" si="3"/>
        <v>1</v>
      </c>
      <c r="M21">
        <f t="shared" si="4"/>
        <v>1</v>
      </c>
      <c r="N21">
        <f t="shared" si="5"/>
        <v>1</v>
      </c>
      <c r="O21">
        <f t="shared" si="6"/>
        <v>0.5</v>
      </c>
      <c r="P21">
        <f t="shared" si="7"/>
        <v>0.5</v>
      </c>
      <c r="Q21">
        <f t="shared" si="8"/>
        <v>1</v>
      </c>
      <c r="R21">
        <f t="shared" si="9"/>
        <v>4</v>
      </c>
      <c r="S21">
        <v>0</v>
      </c>
      <c r="T21">
        <f t="shared" si="10"/>
        <v>0</v>
      </c>
      <c r="U21">
        <f t="shared" si="11"/>
        <v>0</v>
      </c>
      <c r="V21">
        <f t="shared" si="12"/>
        <v>800</v>
      </c>
      <c r="Y21">
        <v>25</v>
      </c>
      <c r="Z21">
        <f t="shared" si="13"/>
        <v>2.0833333333333332E-2</v>
      </c>
      <c r="AA21">
        <f t="shared" si="14"/>
        <v>1300</v>
      </c>
    </row>
    <row r="22" spans="1:27" x14ac:dyDescent="0.25">
      <c r="A22" s="57">
        <v>21</v>
      </c>
      <c r="B22" s="57">
        <v>1</v>
      </c>
      <c r="C22" s="57">
        <v>5</v>
      </c>
      <c r="D22" s="57">
        <v>3</v>
      </c>
      <c r="E22" s="57">
        <v>2</v>
      </c>
      <c r="F22" s="57">
        <v>4</v>
      </c>
      <c r="G22" s="57">
        <v>0</v>
      </c>
      <c r="H22">
        <v>1</v>
      </c>
      <c r="I22">
        <f t="shared" si="0"/>
        <v>1</v>
      </c>
      <c r="J22">
        <f t="shared" si="1"/>
        <v>1</v>
      </c>
      <c r="K22">
        <f t="shared" si="2"/>
        <v>1</v>
      </c>
      <c r="L22">
        <f t="shared" si="3"/>
        <v>0</v>
      </c>
      <c r="M22">
        <f t="shared" si="4"/>
        <v>1</v>
      </c>
      <c r="N22">
        <f t="shared" si="5"/>
        <v>1</v>
      </c>
      <c r="O22">
        <f t="shared" si="6"/>
        <v>1</v>
      </c>
      <c r="P22">
        <f t="shared" si="7"/>
        <v>1</v>
      </c>
      <c r="Q22">
        <f t="shared" si="8"/>
        <v>0.5</v>
      </c>
      <c r="R22">
        <f t="shared" si="9"/>
        <v>4.5</v>
      </c>
      <c r="S22">
        <v>0</v>
      </c>
      <c r="T22">
        <f t="shared" si="10"/>
        <v>0</v>
      </c>
      <c r="U22">
        <f t="shared" si="11"/>
        <v>0</v>
      </c>
      <c r="V22">
        <f t="shared" si="12"/>
        <v>900</v>
      </c>
      <c r="Y22">
        <v>25</v>
      </c>
      <c r="Z22">
        <f t="shared" si="13"/>
        <v>2.0833333333333332E-2</v>
      </c>
      <c r="AA22">
        <f t="shared" si="14"/>
        <v>1325</v>
      </c>
    </row>
    <row r="23" spans="1:27" x14ac:dyDescent="0.25">
      <c r="A23" s="57">
        <v>22</v>
      </c>
      <c r="B23" s="57">
        <v>1</v>
      </c>
      <c r="C23" s="57">
        <v>5</v>
      </c>
      <c r="D23" s="57">
        <v>3</v>
      </c>
      <c r="E23" s="57">
        <v>4</v>
      </c>
      <c r="F23" s="57">
        <v>2</v>
      </c>
      <c r="G23" s="57">
        <v>1</v>
      </c>
      <c r="H23">
        <v>1</v>
      </c>
      <c r="I23">
        <f t="shared" si="0"/>
        <v>1</v>
      </c>
      <c r="J23">
        <f t="shared" si="1"/>
        <v>1</v>
      </c>
      <c r="K23">
        <f t="shared" si="2"/>
        <v>2</v>
      </c>
      <c r="L23">
        <f t="shared" si="3"/>
        <v>1</v>
      </c>
      <c r="M23">
        <f t="shared" si="4"/>
        <v>1</v>
      </c>
      <c r="N23">
        <f t="shared" si="5"/>
        <v>1</v>
      </c>
      <c r="O23">
        <f t="shared" si="6"/>
        <v>1</v>
      </c>
      <c r="P23">
        <f t="shared" si="7"/>
        <v>2</v>
      </c>
      <c r="Q23">
        <f t="shared" si="8"/>
        <v>1</v>
      </c>
      <c r="R23">
        <f t="shared" si="9"/>
        <v>6</v>
      </c>
      <c r="S23">
        <v>1</v>
      </c>
      <c r="T23">
        <f t="shared" si="10"/>
        <v>5.5555555555555552E-2</v>
      </c>
      <c r="U23">
        <f t="shared" si="11"/>
        <v>0.33333333333333331</v>
      </c>
      <c r="V23">
        <f t="shared" si="12"/>
        <v>1200</v>
      </c>
      <c r="Y23">
        <v>25</v>
      </c>
      <c r="Z23">
        <f t="shared" si="13"/>
        <v>2.0833333333333332E-2</v>
      </c>
      <c r="AA23">
        <f t="shared" si="14"/>
        <v>1350</v>
      </c>
    </row>
    <row r="24" spans="1:27" x14ac:dyDescent="0.25">
      <c r="A24" s="57">
        <v>23</v>
      </c>
      <c r="B24" s="57">
        <v>1</v>
      </c>
      <c r="C24" s="57">
        <v>5</v>
      </c>
      <c r="D24" s="57">
        <v>4</v>
      </c>
      <c r="E24" s="57">
        <v>2</v>
      </c>
      <c r="F24" s="57">
        <v>3</v>
      </c>
      <c r="G24" s="57">
        <v>1</v>
      </c>
      <c r="H24">
        <v>1</v>
      </c>
      <c r="I24">
        <f t="shared" si="0"/>
        <v>1</v>
      </c>
      <c r="J24">
        <f t="shared" si="1"/>
        <v>1</v>
      </c>
      <c r="K24">
        <f t="shared" si="2"/>
        <v>1</v>
      </c>
      <c r="L24">
        <f t="shared" si="3"/>
        <v>2</v>
      </c>
      <c r="M24">
        <f t="shared" si="4"/>
        <v>1</v>
      </c>
      <c r="N24">
        <f t="shared" si="5"/>
        <v>1</v>
      </c>
      <c r="O24">
        <f t="shared" si="6"/>
        <v>1</v>
      </c>
      <c r="P24">
        <f t="shared" si="7"/>
        <v>1</v>
      </c>
      <c r="Q24">
        <f t="shared" si="8"/>
        <v>2</v>
      </c>
      <c r="R24">
        <f t="shared" si="9"/>
        <v>6</v>
      </c>
      <c r="S24">
        <v>1</v>
      </c>
      <c r="T24">
        <f t="shared" si="10"/>
        <v>5.5555555555555552E-2</v>
      </c>
      <c r="U24">
        <f t="shared" si="11"/>
        <v>0.33333333333333331</v>
      </c>
      <c r="V24">
        <f t="shared" si="12"/>
        <v>1200</v>
      </c>
      <c r="W24">
        <v>1350</v>
      </c>
      <c r="X24">
        <v>1450</v>
      </c>
      <c r="Y24">
        <v>100</v>
      </c>
      <c r="Z24">
        <f t="shared" si="13"/>
        <v>8.3333333333333329E-2</v>
      </c>
      <c r="AA24">
        <f t="shared" si="14"/>
        <v>1450</v>
      </c>
    </row>
    <row r="25" spans="1:27" x14ac:dyDescent="0.25">
      <c r="A25" s="57">
        <v>24</v>
      </c>
      <c r="B25" s="57">
        <v>1</v>
      </c>
      <c r="C25" s="57">
        <v>5</v>
      </c>
      <c r="D25" s="57">
        <v>4</v>
      </c>
      <c r="E25" s="57">
        <v>3</v>
      </c>
      <c r="F25" s="57">
        <v>2</v>
      </c>
      <c r="G25" s="57">
        <v>1</v>
      </c>
      <c r="H25">
        <v>1</v>
      </c>
      <c r="I25">
        <f t="shared" si="0"/>
        <v>1</v>
      </c>
      <c r="J25">
        <f t="shared" si="1"/>
        <v>1</v>
      </c>
      <c r="K25">
        <f t="shared" si="2"/>
        <v>1</v>
      </c>
      <c r="L25">
        <f t="shared" si="3"/>
        <v>1</v>
      </c>
      <c r="M25">
        <f t="shared" si="4"/>
        <v>1</v>
      </c>
      <c r="N25">
        <f t="shared" si="5"/>
        <v>1</v>
      </c>
      <c r="O25">
        <f t="shared" si="6"/>
        <v>1</v>
      </c>
      <c r="P25">
        <f t="shared" si="7"/>
        <v>1</v>
      </c>
      <c r="Q25">
        <f t="shared" si="8"/>
        <v>1</v>
      </c>
      <c r="R25">
        <f t="shared" si="9"/>
        <v>5</v>
      </c>
      <c r="S25">
        <v>1</v>
      </c>
      <c r="T25">
        <f t="shared" si="10"/>
        <v>5.5555555555555552E-2</v>
      </c>
      <c r="U25">
        <f t="shared" si="11"/>
        <v>0.27777777777777779</v>
      </c>
      <c r="V25">
        <f t="shared" si="12"/>
        <v>1000</v>
      </c>
      <c r="Y25">
        <v>700</v>
      </c>
      <c r="Z25">
        <f t="shared" si="13"/>
        <v>0.58333333333333337</v>
      </c>
      <c r="AA25">
        <f t="shared" si="14"/>
        <v>2150</v>
      </c>
    </row>
    <row r="26" spans="1:27" x14ac:dyDescent="0.25">
      <c r="W26">
        <v>1450</v>
      </c>
      <c r="X26">
        <v>2050</v>
      </c>
    </row>
    <row r="27" spans="1:27" x14ac:dyDescent="0.25">
      <c r="U27">
        <f>SUBTOTAL(9,U2:U26)</f>
        <v>5.9999999999999982</v>
      </c>
      <c r="V27">
        <f>U27*200</f>
        <v>1199.9999999999995</v>
      </c>
    </row>
    <row r="29" spans="1:27" x14ac:dyDescent="0.25">
      <c r="V29">
        <v>200</v>
      </c>
    </row>
  </sheetData>
  <autoFilter ref="A1:AL26"/>
  <phoneticPr fontId="18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7"/>
  <sheetViews>
    <sheetView topLeftCell="O16" workbookViewId="0">
      <selection activeCell="AE3" sqref="AE3:AE26"/>
    </sheetView>
  </sheetViews>
  <sheetFormatPr defaultColWidth="9" defaultRowHeight="13.8" x14ac:dyDescent="0.25"/>
  <cols>
    <col min="1" max="5" width="9" style="45"/>
    <col min="6" max="6" width="10.88671875" style="45" customWidth="1"/>
    <col min="7" max="19" width="9" style="45"/>
    <col min="20" max="21" width="9" style="45" customWidth="1"/>
    <col min="22" max="22" width="15.33203125" style="45" customWidth="1"/>
    <col min="23" max="23" width="12.6640625" style="45" customWidth="1"/>
    <col min="24" max="33" width="9" style="45"/>
    <col min="34" max="34" width="17.33203125" style="45" customWidth="1"/>
    <col min="35" max="16384" width="9" style="45"/>
  </cols>
  <sheetData>
    <row r="1" spans="1:40" x14ac:dyDescent="0.25">
      <c r="N1" s="44" t="s">
        <v>173</v>
      </c>
    </row>
    <row r="2" spans="1:40" x14ac:dyDescent="0.25">
      <c r="A2" s="44" t="s">
        <v>174</v>
      </c>
      <c r="F2" s="46" t="s">
        <v>12</v>
      </c>
      <c r="H2" s="44" t="s">
        <v>175</v>
      </c>
      <c r="N2" s="45">
        <v>1</v>
      </c>
      <c r="O2" s="45">
        <v>2</v>
      </c>
      <c r="P2" s="45">
        <v>3</v>
      </c>
      <c r="Q2" s="45">
        <v>4</v>
      </c>
      <c r="R2" s="45">
        <v>5</v>
      </c>
      <c r="S2" s="46" t="s">
        <v>176</v>
      </c>
      <c r="T2" s="44"/>
      <c r="U2" s="44"/>
      <c r="V2" s="49" t="s">
        <v>177</v>
      </c>
      <c r="W2" s="49" t="s">
        <v>178</v>
      </c>
      <c r="X2" s="49" t="s">
        <v>179</v>
      </c>
      <c r="Y2" s="49" t="s">
        <v>180</v>
      </c>
      <c r="Z2" s="49" t="s">
        <v>181</v>
      </c>
      <c r="AA2" s="49" t="s">
        <v>182</v>
      </c>
      <c r="AB2" s="49" t="s">
        <v>183</v>
      </c>
      <c r="AC2" s="49" t="s">
        <v>31</v>
      </c>
      <c r="AD2" s="46" t="s">
        <v>149</v>
      </c>
      <c r="AE2" s="46" t="s">
        <v>161</v>
      </c>
      <c r="AF2" s="49" t="s">
        <v>162</v>
      </c>
      <c r="AG2" s="44" t="s">
        <v>184</v>
      </c>
      <c r="AH2" s="44">
        <f>SUM(AF3:AF26)</f>
        <v>590.00000000000011</v>
      </c>
      <c r="AK2" s="46"/>
      <c r="AL2" s="46"/>
      <c r="AM2" s="46"/>
    </row>
    <row r="3" spans="1:40" s="44" customFormat="1" ht="15.6" x14ac:dyDescent="0.35">
      <c r="A3" s="47">
        <v>1</v>
      </c>
      <c r="B3" s="47">
        <v>2</v>
      </c>
      <c r="C3" s="47">
        <v>3</v>
      </c>
      <c r="D3" s="47">
        <v>4</v>
      </c>
      <c r="E3" s="47">
        <v>5</v>
      </c>
      <c r="F3" s="48" t="str">
        <f t="shared" ref="F3:F26" si="0">"["&amp;A3&amp;","&amp;B3&amp;","&amp;C3&amp;","&amp;D3&amp;","&amp;E3&amp;"]"</f>
        <v>[1,2,3,4,5]</v>
      </c>
      <c r="H3" s="47">
        <v>1</v>
      </c>
      <c r="I3" s="47">
        <f t="shared" ref="I3:I26" si="1">IF(OR((B3-A3)=-4,(B3-A3)=1),2,IF(OR((B3-A3)=-3,(B3-A3)=2),-1,1))</f>
        <v>2</v>
      </c>
      <c r="J3" s="47">
        <f t="shared" ref="J3:J26" si="2">IF(OR((C3-B3)=-4,(C3-B3)=1),2,IF(OR((C3-B3)=-3,(C3-B3)=2),-1,1))</f>
        <v>2</v>
      </c>
      <c r="K3" s="47">
        <f t="shared" ref="K3:K26" si="3">IF(OR((D3-C3)=-4,(D3-C3)=1),2,IF(OR((D3-C3)=-3,(D3-C3)=2),-1,1))</f>
        <v>2</v>
      </c>
      <c r="L3" s="47">
        <f t="shared" ref="L3:L26" si="4">IF(OR((E3-D3)=-4,(E3-D3)=1),2,IF(OR((E3-D3)=-3,(E3-D3)=2),-1,1))</f>
        <v>2</v>
      </c>
      <c r="N3" s="47">
        <v>1</v>
      </c>
      <c r="O3" s="47">
        <f t="shared" ref="O3:O26" si="5">N3+I3</f>
        <v>3</v>
      </c>
      <c r="P3" s="47">
        <f t="shared" ref="P3:P26" si="6">O3+J3</f>
        <v>5</v>
      </c>
      <c r="Q3" s="47">
        <f t="shared" ref="Q3:Q26" si="7">P3+K3</f>
        <v>7</v>
      </c>
      <c r="R3" s="47">
        <f t="shared" ref="R3:R26" si="8">Q3+L3</f>
        <v>9</v>
      </c>
      <c r="S3" s="44">
        <f t="shared" ref="S3:S26" si="9">SUM(N3:R3)</f>
        <v>25</v>
      </c>
      <c r="U3" s="44" t="str">
        <f t="shared" ref="U3:U26" si="10">"["&amp;W3&amp;"]"</f>
        <v>[80]</v>
      </c>
      <c r="V3" s="50">
        <v>1</v>
      </c>
      <c r="W3" s="50">
        <v>80</v>
      </c>
      <c r="X3" s="51">
        <f t="shared" ref="X3:X26" si="11">$W3*N3</f>
        <v>80</v>
      </c>
      <c r="Y3" s="51">
        <f t="shared" ref="Y3:Y26" si="12">$W3*O3</f>
        <v>240</v>
      </c>
      <c r="Z3" s="51">
        <f t="shared" ref="Z3:Z26" si="13">$W3*P3</f>
        <v>400</v>
      </c>
      <c r="AA3" s="51">
        <f t="shared" ref="AA3:AA26" si="14">$W3*Q3</f>
        <v>560</v>
      </c>
      <c r="AB3" s="51">
        <f t="shared" ref="AB3:AB26" si="15">$W3*R3</f>
        <v>720</v>
      </c>
      <c r="AC3" s="51">
        <f t="shared" ref="AC3:AC26" si="16">$W3*S3</f>
        <v>2000</v>
      </c>
      <c r="AD3" s="48">
        <v>500</v>
      </c>
      <c r="AE3" s="54">
        <f>AD3/SUM($AD$3:$AD$26)</f>
        <v>4.5024763619990995E-4</v>
      </c>
      <c r="AF3" s="51">
        <f t="shared" ref="AF3:AF26" si="17">AC3*AD3/SUM(AD$3:AD$26)</f>
        <v>0.90049527239981986</v>
      </c>
      <c r="AG3" s="44" t="s">
        <v>185</v>
      </c>
      <c r="AH3" s="44">
        <v>10</v>
      </c>
      <c r="AJ3" s="44">
        <v>2.0000000000000001E-4</v>
      </c>
      <c r="AK3" s="44">
        <f>AJ3*7</f>
        <v>1.4E-3</v>
      </c>
      <c r="AL3" s="44">
        <f>AK3*17</f>
        <v>2.3799999999999998E-2</v>
      </c>
      <c r="AM3" s="44">
        <f>AL3*195</f>
        <v>4.641</v>
      </c>
      <c r="AN3" s="44">
        <f>AM3*9</f>
        <v>41.768999999999998</v>
      </c>
    </row>
    <row r="4" spans="1:40" s="44" customFormat="1" ht="15.6" x14ac:dyDescent="0.35">
      <c r="A4" s="47">
        <v>1</v>
      </c>
      <c r="B4" s="47">
        <v>2</v>
      </c>
      <c r="C4" s="47">
        <v>3</v>
      </c>
      <c r="D4" s="47">
        <v>5</v>
      </c>
      <c r="E4" s="47">
        <v>4</v>
      </c>
      <c r="F4" s="48" t="str">
        <f t="shared" si="0"/>
        <v>[1,2,3,5,4]</v>
      </c>
      <c r="H4" s="47">
        <v>1</v>
      </c>
      <c r="I4" s="47">
        <f t="shared" si="1"/>
        <v>2</v>
      </c>
      <c r="J4" s="47">
        <f t="shared" si="2"/>
        <v>2</v>
      </c>
      <c r="K4" s="47">
        <f t="shared" si="3"/>
        <v>-1</v>
      </c>
      <c r="L4" s="47">
        <f t="shared" si="4"/>
        <v>1</v>
      </c>
      <c r="N4" s="47">
        <v>1</v>
      </c>
      <c r="O4" s="47">
        <f t="shared" si="5"/>
        <v>3</v>
      </c>
      <c r="P4" s="47">
        <f t="shared" si="6"/>
        <v>5</v>
      </c>
      <c r="Q4" s="47">
        <f t="shared" si="7"/>
        <v>4</v>
      </c>
      <c r="R4" s="47">
        <f t="shared" si="8"/>
        <v>5</v>
      </c>
      <c r="S4" s="44">
        <f t="shared" si="9"/>
        <v>18</v>
      </c>
      <c r="U4" s="44" t="str">
        <f t="shared" si="10"/>
        <v>[78]</v>
      </c>
      <c r="V4" s="50">
        <v>2</v>
      </c>
      <c r="W4" s="50">
        <v>78</v>
      </c>
      <c r="X4" s="51">
        <f t="shared" si="11"/>
        <v>78</v>
      </c>
      <c r="Y4" s="51">
        <f t="shared" si="12"/>
        <v>234</v>
      </c>
      <c r="Z4" s="51">
        <f t="shared" si="13"/>
        <v>390</v>
      </c>
      <c r="AA4" s="51">
        <f t="shared" si="14"/>
        <v>312</v>
      </c>
      <c r="AB4" s="51">
        <f t="shared" si="15"/>
        <v>390</v>
      </c>
      <c r="AC4" s="51">
        <f t="shared" si="16"/>
        <v>1404</v>
      </c>
      <c r="AD4" s="48">
        <v>3000</v>
      </c>
      <c r="AE4" s="54">
        <f t="shared" ref="AE4:AE26" si="18">AD4/SUM($AD$3:$AD$26)</f>
        <v>2.7014858171994596E-3</v>
      </c>
      <c r="AF4" s="51">
        <f t="shared" si="17"/>
        <v>3.7928860873480414</v>
      </c>
      <c r="AG4" s="52" t="s">
        <v>186</v>
      </c>
      <c r="AH4" s="53">
        <f>AH2+AH3</f>
        <v>600.00000000000011</v>
      </c>
      <c r="AJ4" s="44">
        <v>2.5000000000000001E-4</v>
      </c>
      <c r="AK4" s="44">
        <f t="shared" ref="AK4:AK26" si="19">AJ4*7</f>
        <v>1.75E-3</v>
      </c>
      <c r="AL4" s="44">
        <f t="shared" ref="AL4:AL26" si="20">AK4*17</f>
        <v>2.9750000000000002E-2</v>
      </c>
      <c r="AM4" s="44">
        <f t="shared" ref="AM4:AM26" si="21">AL4*195</f>
        <v>5.8012500000000005</v>
      </c>
      <c r="AN4" s="44">
        <f t="shared" ref="AN4:AN26" si="22">AM4*9</f>
        <v>52.211250000000007</v>
      </c>
    </row>
    <row r="5" spans="1:40" s="44" customFormat="1" ht="15.6" x14ac:dyDescent="0.35">
      <c r="A5" s="47">
        <v>1</v>
      </c>
      <c r="B5" s="47">
        <v>2</v>
      </c>
      <c r="C5" s="47">
        <v>4</v>
      </c>
      <c r="D5" s="47">
        <v>3</v>
      </c>
      <c r="E5" s="47">
        <v>5</v>
      </c>
      <c r="F5" s="48" t="str">
        <f t="shared" si="0"/>
        <v>[1,2,4,3,5]</v>
      </c>
      <c r="H5" s="47">
        <v>1</v>
      </c>
      <c r="I5" s="47">
        <f t="shared" si="1"/>
        <v>2</v>
      </c>
      <c r="J5" s="47">
        <f t="shared" si="2"/>
        <v>-1</v>
      </c>
      <c r="K5" s="47">
        <f t="shared" si="3"/>
        <v>1</v>
      </c>
      <c r="L5" s="47">
        <f t="shared" si="4"/>
        <v>-1</v>
      </c>
      <c r="N5" s="47">
        <v>1</v>
      </c>
      <c r="O5" s="47">
        <f t="shared" si="5"/>
        <v>3</v>
      </c>
      <c r="P5" s="47">
        <f t="shared" si="6"/>
        <v>2</v>
      </c>
      <c r="Q5" s="47">
        <f t="shared" si="7"/>
        <v>3</v>
      </c>
      <c r="R5" s="47">
        <f t="shared" si="8"/>
        <v>2</v>
      </c>
      <c r="S5" s="44">
        <f t="shared" si="9"/>
        <v>11</v>
      </c>
      <c r="U5" s="44" t="str">
        <f t="shared" si="10"/>
        <v>[53]</v>
      </c>
      <c r="V5" s="50">
        <v>3</v>
      </c>
      <c r="W5" s="50">
        <v>53</v>
      </c>
      <c r="X5" s="51">
        <f t="shared" si="11"/>
        <v>53</v>
      </c>
      <c r="Y5" s="51">
        <f t="shared" si="12"/>
        <v>159</v>
      </c>
      <c r="Z5" s="51">
        <f t="shared" si="13"/>
        <v>106</v>
      </c>
      <c r="AA5" s="51">
        <f t="shared" si="14"/>
        <v>159</v>
      </c>
      <c r="AB5" s="51">
        <f t="shared" si="15"/>
        <v>106</v>
      </c>
      <c r="AC5" s="51">
        <f t="shared" si="16"/>
        <v>583</v>
      </c>
      <c r="AD5" s="48">
        <v>141000</v>
      </c>
      <c r="AE5" s="54">
        <f t="shared" si="18"/>
        <v>0.12696983340837462</v>
      </c>
      <c r="AF5" s="51">
        <f t="shared" si="17"/>
        <v>74.023412877082393</v>
      </c>
      <c r="AJ5" s="44">
        <v>2.6315789473684199E-4</v>
      </c>
      <c r="AK5" s="44">
        <f t="shared" si="19"/>
        <v>1.842105263157894E-3</v>
      </c>
      <c r="AL5" s="44">
        <f t="shared" si="20"/>
        <v>3.13157894736842E-2</v>
      </c>
      <c r="AM5" s="44">
        <f t="shared" si="21"/>
        <v>6.1065789473684191</v>
      </c>
      <c r="AN5" s="44">
        <f t="shared" si="22"/>
        <v>54.959210526315772</v>
      </c>
    </row>
    <row r="6" spans="1:40" s="44" customFormat="1" ht="15.6" x14ac:dyDescent="0.35">
      <c r="A6" s="47">
        <v>1</v>
      </c>
      <c r="B6" s="47">
        <v>2</v>
      </c>
      <c r="C6" s="47">
        <v>4</v>
      </c>
      <c r="D6" s="47">
        <v>5</v>
      </c>
      <c r="E6" s="47">
        <v>3</v>
      </c>
      <c r="F6" s="48" t="str">
        <f t="shared" si="0"/>
        <v>[1,2,4,5,3]</v>
      </c>
      <c r="H6" s="47">
        <v>1</v>
      </c>
      <c r="I6" s="47">
        <f t="shared" si="1"/>
        <v>2</v>
      </c>
      <c r="J6" s="47">
        <f t="shared" si="2"/>
        <v>-1</v>
      </c>
      <c r="K6" s="47">
        <f t="shared" si="3"/>
        <v>2</v>
      </c>
      <c r="L6" s="47">
        <f t="shared" si="4"/>
        <v>1</v>
      </c>
      <c r="N6" s="47">
        <v>1</v>
      </c>
      <c r="O6" s="47">
        <f t="shared" si="5"/>
        <v>3</v>
      </c>
      <c r="P6" s="47">
        <f t="shared" si="6"/>
        <v>2</v>
      </c>
      <c r="Q6" s="47">
        <f t="shared" si="7"/>
        <v>4</v>
      </c>
      <c r="R6" s="47">
        <f t="shared" si="8"/>
        <v>5</v>
      </c>
      <c r="S6" s="44">
        <f t="shared" si="9"/>
        <v>15</v>
      </c>
      <c r="U6" s="44" t="str">
        <f t="shared" si="10"/>
        <v>[68]</v>
      </c>
      <c r="V6" s="50">
        <v>4</v>
      </c>
      <c r="W6" s="50">
        <v>68</v>
      </c>
      <c r="X6" s="51">
        <f t="shared" si="11"/>
        <v>68</v>
      </c>
      <c r="Y6" s="51">
        <f t="shared" si="12"/>
        <v>204</v>
      </c>
      <c r="Z6" s="51">
        <f t="shared" si="13"/>
        <v>136</v>
      </c>
      <c r="AA6" s="51">
        <f t="shared" si="14"/>
        <v>272</v>
      </c>
      <c r="AB6" s="51">
        <f t="shared" si="15"/>
        <v>340</v>
      </c>
      <c r="AC6" s="51">
        <f t="shared" si="16"/>
        <v>1020</v>
      </c>
      <c r="AD6" s="48">
        <v>10000</v>
      </c>
      <c r="AE6" s="54">
        <f t="shared" si="18"/>
        <v>9.0049527239981983E-3</v>
      </c>
      <c r="AF6" s="51">
        <f t="shared" si="17"/>
        <v>9.1850517784781633</v>
      </c>
      <c r="AJ6" s="44">
        <v>2.8490028490028499E-4</v>
      </c>
      <c r="AK6" s="44">
        <f t="shared" si="19"/>
        <v>1.9943019943019949E-3</v>
      </c>
      <c r="AL6" s="44">
        <f t="shared" si="20"/>
        <v>3.390313390313391E-2</v>
      </c>
      <c r="AM6" s="44">
        <f t="shared" si="21"/>
        <v>6.6111111111111125</v>
      </c>
      <c r="AN6" s="44">
        <f t="shared" si="22"/>
        <v>59.500000000000014</v>
      </c>
    </row>
    <row r="7" spans="1:40" s="44" customFormat="1" ht="15.6" x14ac:dyDescent="0.35">
      <c r="A7" s="47">
        <v>1</v>
      </c>
      <c r="B7" s="47">
        <v>2</v>
      </c>
      <c r="C7" s="47">
        <v>5</v>
      </c>
      <c r="D7" s="47">
        <v>3</v>
      </c>
      <c r="E7" s="47">
        <v>4</v>
      </c>
      <c r="F7" s="48" t="str">
        <f t="shared" si="0"/>
        <v>[1,2,5,3,4]</v>
      </c>
      <c r="H7" s="47">
        <v>1</v>
      </c>
      <c r="I7" s="47">
        <f t="shared" si="1"/>
        <v>2</v>
      </c>
      <c r="J7" s="47">
        <f t="shared" si="2"/>
        <v>1</v>
      </c>
      <c r="K7" s="47">
        <f t="shared" si="3"/>
        <v>1</v>
      </c>
      <c r="L7" s="47">
        <f t="shared" si="4"/>
        <v>2</v>
      </c>
      <c r="N7" s="47">
        <v>1</v>
      </c>
      <c r="O7" s="47">
        <f t="shared" si="5"/>
        <v>3</v>
      </c>
      <c r="P7" s="47">
        <f t="shared" si="6"/>
        <v>4</v>
      </c>
      <c r="Q7" s="47">
        <f t="shared" si="7"/>
        <v>5</v>
      </c>
      <c r="R7" s="47">
        <f t="shared" si="8"/>
        <v>7</v>
      </c>
      <c r="S7" s="44">
        <f t="shared" si="9"/>
        <v>20</v>
      </c>
      <c r="U7" s="44" t="str">
        <f t="shared" si="10"/>
        <v>[80]</v>
      </c>
      <c r="V7" s="50">
        <v>5</v>
      </c>
      <c r="W7" s="50">
        <v>80</v>
      </c>
      <c r="X7" s="51">
        <f t="shared" si="11"/>
        <v>80</v>
      </c>
      <c r="Y7" s="51">
        <f t="shared" si="12"/>
        <v>240</v>
      </c>
      <c r="Z7" s="51">
        <f t="shared" si="13"/>
        <v>320</v>
      </c>
      <c r="AA7" s="51">
        <f t="shared" si="14"/>
        <v>400</v>
      </c>
      <c r="AB7" s="51">
        <f t="shared" si="15"/>
        <v>560</v>
      </c>
      <c r="AC7" s="51">
        <f t="shared" si="16"/>
        <v>1600</v>
      </c>
      <c r="AD7" s="48">
        <v>1000</v>
      </c>
      <c r="AE7" s="54">
        <f t="shared" si="18"/>
        <v>9.0049527239981989E-4</v>
      </c>
      <c r="AF7" s="51">
        <f t="shared" si="17"/>
        <v>1.4407924358397119</v>
      </c>
      <c r="AJ7" s="44">
        <v>3.0864197530864202E-4</v>
      </c>
      <c r="AK7" s="44">
        <f t="shared" si="19"/>
        <v>2.1604938271604941E-3</v>
      </c>
      <c r="AL7" s="44">
        <f t="shared" si="20"/>
        <v>3.6728395061728397E-2</v>
      </c>
      <c r="AM7" s="44">
        <f t="shared" si="21"/>
        <v>7.1620370370370372</v>
      </c>
      <c r="AN7" s="44">
        <f t="shared" si="22"/>
        <v>64.458333333333329</v>
      </c>
    </row>
    <row r="8" spans="1:40" s="44" customFormat="1" ht="15.6" x14ac:dyDescent="0.35">
      <c r="A8" s="47">
        <v>1</v>
      </c>
      <c r="B8" s="47">
        <v>2</v>
      </c>
      <c r="C8" s="47">
        <v>5</v>
      </c>
      <c r="D8" s="47">
        <v>4</v>
      </c>
      <c r="E8" s="47">
        <v>3</v>
      </c>
      <c r="F8" s="48" t="str">
        <f t="shared" si="0"/>
        <v>[1,2,5,4,3]</v>
      </c>
      <c r="H8" s="47">
        <v>1</v>
      </c>
      <c r="I8" s="47">
        <f t="shared" si="1"/>
        <v>2</v>
      </c>
      <c r="J8" s="47">
        <f t="shared" si="2"/>
        <v>1</v>
      </c>
      <c r="K8" s="47">
        <f t="shared" si="3"/>
        <v>1</v>
      </c>
      <c r="L8" s="47">
        <f t="shared" si="4"/>
        <v>1</v>
      </c>
      <c r="N8" s="47">
        <v>1</v>
      </c>
      <c r="O8" s="47">
        <f t="shared" si="5"/>
        <v>3</v>
      </c>
      <c r="P8" s="47">
        <f t="shared" si="6"/>
        <v>4</v>
      </c>
      <c r="Q8" s="47">
        <f t="shared" si="7"/>
        <v>5</v>
      </c>
      <c r="R8" s="47">
        <f t="shared" si="8"/>
        <v>6</v>
      </c>
      <c r="S8" s="44">
        <f t="shared" si="9"/>
        <v>19</v>
      </c>
      <c r="U8" s="44" t="str">
        <f t="shared" si="10"/>
        <v>[80]</v>
      </c>
      <c r="V8" s="50">
        <v>6</v>
      </c>
      <c r="W8" s="50">
        <v>80</v>
      </c>
      <c r="X8" s="51">
        <f t="shared" si="11"/>
        <v>80</v>
      </c>
      <c r="Y8" s="51">
        <f t="shared" si="12"/>
        <v>240</v>
      </c>
      <c r="Z8" s="51">
        <f t="shared" si="13"/>
        <v>320</v>
      </c>
      <c r="AA8" s="51">
        <f t="shared" si="14"/>
        <v>400</v>
      </c>
      <c r="AB8" s="51">
        <f t="shared" si="15"/>
        <v>480</v>
      </c>
      <c r="AC8" s="51">
        <f t="shared" si="16"/>
        <v>1520</v>
      </c>
      <c r="AD8" s="48">
        <v>1500</v>
      </c>
      <c r="AE8" s="54">
        <f t="shared" si="18"/>
        <v>1.3507429085997298E-3</v>
      </c>
      <c r="AF8" s="51">
        <f t="shared" si="17"/>
        <v>2.0531292210715892</v>
      </c>
      <c r="AJ8" s="44">
        <v>3.3613445378151299E-4</v>
      </c>
      <c r="AK8" s="44">
        <f t="shared" si="19"/>
        <v>2.3529411764705911E-3</v>
      </c>
      <c r="AL8" s="44">
        <f t="shared" si="20"/>
        <v>4.0000000000000049E-2</v>
      </c>
      <c r="AM8" s="44">
        <f t="shared" si="21"/>
        <v>7.8000000000000096</v>
      </c>
      <c r="AN8" s="44">
        <f t="shared" si="22"/>
        <v>70.200000000000088</v>
      </c>
    </row>
    <row r="9" spans="1:40" s="44" customFormat="1" ht="15.6" x14ac:dyDescent="0.35">
      <c r="A9" s="47">
        <v>1</v>
      </c>
      <c r="B9" s="47">
        <v>3</v>
      </c>
      <c r="C9" s="47">
        <v>2</v>
      </c>
      <c r="D9" s="47">
        <v>4</v>
      </c>
      <c r="E9" s="47">
        <v>5</v>
      </c>
      <c r="F9" s="48" t="str">
        <f t="shared" si="0"/>
        <v>[1,3,2,4,5]</v>
      </c>
      <c r="H9" s="47">
        <v>1</v>
      </c>
      <c r="I9" s="47">
        <f t="shared" si="1"/>
        <v>-1</v>
      </c>
      <c r="J9" s="47">
        <f t="shared" si="2"/>
        <v>1</v>
      </c>
      <c r="K9" s="47">
        <f t="shared" si="3"/>
        <v>-1</v>
      </c>
      <c r="L9" s="47">
        <f t="shared" si="4"/>
        <v>2</v>
      </c>
      <c r="N9" s="47">
        <v>1</v>
      </c>
      <c r="O9" s="47">
        <f t="shared" si="5"/>
        <v>0</v>
      </c>
      <c r="P9" s="47">
        <f t="shared" si="6"/>
        <v>1</v>
      </c>
      <c r="Q9" s="47">
        <f t="shared" si="7"/>
        <v>0</v>
      </c>
      <c r="R9" s="47">
        <f t="shared" si="8"/>
        <v>2</v>
      </c>
      <c r="S9" s="44">
        <f t="shared" si="9"/>
        <v>4</v>
      </c>
      <c r="U9" s="44" t="str">
        <f t="shared" si="10"/>
        <v>[50]</v>
      </c>
      <c r="V9" s="50">
        <v>7</v>
      </c>
      <c r="W9" s="50">
        <v>50</v>
      </c>
      <c r="X9" s="51">
        <f t="shared" si="11"/>
        <v>50</v>
      </c>
      <c r="Y9" s="51">
        <f t="shared" si="12"/>
        <v>0</v>
      </c>
      <c r="Z9" s="51">
        <f t="shared" si="13"/>
        <v>50</v>
      </c>
      <c r="AA9" s="51">
        <f t="shared" si="14"/>
        <v>0</v>
      </c>
      <c r="AB9" s="51">
        <f t="shared" si="15"/>
        <v>100</v>
      </c>
      <c r="AC9" s="51">
        <f t="shared" si="16"/>
        <v>200</v>
      </c>
      <c r="AD9" s="48">
        <v>50000</v>
      </c>
      <c r="AE9" s="54">
        <f t="shared" si="18"/>
        <v>4.5024763619990998E-2</v>
      </c>
      <c r="AF9" s="51">
        <f t="shared" si="17"/>
        <v>9.0049527239981995</v>
      </c>
      <c r="AJ9" s="44">
        <v>3.6764705882352897E-4</v>
      </c>
      <c r="AK9" s="44">
        <f t="shared" si="19"/>
        <v>2.5735294117647028E-3</v>
      </c>
      <c r="AL9" s="44">
        <f t="shared" si="20"/>
        <v>4.3749999999999949E-2</v>
      </c>
      <c r="AM9" s="44">
        <f t="shared" si="21"/>
        <v>8.5312499999999893</v>
      </c>
      <c r="AN9" s="44">
        <f t="shared" si="22"/>
        <v>76.781249999999901</v>
      </c>
    </row>
    <row r="10" spans="1:40" s="44" customFormat="1" ht="15.6" x14ac:dyDescent="0.35">
      <c r="A10" s="47">
        <v>1</v>
      </c>
      <c r="B10" s="47">
        <v>3</v>
      </c>
      <c r="C10" s="47">
        <v>2</v>
      </c>
      <c r="D10" s="47">
        <v>5</v>
      </c>
      <c r="E10" s="47">
        <v>4</v>
      </c>
      <c r="F10" s="48" t="str">
        <f t="shared" si="0"/>
        <v>[1,3,2,5,4]</v>
      </c>
      <c r="H10" s="47">
        <v>1</v>
      </c>
      <c r="I10" s="47">
        <f t="shared" si="1"/>
        <v>-1</v>
      </c>
      <c r="J10" s="47">
        <f t="shared" si="2"/>
        <v>1</v>
      </c>
      <c r="K10" s="47">
        <f t="shared" si="3"/>
        <v>1</v>
      </c>
      <c r="L10" s="47">
        <f t="shared" si="4"/>
        <v>1</v>
      </c>
      <c r="N10" s="47">
        <v>1</v>
      </c>
      <c r="O10" s="47">
        <f t="shared" si="5"/>
        <v>0</v>
      </c>
      <c r="P10" s="47">
        <f t="shared" si="6"/>
        <v>1</v>
      </c>
      <c r="Q10" s="47">
        <f t="shared" si="7"/>
        <v>2</v>
      </c>
      <c r="R10" s="47">
        <f t="shared" si="8"/>
        <v>3</v>
      </c>
      <c r="S10" s="44">
        <f t="shared" si="9"/>
        <v>7</v>
      </c>
      <c r="U10" s="44" t="str">
        <f t="shared" si="10"/>
        <v>[52]</v>
      </c>
      <c r="V10" s="50">
        <v>8</v>
      </c>
      <c r="W10" s="50">
        <v>52</v>
      </c>
      <c r="X10" s="51">
        <f t="shared" si="11"/>
        <v>52</v>
      </c>
      <c r="Y10" s="51">
        <f t="shared" si="12"/>
        <v>0</v>
      </c>
      <c r="Z10" s="51">
        <f t="shared" si="13"/>
        <v>52</v>
      </c>
      <c r="AA10" s="51">
        <f t="shared" si="14"/>
        <v>104</v>
      </c>
      <c r="AB10" s="51">
        <f t="shared" si="15"/>
        <v>156</v>
      </c>
      <c r="AC10" s="51">
        <f t="shared" si="16"/>
        <v>364</v>
      </c>
      <c r="AD10" s="48">
        <v>70000</v>
      </c>
      <c r="AE10" s="54">
        <f t="shared" si="18"/>
        <v>6.3034669067987395E-2</v>
      </c>
      <c r="AF10" s="51">
        <f t="shared" si="17"/>
        <v>22.944619540747411</v>
      </c>
      <c r="AJ10" s="44">
        <v>3.9215686274509802E-4</v>
      </c>
      <c r="AK10" s="44">
        <f t="shared" si="19"/>
        <v>2.7450980392156863E-3</v>
      </c>
      <c r="AL10" s="44">
        <f t="shared" si="20"/>
        <v>4.6666666666666669E-2</v>
      </c>
      <c r="AM10" s="44">
        <f t="shared" si="21"/>
        <v>9.1</v>
      </c>
      <c r="AN10" s="44">
        <f t="shared" si="22"/>
        <v>81.899999999999991</v>
      </c>
    </row>
    <row r="11" spans="1:40" s="44" customFormat="1" ht="15.6" x14ac:dyDescent="0.35">
      <c r="A11" s="47">
        <v>1</v>
      </c>
      <c r="B11" s="47">
        <v>3</v>
      </c>
      <c r="C11" s="47">
        <v>4</v>
      </c>
      <c r="D11" s="47">
        <v>2</v>
      </c>
      <c r="E11" s="47">
        <v>5</v>
      </c>
      <c r="F11" s="48" t="str">
        <f t="shared" si="0"/>
        <v>[1,3,4,2,5]</v>
      </c>
      <c r="H11" s="47">
        <v>1</v>
      </c>
      <c r="I11" s="47">
        <f t="shared" si="1"/>
        <v>-1</v>
      </c>
      <c r="J11" s="47">
        <f t="shared" si="2"/>
        <v>2</v>
      </c>
      <c r="K11" s="47">
        <f t="shared" si="3"/>
        <v>1</v>
      </c>
      <c r="L11" s="47">
        <f t="shared" si="4"/>
        <v>1</v>
      </c>
      <c r="N11" s="47">
        <v>1</v>
      </c>
      <c r="O11" s="47">
        <f t="shared" si="5"/>
        <v>0</v>
      </c>
      <c r="P11" s="47">
        <f t="shared" si="6"/>
        <v>2</v>
      </c>
      <c r="Q11" s="47">
        <f t="shared" si="7"/>
        <v>3</v>
      </c>
      <c r="R11" s="47">
        <f t="shared" si="8"/>
        <v>4</v>
      </c>
      <c r="S11" s="44">
        <f t="shared" si="9"/>
        <v>10</v>
      </c>
      <c r="U11" s="44" t="str">
        <f t="shared" si="10"/>
        <v>[52]</v>
      </c>
      <c r="V11" s="50">
        <v>9</v>
      </c>
      <c r="W11" s="50">
        <v>52</v>
      </c>
      <c r="X11" s="51">
        <f t="shared" si="11"/>
        <v>52</v>
      </c>
      <c r="Y11" s="51">
        <f t="shared" si="12"/>
        <v>0</v>
      </c>
      <c r="Z11" s="51">
        <f t="shared" si="13"/>
        <v>104</v>
      </c>
      <c r="AA11" s="51">
        <f t="shared" si="14"/>
        <v>156</v>
      </c>
      <c r="AB11" s="51">
        <f t="shared" si="15"/>
        <v>208</v>
      </c>
      <c r="AC11" s="51">
        <f t="shared" si="16"/>
        <v>520</v>
      </c>
      <c r="AD11" s="48">
        <v>110000</v>
      </c>
      <c r="AE11" s="54">
        <f t="shared" si="18"/>
        <v>9.9054479963980188E-2</v>
      </c>
      <c r="AF11" s="51">
        <f t="shared" si="17"/>
        <v>51.508329581269699</v>
      </c>
      <c r="AJ11" s="44">
        <v>4.1666666666666702E-4</v>
      </c>
      <c r="AK11" s="44">
        <f t="shared" si="19"/>
        <v>2.916666666666669E-3</v>
      </c>
      <c r="AL11" s="44">
        <f t="shared" si="20"/>
        <v>4.9583333333333375E-2</v>
      </c>
      <c r="AM11" s="44">
        <f t="shared" si="21"/>
        <v>9.6687500000000082</v>
      </c>
      <c r="AN11" s="44">
        <f t="shared" si="22"/>
        <v>87.018750000000068</v>
      </c>
    </row>
    <row r="12" spans="1:40" s="44" customFormat="1" ht="15.6" x14ac:dyDescent="0.35">
      <c r="A12" s="47">
        <v>1</v>
      </c>
      <c r="B12" s="47">
        <v>3</v>
      </c>
      <c r="C12" s="47">
        <v>4</v>
      </c>
      <c r="D12" s="47">
        <v>5</v>
      </c>
      <c r="E12" s="47">
        <v>2</v>
      </c>
      <c r="F12" s="48" t="str">
        <f t="shared" si="0"/>
        <v>[1,3,4,5,2]</v>
      </c>
      <c r="H12" s="47">
        <v>1</v>
      </c>
      <c r="I12" s="47">
        <f t="shared" si="1"/>
        <v>-1</v>
      </c>
      <c r="J12" s="47">
        <f t="shared" si="2"/>
        <v>2</v>
      </c>
      <c r="K12" s="47">
        <f t="shared" si="3"/>
        <v>2</v>
      </c>
      <c r="L12" s="47">
        <f t="shared" si="4"/>
        <v>-1</v>
      </c>
      <c r="N12" s="47">
        <v>1</v>
      </c>
      <c r="O12" s="47">
        <f t="shared" si="5"/>
        <v>0</v>
      </c>
      <c r="P12" s="47">
        <f t="shared" si="6"/>
        <v>2</v>
      </c>
      <c r="Q12" s="47">
        <f t="shared" si="7"/>
        <v>4</v>
      </c>
      <c r="R12" s="47">
        <f t="shared" si="8"/>
        <v>3</v>
      </c>
      <c r="S12" s="44">
        <f t="shared" si="9"/>
        <v>10</v>
      </c>
      <c r="U12" s="44" t="str">
        <f t="shared" si="10"/>
        <v>[48]</v>
      </c>
      <c r="V12" s="50">
        <v>10</v>
      </c>
      <c r="W12" s="50">
        <v>48</v>
      </c>
      <c r="X12" s="51">
        <f t="shared" si="11"/>
        <v>48</v>
      </c>
      <c r="Y12" s="51">
        <f t="shared" si="12"/>
        <v>0</v>
      </c>
      <c r="Z12" s="51">
        <f t="shared" si="13"/>
        <v>96</v>
      </c>
      <c r="AA12" s="51">
        <f t="shared" si="14"/>
        <v>192</v>
      </c>
      <c r="AB12" s="51">
        <f t="shared" si="15"/>
        <v>144</v>
      </c>
      <c r="AC12" s="51">
        <f t="shared" si="16"/>
        <v>480</v>
      </c>
      <c r="AD12" s="48">
        <v>90000</v>
      </c>
      <c r="AE12" s="54">
        <f t="shared" si="18"/>
        <v>8.1044574515983792E-2</v>
      </c>
      <c r="AF12" s="51">
        <f t="shared" si="17"/>
        <v>38.90139576767222</v>
      </c>
      <c r="AJ12" s="44">
        <v>4.4444444444444398E-4</v>
      </c>
      <c r="AK12" s="44">
        <f t="shared" si="19"/>
        <v>3.1111111111111079E-3</v>
      </c>
      <c r="AL12" s="44">
        <f t="shared" si="20"/>
        <v>5.2888888888888833E-2</v>
      </c>
      <c r="AM12" s="44">
        <f t="shared" si="21"/>
        <v>10.313333333333322</v>
      </c>
      <c r="AN12" s="44">
        <f t="shared" si="22"/>
        <v>92.819999999999894</v>
      </c>
    </row>
    <row r="13" spans="1:40" s="44" customFormat="1" ht="15.6" x14ac:dyDescent="0.35">
      <c r="A13" s="47">
        <v>1</v>
      </c>
      <c r="B13" s="47">
        <v>3</v>
      </c>
      <c r="C13" s="47">
        <v>5</v>
      </c>
      <c r="D13" s="47">
        <v>2</v>
      </c>
      <c r="E13" s="47">
        <v>4</v>
      </c>
      <c r="F13" s="48" t="str">
        <f t="shared" si="0"/>
        <v>[1,3,5,2,4]</v>
      </c>
      <c r="H13" s="47">
        <v>1</v>
      </c>
      <c r="I13" s="47">
        <f t="shared" si="1"/>
        <v>-1</v>
      </c>
      <c r="J13" s="47">
        <f t="shared" si="2"/>
        <v>-1</v>
      </c>
      <c r="K13" s="47">
        <f t="shared" si="3"/>
        <v>-1</v>
      </c>
      <c r="L13" s="47">
        <f t="shared" si="4"/>
        <v>-1</v>
      </c>
      <c r="N13" s="47">
        <v>1</v>
      </c>
      <c r="O13" s="47">
        <f t="shared" si="5"/>
        <v>0</v>
      </c>
      <c r="P13" s="47">
        <f t="shared" si="6"/>
        <v>-1</v>
      </c>
      <c r="Q13" s="47">
        <f t="shared" si="7"/>
        <v>-2</v>
      </c>
      <c r="R13" s="47">
        <f t="shared" si="8"/>
        <v>-3</v>
      </c>
      <c r="S13" s="44">
        <f t="shared" si="9"/>
        <v>-5</v>
      </c>
      <c r="U13" s="44" t="str">
        <f t="shared" si="10"/>
        <v>[56]</v>
      </c>
      <c r="V13" s="50">
        <v>11</v>
      </c>
      <c r="W13" s="50">
        <v>56</v>
      </c>
      <c r="X13" s="51">
        <f t="shared" si="11"/>
        <v>56</v>
      </c>
      <c r="Y13" s="51">
        <f t="shared" si="12"/>
        <v>0</v>
      </c>
      <c r="Z13" s="51">
        <f t="shared" si="13"/>
        <v>-56</v>
      </c>
      <c r="AA13" s="51">
        <f t="shared" si="14"/>
        <v>-112</v>
      </c>
      <c r="AB13" s="51">
        <f t="shared" si="15"/>
        <v>-168</v>
      </c>
      <c r="AC13" s="51">
        <f t="shared" si="16"/>
        <v>-280</v>
      </c>
      <c r="AD13" s="48">
        <v>0</v>
      </c>
      <c r="AE13" s="54">
        <f t="shared" si="18"/>
        <v>0</v>
      </c>
      <c r="AF13" s="51">
        <f t="shared" si="17"/>
        <v>0</v>
      </c>
      <c r="AJ13" s="44">
        <v>4.7619047619047597E-4</v>
      </c>
      <c r="AK13" s="44">
        <f t="shared" si="19"/>
        <v>3.3333333333333318E-3</v>
      </c>
      <c r="AL13" s="44">
        <f t="shared" si="20"/>
        <v>5.6666666666666643E-2</v>
      </c>
      <c r="AM13" s="44">
        <f t="shared" si="21"/>
        <v>11.049999999999995</v>
      </c>
      <c r="AN13" s="44">
        <f t="shared" si="22"/>
        <v>99.44999999999996</v>
      </c>
    </row>
    <row r="14" spans="1:40" s="44" customFormat="1" ht="15.6" x14ac:dyDescent="0.35">
      <c r="A14" s="47">
        <v>1</v>
      </c>
      <c r="B14" s="47">
        <v>3</v>
      </c>
      <c r="C14" s="47">
        <v>5</v>
      </c>
      <c r="D14" s="47">
        <v>4</v>
      </c>
      <c r="E14" s="47">
        <v>2</v>
      </c>
      <c r="F14" s="48" t="str">
        <f t="shared" si="0"/>
        <v>[1,3,5,4,2]</v>
      </c>
      <c r="H14" s="47">
        <v>1</v>
      </c>
      <c r="I14" s="47">
        <f t="shared" si="1"/>
        <v>-1</v>
      </c>
      <c r="J14" s="47">
        <f t="shared" si="2"/>
        <v>-1</v>
      </c>
      <c r="K14" s="47">
        <f t="shared" si="3"/>
        <v>1</v>
      </c>
      <c r="L14" s="47">
        <f t="shared" si="4"/>
        <v>1</v>
      </c>
      <c r="N14" s="47">
        <v>1</v>
      </c>
      <c r="O14" s="47">
        <f t="shared" si="5"/>
        <v>0</v>
      </c>
      <c r="P14" s="47">
        <f t="shared" si="6"/>
        <v>-1</v>
      </c>
      <c r="Q14" s="47">
        <f t="shared" si="7"/>
        <v>0</v>
      </c>
      <c r="R14" s="47">
        <f t="shared" si="8"/>
        <v>1</v>
      </c>
      <c r="S14" s="44">
        <f t="shared" si="9"/>
        <v>1</v>
      </c>
      <c r="U14" s="44" t="str">
        <f t="shared" si="10"/>
        <v>[56]</v>
      </c>
      <c r="V14" s="50">
        <v>12</v>
      </c>
      <c r="W14" s="50">
        <v>56</v>
      </c>
      <c r="X14" s="51">
        <f t="shared" si="11"/>
        <v>56</v>
      </c>
      <c r="Y14" s="51">
        <f t="shared" si="12"/>
        <v>0</v>
      </c>
      <c r="Z14" s="51">
        <f t="shared" si="13"/>
        <v>-56</v>
      </c>
      <c r="AA14" s="51">
        <f t="shared" si="14"/>
        <v>0</v>
      </c>
      <c r="AB14" s="51">
        <f t="shared" si="15"/>
        <v>56</v>
      </c>
      <c r="AC14" s="51">
        <f t="shared" si="16"/>
        <v>56</v>
      </c>
      <c r="AD14" s="48">
        <v>0</v>
      </c>
      <c r="AE14" s="54">
        <f t="shared" si="18"/>
        <v>0</v>
      </c>
      <c r="AF14" s="51">
        <f t="shared" si="17"/>
        <v>0</v>
      </c>
      <c r="AJ14" s="44">
        <v>5.1282051282051304E-4</v>
      </c>
      <c r="AK14" s="44">
        <f t="shared" si="19"/>
        <v>3.589743589743591E-3</v>
      </c>
      <c r="AL14" s="44">
        <f t="shared" si="20"/>
        <v>6.102564102564105E-2</v>
      </c>
      <c r="AM14" s="44">
        <f t="shared" si="21"/>
        <v>11.900000000000006</v>
      </c>
      <c r="AN14" s="44">
        <f t="shared" si="22"/>
        <v>107.10000000000005</v>
      </c>
    </row>
    <row r="15" spans="1:40" s="44" customFormat="1" ht="15.6" x14ac:dyDescent="0.35">
      <c r="A15" s="47">
        <v>1</v>
      </c>
      <c r="B15" s="47">
        <v>4</v>
      </c>
      <c r="C15" s="47">
        <v>2</v>
      </c>
      <c r="D15" s="47">
        <v>3</v>
      </c>
      <c r="E15" s="47">
        <v>5</v>
      </c>
      <c r="F15" s="48" t="str">
        <f t="shared" si="0"/>
        <v>[1,4,2,3,5]</v>
      </c>
      <c r="H15" s="47">
        <v>1</v>
      </c>
      <c r="I15" s="47">
        <f t="shared" si="1"/>
        <v>1</v>
      </c>
      <c r="J15" s="47">
        <f t="shared" si="2"/>
        <v>1</v>
      </c>
      <c r="K15" s="47">
        <f t="shared" si="3"/>
        <v>2</v>
      </c>
      <c r="L15" s="47">
        <f t="shared" si="4"/>
        <v>-1</v>
      </c>
      <c r="N15" s="47">
        <v>1</v>
      </c>
      <c r="O15" s="47">
        <f t="shared" si="5"/>
        <v>2</v>
      </c>
      <c r="P15" s="47">
        <f t="shared" si="6"/>
        <v>3</v>
      </c>
      <c r="Q15" s="47">
        <f t="shared" si="7"/>
        <v>5</v>
      </c>
      <c r="R15" s="47">
        <f t="shared" si="8"/>
        <v>4</v>
      </c>
      <c r="S15" s="44">
        <f t="shared" si="9"/>
        <v>15</v>
      </c>
      <c r="U15" s="44" t="str">
        <f t="shared" si="10"/>
        <v>[64]</v>
      </c>
      <c r="V15" s="50">
        <v>13</v>
      </c>
      <c r="W15" s="50">
        <v>64</v>
      </c>
      <c r="X15" s="51">
        <f t="shared" si="11"/>
        <v>64</v>
      </c>
      <c r="Y15" s="51">
        <f t="shared" si="12"/>
        <v>128</v>
      </c>
      <c r="Z15" s="51">
        <f t="shared" si="13"/>
        <v>192</v>
      </c>
      <c r="AA15" s="51">
        <f t="shared" si="14"/>
        <v>320</v>
      </c>
      <c r="AB15" s="51">
        <f t="shared" si="15"/>
        <v>256</v>
      </c>
      <c r="AC15" s="51">
        <f t="shared" si="16"/>
        <v>960</v>
      </c>
      <c r="AD15" s="48">
        <v>15000</v>
      </c>
      <c r="AE15" s="54">
        <f t="shared" si="18"/>
        <v>1.3507429085997299E-2</v>
      </c>
      <c r="AF15" s="51">
        <f t="shared" si="17"/>
        <v>12.967131922557407</v>
      </c>
      <c r="AJ15" s="44">
        <v>5.5555555555555599E-4</v>
      </c>
      <c r="AK15" s="44">
        <f t="shared" si="19"/>
        <v>3.8888888888888918E-3</v>
      </c>
      <c r="AL15" s="44">
        <f t="shared" si="20"/>
        <v>6.6111111111111162E-2</v>
      </c>
      <c r="AM15" s="44">
        <f t="shared" si="21"/>
        <v>12.891666666666676</v>
      </c>
      <c r="AN15" s="44">
        <f t="shared" si="22"/>
        <v>116.02500000000009</v>
      </c>
    </row>
    <row r="16" spans="1:40" s="44" customFormat="1" ht="15.6" x14ac:dyDescent="0.35">
      <c r="A16" s="47">
        <v>1</v>
      </c>
      <c r="B16" s="47">
        <v>4</v>
      </c>
      <c r="C16" s="47">
        <v>2</v>
      </c>
      <c r="D16" s="47">
        <v>5</v>
      </c>
      <c r="E16" s="47">
        <v>3</v>
      </c>
      <c r="F16" s="48" t="str">
        <f t="shared" si="0"/>
        <v>[1,4,2,5,3]</v>
      </c>
      <c r="H16" s="47">
        <v>1</v>
      </c>
      <c r="I16" s="47">
        <f t="shared" si="1"/>
        <v>1</v>
      </c>
      <c r="J16" s="47">
        <f t="shared" si="2"/>
        <v>1</v>
      </c>
      <c r="K16" s="47">
        <f t="shared" si="3"/>
        <v>1</v>
      </c>
      <c r="L16" s="47">
        <f t="shared" si="4"/>
        <v>1</v>
      </c>
      <c r="N16" s="47">
        <v>1</v>
      </c>
      <c r="O16" s="47">
        <f t="shared" si="5"/>
        <v>2</v>
      </c>
      <c r="P16" s="47">
        <f t="shared" si="6"/>
        <v>3</v>
      </c>
      <c r="Q16" s="47">
        <f t="shared" si="7"/>
        <v>4</v>
      </c>
      <c r="R16" s="47">
        <f t="shared" si="8"/>
        <v>5</v>
      </c>
      <c r="S16" s="44">
        <f t="shared" si="9"/>
        <v>15</v>
      </c>
      <c r="U16" s="44" t="str">
        <f t="shared" si="10"/>
        <v>[60]</v>
      </c>
      <c r="V16" s="50">
        <v>14</v>
      </c>
      <c r="W16" s="50">
        <v>60</v>
      </c>
      <c r="X16" s="51">
        <f t="shared" si="11"/>
        <v>60</v>
      </c>
      <c r="Y16" s="51">
        <f t="shared" si="12"/>
        <v>120</v>
      </c>
      <c r="Z16" s="51">
        <f t="shared" si="13"/>
        <v>180</v>
      </c>
      <c r="AA16" s="51">
        <f t="shared" si="14"/>
        <v>240</v>
      </c>
      <c r="AB16" s="51">
        <f t="shared" si="15"/>
        <v>300</v>
      </c>
      <c r="AC16" s="51">
        <f t="shared" si="16"/>
        <v>900</v>
      </c>
      <c r="AD16" s="48">
        <v>25000</v>
      </c>
      <c r="AE16" s="54">
        <f t="shared" si="18"/>
        <v>2.2512381809995499E-2</v>
      </c>
      <c r="AF16" s="51">
        <f t="shared" si="17"/>
        <v>20.261143628995949</v>
      </c>
      <c r="AJ16" s="44">
        <v>5.9171597633136095E-4</v>
      </c>
      <c r="AK16" s="44">
        <f t="shared" si="19"/>
        <v>4.1420118343195268E-3</v>
      </c>
      <c r="AL16" s="44">
        <f t="shared" si="20"/>
        <v>7.041420118343196E-2</v>
      </c>
      <c r="AM16" s="44">
        <f t="shared" si="21"/>
        <v>13.730769230769232</v>
      </c>
      <c r="AN16" s="44">
        <f t="shared" si="22"/>
        <v>123.57692307692308</v>
      </c>
    </row>
    <row r="17" spans="1:40" s="44" customFormat="1" ht="15.6" x14ac:dyDescent="0.35">
      <c r="A17" s="47">
        <v>1</v>
      </c>
      <c r="B17" s="47">
        <v>4</v>
      </c>
      <c r="C17" s="47">
        <v>3</v>
      </c>
      <c r="D17" s="47">
        <v>2</v>
      </c>
      <c r="E17" s="47">
        <v>5</v>
      </c>
      <c r="F17" s="48" t="str">
        <f t="shared" si="0"/>
        <v>[1,4,3,2,5]</v>
      </c>
      <c r="H17" s="47">
        <v>1</v>
      </c>
      <c r="I17" s="47">
        <f t="shared" si="1"/>
        <v>1</v>
      </c>
      <c r="J17" s="47">
        <f t="shared" si="2"/>
        <v>1</v>
      </c>
      <c r="K17" s="47">
        <f t="shared" si="3"/>
        <v>1</v>
      </c>
      <c r="L17" s="47">
        <f t="shared" si="4"/>
        <v>1</v>
      </c>
      <c r="N17" s="47">
        <v>1</v>
      </c>
      <c r="O17" s="47">
        <f t="shared" si="5"/>
        <v>2</v>
      </c>
      <c r="P17" s="47">
        <f t="shared" si="6"/>
        <v>3</v>
      </c>
      <c r="Q17" s="47">
        <f t="shared" si="7"/>
        <v>4</v>
      </c>
      <c r="R17" s="47">
        <f t="shared" si="8"/>
        <v>5</v>
      </c>
      <c r="S17" s="44">
        <f t="shared" si="9"/>
        <v>15</v>
      </c>
      <c r="U17" s="44" t="str">
        <f t="shared" si="10"/>
        <v>[56]</v>
      </c>
      <c r="V17" s="50">
        <v>15</v>
      </c>
      <c r="W17" s="50">
        <v>56</v>
      </c>
      <c r="X17" s="51">
        <f t="shared" si="11"/>
        <v>56</v>
      </c>
      <c r="Y17" s="51">
        <f t="shared" si="12"/>
        <v>112</v>
      </c>
      <c r="Z17" s="51">
        <f t="shared" si="13"/>
        <v>168</v>
      </c>
      <c r="AA17" s="51">
        <f t="shared" si="14"/>
        <v>224</v>
      </c>
      <c r="AB17" s="51">
        <f t="shared" si="15"/>
        <v>280</v>
      </c>
      <c r="AC17" s="51">
        <f t="shared" si="16"/>
        <v>840</v>
      </c>
      <c r="AD17" s="48">
        <v>50000</v>
      </c>
      <c r="AE17" s="54">
        <f t="shared" si="18"/>
        <v>4.5024763619990998E-2</v>
      </c>
      <c r="AF17" s="51">
        <f t="shared" si="17"/>
        <v>37.820801440792437</v>
      </c>
      <c r="AJ17" s="44">
        <v>6.4102564102564103E-4</v>
      </c>
      <c r="AK17" s="44">
        <f t="shared" si="19"/>
        <v>4.4871794871794869E-3</v>
      </c>
      <c r="AL17" s="44">
        <f t="shared" si="20"/>
        <v>7.6282051282051275E-2</v>
      </c>
      <c r="AM17" s="44">
        <f t="shared" si="21"/>
        <v>14.874999999999998</v>
      </c>
      <c r="AN17" s="44">
        <f t="shared" si="22"/>
        <v>133.87499999999997</v>
      </c>
    </row>
    <row r="18" spans="1:40" s="44" customFormat="1" ht="15.6" x14ac:dyDescent="0.35">
      <c r="A18" s="47">
        <v>1</v>
      </c>
      <c r="B18" s="47">
        <v>4</v>
      </c>
      <c r="C18" s="47">
        <v>3</v>
      </c>
      <c r="D18" s="47">
        <v>5</v>
      </c>
      <c r="E18" s="47">
        <v>2</v>
      </c>
      <c r="F18" s="48" t="str">
        <f t="shared" si="0"/>
        <v>[1,4,3,5,2]</v>
      </c>
      <c r="H18" s="47">
        <v>1</v>
      </c>
      <c r="I18" s="47">
        <f t="shared" si="1"/>
        <v>1</v>
      </c>
      <c r="J18" s="47">
        <f t="shared" si="2"/>
        <v>1</v>
      </c>
      <c r="K18" s="47">
        <f t="shared" si="3"/>
        <v>-1</v>
      </c>
      <c r="L18" s="47">
        <f t="shared" si="4"/>
        <v>-1</v>
      </c>
      <c r="N18" s="47">
        <v>1</v>
      </c>
      <c r="O18" s="47">
        <f t="shared" si="5"/>
        <v>2</v>
      </c>
      <c r="P18" s="47">
        <f t="shared" si="6"/>
        <v>3</v>
      </c>
      <c r="Q18" s="47">
        <f t="shared" si="7"/>
        <v>2</v>
      </c>
      <c r="R18" s="47">
        <f t="shared" si="8"/>
        <v>1</v>
      </c>
      <c r="S18" s="44">
        <f t="shared" si="9"/>
        <v>9</v>
      </c>
      <c r="U18" s="44" t="str">
        <f t="shared" si="10"/>
        <v>[48]</v>
      </c>
      <c r="V18" s="50">
        <v>16</v>
      </c>
      <c r="W18" s="50">
        <v>48</v>
      </c>
      <c r="X18" s="51">
        <f t="shared" si="11"/>
        <v>48</v>
      </c>
      <c r="Y18" s="51">
        <f t="shared" si="12"/>
        <v>96</v>
      </c>
      <c r="Z18" s="51">
        <f t="shared" si="13"/>
        <v>144</v>
      </c>
      <c r="AA18" s="51">
        <f t="shared" si="14"/>
        <v>96</v>
      </c>
      <c r="AB18" s="51">
        <f t="shared" si="15"/>
        <v>48</v>
      </c>
      <c r="AC18" s="51">
        <f t="shared" si="16"/>
        <v>432</v>
      </c>
      <c r="AD18" s="48">
        <v>80000</v>
      </c>
      <c r="AE18" s="54">
        <f t="shared" si="18"/>
        <v>7.2039621791985586E-2</v>
      </c>
      <c r="AF18" s="51">
        <f t="shared" si="17"/>
        <v>31.121116614137776</v>
      </c>
      <c r="AJ18" s="44">
        <v>6.9930069930069897E-4</v>
      </c>
      <c r="AK18" s="44">
        <f t="shared" si="19"/>
        <v>4.8951048951048929E-3</v>
      </c>
      <c r="AL18" s="44">
        <f t="shared" si="20"/>
        <v>8.3216783216783177E-2</v>
      </c>
      <c r="AM18" s="44">
        <f t="shared" si="21"/>
        <v>16.22727272727272</v>
      </c>
      <c r="AN18" s="44">
        <f t="shared" si="22"/>
        <v>146.04545454545448</v>
      </c>
    </row>
    <row r="19" spans="1:40" s="44" customFormat="1" ht="15.6" x14ac:dyDescent="0.35">
      <c r="A19" s="47">
        <v>1</v>
      </c>
      <c r="B19" s="47">
        <v>4</v>
      </c>
      <c r="C19" s="47">
        <v>5</v>
      </c>
      <c r="D19" s="47">
        <v>2</v>
      </c>
      <c r="E19" s="47">
        <v>3</v>
      </c>
      <c r="F19" s="48" t="str">
        <f t="shared" si="0"/>
        <v>[1,4,5,2,3]</v>
      </c>
      <c r="H19" s="47">
        <v>1</v>
      </c>
      <c r="I19" s="47">
        <f t="shared" si="1"/>
        <v>1</v>
      </c>
      <c r="J19" s="47">
        <f t="shared" si="2"/>
        <v>2</v>
      </c>
      <c r="K19" s="47">
        <f t="shared" si="3"/>
        <v>-1</v>
      </c>
      <c r="L19" s="47">
        <f t="shared" si="4"/>
        <v>2</v>
      </c>
      <c r="N19" s="47">
        <v>1</v>
      </c>
      <c r="O19" s="47">
        <f t="shared" si="5"/>
        <v>2</v>
      </c>
      <c r="P19" s="47">
        <f t="shared" si="6"/>
        <v>4</v>
      </c>
      <c r="Q19" s="47">
        <f t="shared" si="7"/>
        <v>3</v>
      </c>
      <c r="R19" s="47">
        <f t="shared" si="8"/>
        <v>5</v>
      </c>
      <c r="S19" s="44">
        <f t="shared" si="9"/>
        <v>15</v>
      </c>
      <c r="U19" s="44" t="str">
        <f t="shared" si="10"/>
        <v>[52]</v>
      </c>
      <c r="V19" s="50">
        <v>17</v>
      </c>
      <c r="W19" s="50">
        <v>52</v>
      </c>
      <c r="X19" s="51">
        <f t="shared" si="11"/>
        <v>52</v>
      </c>
      <c r="Y19" s="51">
        <f t="shared" si="12"/>
        <v>104</v>
      </c>
      <c r="Z19" s="51">
        <f t="shared" si="13"/>
        <v>208</v>
      </c>
      <c r="AA19" s="51">
        <f t="shared" si="14"/>
        <v>156</v>
      </c>
      <c r="AB19" s="51">
        <f t="shared" si="15"/>
        <v>260</v>
      </c>
      <c r="AC19" s="51">
        <f t="shared" si="16"/>
        <v>780</v>
      </c>
      <c r="AD19" s="48">
        <v>75000</v>
      </c>
      <c r="AE19" s="54">
        <f t="shared" si="18"/>
        <v>6.7537145429986498E-2</v>
      </c>
      <c r="AF19" s="51">
        <f t="shared" si="17"/>
        <v>52.678973435389466</v>
      </c>
      <c r="AJ19" s="44">
        <v>7.6923076923076901E-4</v>
      </c>
      <c r="AK19" s="44">
        <f t="shared" si="19"/>
        <v>5.3846153846153835E-3</v>
      </c>
      <c r="AL19" s="44">
        <f t="shared" si="20"/>
        <v>9.1538461538461513E-2</v>
      </c>
      <c r="AM19" s="44">
        <f t="shared" si="21"/>
        <v>17.849999999999994</v>
      </c>
      <c r="AN19" s="44">
        <f t="shared" si="22"/>
        <v>160.64999999999995</v>
      </c>
    </row>
    <row r="20" spans="1:40" s="44" customFormat="1" ht="15.6" x14ac:dyDescent="0.35">
      <c r="A20" s="47">
        <v>1</v>
      </c>
      <c r="B20" s="47">
        <v>4</v>
      </c>
      <c r="C20" s="47">
        <v>5</v>
      </c>
      <c r="D20" s="47">
        <v>3</v>
      </c>
      <c r="E20" s="47">
        <v>2</v>
      </c>
      <c r="F20" s="48" t="str">
        <f t="shared" si="0"/>
        <v>[1,4,5,3,2]</v>
      </c>
      <c r="H20" s="47">
        <v>1</v>
      </c>
      <c r="I20" s="47">
        <f t="shared" si="1"/>
        <v>1</v>
      </c>
      <c r="J20" s="47">
        <f t="shared" si="2"/>
        <v>2</v>
      </c>
      <c r="K20" s="47">
        <f t="shared" si="3"/>
        <v>1</v>
      </c>
      <c r="L20" s="47">
        <f t="shared" si="4"/>
        <v>1</v>
      </c>
      <c r="N20" s="47">
        <v>1</v>
      </c>
      <c r="O20" s="47">
        <f t="shared" si="5"/>
        <v>2</v>
      </c>
      <c r="P20" s="47">
        <f t="shared" si="6"/>
        <v>4</v>
      </c>
      <c r="Q20" s="47">
        <f t="shared" si="7"/>
        <v>5</v>
      </c>
      <c r="R20" s="47">
        <f t="shared" si="8"/>
        <v>6</v>
      </c>
      <c r="S20" s="44">
        <f t="shared" si="9"/>
        <v>18</v>
      </c>
      <c r="U20" s="44" t="str">
        <f t="shared" si="10"/>
        <v>[72]</v>
      </c>
      <c r="V20" s="50">
        <v>18</v>
      </c>
      <c r="W20" s="50">
        <v>72</v>
      </c>
      <c r="X20" s="51">
        <f t="shared" si="11"/>
        <v>72</v>
      </c>
      <c r="Y20" s="51">
        <f t="shared" si="12"/>
        <v>144</v>
      </c>
      <c r="Z20" s="51">
        <f t="shared" si="13"/>
        <v>288</v>
      </c>
      <c r="AA20" s="51">
        <f t="shared" si="14"/>
        <v>360</v>
      </c>
      <c r="AB20" s="51">
        <f t="shared" si="15"/>
        <v>432</v>
      </c>
      <c r="AC20" s="51">
        <f t="shared" si="16"/>
        <v>1296</v>
      </c>
      <c r="AD20" s="48">
        <v>5000</v>
      </c>
      <c r="AE20" s="54">
        <f t="shared" si="18"/>
        <v>4.5024763619990991E-3</v>
      </c>
      <c r="AF20" s="51">
        <f t="shared" si="17"/>
        <v>5.835209365150833</v>
      </c>
      <c r="AJ20" s="44">
        <v>8.3333333333333295E-4</v>
      </c>
      <c r="AK20" s="44">
        <f t="shared" si="19"/>
        <v>5.833333333333331E-3</v>
      </c>
      <c r="AL20" s="44">
        <f t="shared" si="20"/>
        <v>9.9166666666666625E-2</v>
      </c>
      <c r="AM20" s="44">
        <f t="shared" si="21"/>
        <v>19.337499999999991</v>
      </c>
      <c r="AN20" s="44">
        <f t="shared" si="22"/>
        <v>174.03749999999991</v>
      </c>
    </row>
    <row r="21" spans="1:40" s="44" customFormat="1" ht="15.6" x14ac:dyDescent="0.35">
      <c r="A21" s="47">
        <v>1</v>
      </c>
      <c r="B21" s="47">
        <v>5</v>
      </c>
      <c r="C21" s="47">
        <v>2</v>
      </c>
      <c r="D21" s="47">
        <v>3</v>
      </c>
      <c r="E21" s="47">
        <v>4</v>
      </c>
      <c r="F21" s="48" t="str">
        <f t="shared" si="0"/>
        <v>[1,5,2,3,4]</v>
      </c>
      <c r="H21" s="47">
        <v>1</v>
      </c>
      <c r="I21" s="47">
        <f t="shared" si="1"/>
        <v>1</v>
      </c>
      <c r="J21" s="47">
        <f t="shared" si="2"/>
        <v>-1</v>
      </c>
      <c r="K21" s="47">
        <f t="shared" si="3"/>
        <v>2</v>
      </c>
      <c r="L21" s="47">
        <f t="shared" si="4"/>
        <v>2</v>
      </c>
      <c r="N21" s="47">
        <v>1</v>
      </c>
      <c r="O21" s="47">
        <f t="shared" si="5"/>
        <v>2</v>
      </c>
      <c r="P21" s="47">
        <f t="shared" si="6"/>
        <v>1</v>
      </c>
      <c r="Q21" s="47">
        <f t="shared" si="7"/>
        <v>3</v>
      </c>
      <c r="R21" s="47">
        <f t="shared" si="8"/>
        <v>5</v>
      </c>
      <c r="S21" s="44">
        <f t="shared" si="9"/>
        <v>12</v>
      </c>
      <c r="U21" s="44" t="str">
        <f t="shared" si="10"/>
        <v>[52]</v>
      </c>
      <c r="V21" s="50">
        <v>19</v>
      </c>
      <c r="W21" s="50">
        <v>52</v>
      </c>
      <c r="X21" s="51">
        <f t="shared" si="11"/>
        <v>52</v>
      </c>
      <c r="Y21" s="51">
        <f t="shared" si="12"/>
        <v>104</v>
      </c>
      <c r="Z21" s="51">
        <f t="shared" si="13"/>
        <v>52</v>
      </c>
      <c r="AA21" s="51">
        <f t="shared" si="14"/>
        <v>156</v>
      </c>
      <c r="AB21" s="51">
        <f t="shared" si="15"/>
        <v>260</v>
      </c>
      <c r="AC21" s="51">
        <f t="shared" si="16"/>
        <v>624</v>
      </c>
      <c r="AD21" s="48">
        <v>120000</v>
      </c>
      <c r="AE21" s="54">
        <f t="shared" si="18"/>
        <v>0.10805943268797839</v>
      </c>
      <c r="AF21" s="51">
        <f t="shared" si="17"/>
        <v>67.429085997298515</v>
      </c>
      <c r="AJ21" s="44">
        <v>9.2592592592592596E-4</v>
      </c>
      <c r="AK21" s="44">
        <f t="shared" si="19"/>
        <v>6.4814814814814822E-3</v>
      </c>
      <c r="AL21" s="44">
        <f t="shared" si="20"/>
        <v>0.11018518518518519</v>
      </c>
      <c r="AM21" s="44">
        <f t="shared" si="21"/>
        <v>21.486111111111111</v>
      </c>
      <c r="AN21" s="44">
        <f t="shared" si="22"/>
        <v>193.375</v>
      </c>
    </row>
    <row r="22" spans="1:40" s="44" customFormat="1" ht="15.6" x14ac:dyDescent="0.35">
      <c r="A22" s="47">
        <v>1</v>
      </c>
      <c r="B22" s="47">
        <v>5</v>
      </c>
      <c r="C22" s="47">
        <v>2</v>
      </c>
      <c r="D22" s="47">
        <v>4</v>
      </c>
      <c r="E22" s="47">
        <v>3</v>
      </c>
      <c r="F22" s="48" t="str">
        <f t="shared" si="0"/>
        <v>[1,5,2,4,3]</v>
      </c>
      <c r="H22" s="47">
        <v>1</v>
      </c>
      <c r="I22" s="47">
        <f t="shared" si="1"/>
        <v>1</v>
      </c>
      <c r="J22" s="47">
        <f t="shared" si="2"/>
        <v>-1</v>
      </c>
      <c r="K22" s="47">
        <f t="shared" si="3"/>
        <v>-1</v>
      </c>
      <c r="L22" s="47">
        <f t="shared" si="4"/>
        <v>1</v>
      </c>
      <c r="N22" s="47">
        <v>1</v>
      </c>
      <c r="O22" s="47">
        <f t="shared" si="5"/>
        <v>2</v>
      </c>
      <c r="P22" s="47">
        <f t="shared" si="6"/>
        <v>1</v>
      </c>
      <c r="Q22" s="47">
        <f t="shared" si="7"/>
        <v>0</v>
      </c>
      <c r="R22" s="47">
        <f t="shared" si="8"/>
        <v>1</v>
      </c>
      <c r="S22" s="44">
        <f t="shared" si="9"/>
        <v>5</v>
      </c>
      <c r="U22" s="44" t="str">
        <f t="shared" si="10"/>
        <v>[56]</v>
      </c>
      <c r="V22" s="50">
        <v>20</v>
      </c>
      <c r="W22" s="50">
        <v>56</v>
      </c>
      <c r="X22" s="51">
        <f t="shared" si="11"/>
        <v>56</v>
      </c>
      <c r="Y22" s="51">
        <f t="shared" si="12"/>
        <v>112</v>
      </c>
      <c r="Z22" s="51">
        <f t="shared" si="13"/>
        <v>56</v>
      </c>
      <c r="AA22" s="51">
        <f t="shared" si="14"/>
        <v>0</v>
      </c>
      <c r="AB22" s="51">
        <f t="shared" si="15"/>
        <v>56</v>
      </c>
      <c r="AC22" s="51">
        <f t="shared" si="16"/>
        <v>280</v>
      </c>
      <c r="AD22" s="48">
        <v>60000</v>
      </c>
      <c r="AE22" s="54">
        <f t="shared" si="18"/>
        <v>5.4029716343989197E-2</v>
      </c>
      <c r="AF22" s="51">
        <f t="shared" si="17"/>
        <v>15.128320576316975</v>
      </c>
      <c r="AJ22" s="44">
        <v>1.0989010989011E-3</v>
      </c>
      <c r="AK22" s="44">
        <f t="shared" si="19"/>
        <v>7.6923076923076997E-3</v>
      </c>
      <c r="AL22" s="44">
        <f t="shared" si="20"/>
        <v>0.13076923076923089</v>
      </c>
      <c r="AM22" s="44">
        <f t="shared" si="21"/>
        <v>25.500000000000021</v>
      </c>
      <c r="AN22" s="44">
        <f t="shared" si="22"/>
        <v>229.5000000000002</v>
      </c>
    </row>
    <row r="23" spans="1:40" s="44" customFormat="1" ht="15.6" x14ac:dyDescent="0.35">
      <c r="A23" s="47">
        <v>1</v>
      </c>
      <c r="B23" s="47">
        <v>5</v>
      </c>
      <c r="C23" s="47">
        <v>3</v>
      </c>
      <c r="D23" s="47">
        <v>2</v>
      </c>
      <c r="E23" s="47">
        <v>4</v>
      </c>
      <c r="F23" s="48" t="str">
        <f t="shared" si="0"/>
        <v>[1,5,3,2,4]</v>
      </c>
      <c r="H23" s="47">
        <v>1</v>
      </c>
      <c r="I23" s="47">
        <f t="shared" si="1"/>
        <v>1</v>
      </c>
      <c r="J23" s="47">
        <f t="shared" si="2"/>
        <v>1</v>
      </c>
      <c r="K23" s="47">
        <f t="shared" si="3"/>
        <v>1</v>
      </c>
      <c r="L23" s="47">
        <f t="shared" si="4"/>
        <v>-1</v>
      </c>
      <c r="N23" s="47">
        <v>1</v>
      </c>
      <c r="O23" s="47">
        <f t="shared" si="5"/>
        <v>2</v>
      </c>
      <c r="P23" s="47">
        <f t="shared" si="6"/>
        <v>3</v>
      </c>
      <c r="Q23" s="47">
        <f t="shared" si="7"/>
        <v>4</v>
      </c>
      <c r="R23" s="47">
        <f t="shared" si="8"/>
        <v>3</v>
      </c>
      <c r="S23" s="44">
        <f t="shared" si="9"/>
        <v>13</v>
      </c>
      <c r="U23" s="44" t="str">
        <f t="shared" si="10"/>
        <v>[52]</v>
      </c>
      <c r="V23" s="50">
        <v>21</v>
      </c>
      <c r="W23" s="50">
        <v>52</v>
      </c>
      <c r="X23" s="51">
        <f t="shared" si="11"/>
        <v>52</v>
      </c>
      <c r="Y23" s="51">
        <f t="shared" si="12"/>
        <v>104</v>
      </c>
      <c r="Z23" s="51">
        <f t="shared" si="13"/>
        <v>156</v>
      </c>
      <c r="AA23" s="51">
        <f t="shared" si="14"/>
        <v>208</v>
      </c>
      <c r="AB23" s="51">
        <f t="shared" si="15"/>
        <v>156</v>
      </c>
      <c r="AC23" s="51">
        <f t="shared" si="16"/>
        <v>676</v>
      </c>
      <c r="AD23" s="48">
        <v>100000</v>
      </c>
      <c r="AE23" s="54">
        <f t="shared" si="18"/>
        <v>9.0049527239981997E-2</v>
      </c>
      <c r="AF23" s="51">
        <f t="shared" si="17"/>
        <v>60.873480414227828</v>
      </c>
      <c r="AJ23" s="44">
        <v>1.4285714285714301E-3</v>
      </c>
      <c r="AK23" s="44">
        <f t="shared" si="19"/>
        <v>1.0000000000000011E-2</v>
      </c>
      <c r="AL23" s="44">
        <f t="shared" si="20"/>
        <v>0.17000000000000018</v>
      </c>
      <c r="AM23" s="44">
        <f t="shared" si="21"/>
        <v>33.150000000000034</v>
      </c>
      <c r="AN23" s="44">
        <f t="shared" si="22"/>
        <v>298.35000000000031</v>
      </c>
    </row>
    <row r="24" spans="1:40" s="44" customFormat="1" ht="15.6" x14ac:dyDescent="0.35">
      <c r="A24" s="47">
        <v>1</v>
      </c>
      <c r="B24" s="47">
        <v>5</v>
      </c>
      <c r="C24" s="47">
        <v>3</v>
      </c>
      <c r="D24" s="47">
        <v>4</v>
      </c>
      <c r="E24" s="47">
        <v>2</v>
      </c>
      <c r="F24" s="48" t="str">
        <f t="shared" si="0"/>
        <v>[1,5,3,4,2]</v>
      </c>
      <c r="H24" s="47">
        <v>1</v>
      </c>
      <c r="I24" s="47">
        <f t="shared" si="1"/>
        <v>1</v>
      </c>
      <c r="J24" s="47">
        <f t="shared" si="2"/>
        <v>1</v>
      </c>
      <c r="K24" s="47">
        <f t="shared" si="3"/>
        <v>2</v>
      </c>
      <c r="L24" s="47">
        <f t="shared" si="4"/>
        <v>1</v>
      </c>
      <c r="N24" s="47">
        <v>1</v>
      </c>
      <c r="O24" s="47">
        <f t="shared" si="5"/>
        <v>2</v>
      </c>
      <c r="P24" s="47">
        <f t="shared" si="6"/>
        <v>3</v>
      </c>
      <c r="Q24" s="47">
        <f t="shared" si="7"/>
        <v>5</v>
      </c>
      <c r="R24" s="47">
        <f t="shared" si="8"/>
        <v>6</v>
      </c>
      <c r="S24" s="44">
        <f t="shared" si="9"/>
        <v>17</v>
      </c>
      <c r="U24" s="44" t="str">
        <f t="shared" si="10"/>
        <v>[70]</v>
      </c>
      <c r="V24" s="50">
        <v>22</v>
      </c>
      <c r="W24" s="50">
        <v>70</v>
      </c>
      <c r="X24" s="51">
        <f t="shared" si="11"/>
        <v>70</v>
      </c>
      <c r="Y24" s="51">
        <f t="shared" si="12"/>
        <v>140</v>
      </c>
      <c r="Z24" s="51">
        <f t="shared" si="13"/>
        <v>210</v>
      </c>
      <c r="AA24" s="51">
        <f t="shared" si="14"/>
        <v>350</v>
      </c>
      <c r="AB24" s="51">
        <f t="shared" si="15"/>
        <v>420</v>
      </c>
      <c r="AC24" s="51">
        <f t="shared" si="16"/>
        <v>1190</v>
      </c>
      <c r="AD24" s="48">
        <v>6000</v>
      </c>
      <c r="AE24" s="54">
        <f t="shared" si="18"/>
        <v>5.4029716343989191E-3</v>
      </c>
      <c r="AF24" s="51">
        <f t="shared" si="17"/>
        <v>6.429536244934714</v>
      </c>
      <c r="AJ24" s="44">
        <v>2E-3</v>
      </c>
      <c r="AK24" s="44">
        <f t="shared" si="19"/>
        <v>1.4E-2</v>
      </c>
      <c r="AL24" s="44">
        <f t="shared" si="20"/>
        <v>0.23800000000000002</v>
      </c>
      <c r="AM24" s="44">
        <f t="shared" si="21"/>
        <v>46.410000000000004</v>
      </c>
      <c r="AN24" s="44">
        <f t="shared" si="22"/>
        <v>417.69000000000005</v>
      </c>
    </row>
    <row r="25" spans="1:40" s="44" customFormat="1" ht="15.6" x14ac:dyDescent="0.35">
      <c r="A25" s="47">
        <v>1</v>
      </c>
      <c r="B25" s="47">
        <v>5</v>
      </c>
      <c r="C25" s="47">
        <v>4</v>
      </c>
      <c r="D25" s="47">
        <v>2</v>
      </c>
      <c r="E25" s="47">
        <v>3</v>
      </c>
      <c r="F25" s="48" t="str">
        <f t="shared" si="0"/>
        <v>[1,5,4,2,3]</v>
      </c>
      <c r="H25" s="47">
        <v>1</v>
      </c>
      <c r="I25" s="47">
        <f t="shared" si="1"/>
        <v>1</v>
      </c>
      <c r="J25" s="47">
        <f t="shared" si="2"/>
        <v>1</v>
      </c>
      <c r="K25" s="47">
        <f t="shared" si="3"/>
        <v>1</v>
      </c>
      <c r="L25" s="47">
        <f t="shared" si="4"/>
        <v>2</v>
      </c>
      <c r="N25" s="47">
        <v>1</v>
      </c>
      <c r="O25" s="47">
        <f t="shared" si="5"/>
        <v>2</v>
      </c>
      <c r="P25" s="47">
        <f t="shared" si="6"/>
        <v>3</v>
      </c>
      <c r="Q25" s="47">
        <f t="shared" si="7"/>
        <v>4</v>
      </c>
      <c r="R25" s="47">
        <f t="shared" si="8"/>
        <v>6</v>
      </c>
      <c r="S25" s="44">
        <f t="shared" si="9"/>
        <v>16</v>
      </c>
      <c r="U25" s="44" t="str">
        <f t="shared" si="10"/>
        <v>[68]</v>
      </c>
      <c r="V25" s="50">
        <v>23</v>
      </c>
      <c r="W25" s="50">
        <v>68</v>
      </c>
      <c r="X25" s="51">
        <f t="shared" si="11"/>
        <v>68</v>
      </c>
      <c r="Y25" s="51">
        <f t="shared" si="12"/>
        <v>136</v>
      </c>
      <c r="Z25" s="51">
        <f t="shared" si="13"/>
        <v>204</v>
      </c>
      <c r="AA25" s="51">
        <f t="shared" si="14"/>
        <v>272</v>
      </c>
      <c r="AB25" s="51">
        <f t="shared" si="15"/>
        <v>408</v>
      </c>
      <c r="AC25" s="51">
        <f t="shared" si="16"/>
        <v>1088</v>
      </c>
      <c r="AD25" s="48">
        <v>7500</v>
      </c>
      <c r="AE25" s="54">
        <f t="shared" si="18"/>
        <v>6.7537145429986496E-3</v>
      </c>
      <c r="AF25" s="51">
        <f t="shared" si="17"/>
        <v>7.3480414227825301</v>
      </c>
      <c r="AJ25" s="44">
        <v>0</v>
      </c>
      <c r="AK25" s="44">
        <f t="shared" si="19"/>
        <v>0</v>
      </c>
      <c r="AL25" s="44">
        <f t="shared" si="20"/>
        <v>0</v>
      </c>
      <c r="AM25" s="44">
        <f t="shared" si="21"/>
        <v>0</v>
      </c>
      <c r="AN25" s="44">
        <f t="shared" si="22"/>
        <v>0</v>
      </c>
    </row>
    <row r="26" spans="1:40" s="44" customFormat="1" ht="15.6" x14ac:dyDescent="0.35">
      <c r="A26" s="47">
        <v>1</v>
      </c>
      <c r="B26" s="47">
        <v>5</v>
      </c>
      <c r="C26" s="47">
        <v>4</v>
      </c>
      <c r="D26" s="47">
        <v>3</v>
      </c>
      <c r="E26" s="47">
        <v>2</v>
      </c>
      <c r="F26" s="48" t="str">
        <f t="shared" si="0"/>
        <v>[1,5,4,3,2]</v>
      </c>
      <c r="H26" s="47">
        <v>1</v>
      </c>
      <c r="I26" s="47">
        <f t="shared" si="1"/>
        <v>1</v>
      </c>
      <c r="J26" s="47">
        <f t="shared" si="2"/>
        <v>1</v>
      </c>
      <c r="K26" s="47">
        <f t="shared" si="3"/>
        <v>1</v>
      </c>
      <c r="L26" s="47">
        <f t="shared" si="4"/>
        <v>1</v>
      </c>
      <c r="N26" s="47">
        <v>1</v>
      </c>
      <c r="O26" s="47">
        <f t="shared" si="5"/>
        <v>2</v>
      </c>
      <c r="P26" s="47">
        <f t="shared" si="6"/>
        <v>3</v>
      </c>
      <c r="Q26" s="47">
        <f t="shared" si="7"/>
        <v>4</v>
      </c>
      <c r="R26" s="47">
        <f t="shared" si="8"/>
        <v>5</v>
      </c>
      <c r="S26" s="44">
        <f t="shared" si="9"/>
        <v>15</v>
      </c>
      <c r="U26" s="44" t="str">
        <f t="shared" si="10"/>
        <v>[48]</v>
      </c>
      <c r="V26" s="50">
        <v>24</v>
      </c>
      <c r="W26" s="50">
        <v>48</v>
      </c>
      <c r="X26" s="51">
        <f t="shared" si="11"/>
        <v>48</v>
      </c>
      <c r="Y26" s="51">
        <f t="shared" si="12"/>
        <v>96</v>
      </c>
      <c r="Z26" s="51">
        <f t="shared" si="13"/>
        <v>144</v>
      </c>
      <c r="AA26" s="51">
        <f t="shared" si="14"/>
        <v>192</v>
      </c>
      <c r="AB26" s="51">
        <f t="shared" si="15"/>
        <v>240</v>
      </c>
      <c r="AC26" s="51">
        <f t="shared" si="16"/>
        <v>720</v>
      </c>
      <c r="AD26" s="48">
        <v>90000</v>
      </c>
      <c r="AE26" s="54">
        <f t="shared" si="18"/>
        <v>8.1044574515983792E-2</v>
      </c>
      <c r="AF26" s="51">
        <f t="shared" si="17"/>
        <v>58.352093651508326</v>
      </c>
      <c r="AJ26" s="44">
        <v>0</v>
      </c>
      <c r="AK26" s="44">
        <f t="shared" si="19"/>
        <v>0</v>
      </c>
      <c r="AL26" s="44">
        <f t="shared" si="20"/>
        <v>0</v>
      </c>
      <c r="AM26" s="44">
        <f t="shared" si="21"/>
        <v>0</v>
      </c>
      <c r="AN26" s="44">
        <f t="shared" si="22"/>
        <v>0</v>
      </c>
    </row>
    <row r="30" spans="1:40" ht="15.6" x14ac:dyDescent="0.35">
      <c r="AG30" s="50"/>
    </row>
    <row r="31" spans="1:40" ht="15.6" x14ac:dyDescent="0.35">
      <c r="AG31" s="50"/>
    </row>
    <row r="32" spans="1:40" ht="15.6" x14ac:dyDescent="0.35">
      <c r="O32" s="44" t="s">
        <v>173</v>
      </c>
      <c r="AG32" s="50"/>
    </row>
    <row r="33" spans="1:34" ht="15.6" x14ac:dyDescent="0.35">
      <c r="A33" s="44" t="s">
        <v>174</v>
      </c>
      <c r="F33" s="46" t="s">
        <v>12</v>
      </c>
      <c r="G33" s="46" t="s">
        <v>149</v>
      </c>
      <c r="I33" s="44" t="s">
        <v>187</v>
      </c>
      <c r="O33" s="45">
        <v>1</v>
      </c>
      <c r="P33" s="45">
        <v>2</v>
      </c>
      <c r="Q33" s="45">
        <v>3</v>
      </c>
      <c r="R33" s="45">
        <v>4</v>
      </c>
      <c r="S33" s="45">
        <v>5</v>
      </c>
      <c r="U33" s="44" t="s">
        <v>188</v>
      </c>
      <c r="V33" s="44">
        <v>72</v>
      </c>
      <c r="W33" s="49" t="s">
        <v>177</v>
      </c>
      <c r="X33" s="49" t="s">
        <v>179</v>
      </c>
      <c r="Y33" s="49" t="s">
        <v>180</v>
      </c>
      <c r="Z33" s="49" t="s">
        <v>181</v>
      </c>
      <c r="AA33" s="49" t="s">
        <v>182</v>
      </c>
      <c r="AB33" s="49" t="s">
        <v>183</v>
      </c>
      <c r="AC33" s="44" t="s">
        <v>31</v>
      </c>
      <c r="AD33" s="44" t="s">
        <v>162</v>
      </c>
      <c r="AG33" s="50"/>
    </row>
    <row r="34" spans="1:34" s="44" customFormat="1" ht="15.6" x14ac:dyDescent="0.35">
      <c r="A34" s="47">
        <v>1</v>
      </c>
      <c r="B34" s="47">
        <v>2</v>
      </c>
      <c r="C34" s="47">
        <v>3</v>
      </c>
      <c r="D34" s="47">
        <v>4</v>
      </c>
      <c r="E34" s="47">
        <v>5</v>
      </c>
      <c r="F34" s="48" t="str">
        <f t="shared" ref="F34:F57" si="23">"["&amp;A34&amp;","&amp;B34&amp;","&amp;C34&amp;","&amp;D34&amp;","&amp;E34&amp;"]"</f>
        <v>[1,2,3,4,5]</v>
      </c>
      <c r="G34" s="48">
        <v>1</v>
      </c>
      <c r="I34" s="47">
        <v>1</v>
      </c>
      <c r="J34" s="47">
        <f>IF(OR((B34-A34)=-4,(B34-A34)=1),2,IF(OR((B34-A34)=-3,(B34-A34)=2),0,1))</f>
        <v>2</v>
      </c>
      <c r="K34" s="47">
        <f t="shared" ref="K34:M57" si="24">IF(OR((C34-B34)=-4,(C34-B34)=1),2,IF(OR((C34-B34)=-3,(C34-B34)=2),0,1))</f>
        <v>2</v>
      </c>
      <c r="L34" s="47">
        <f t="shared" si="24"/>
        <v>2</v>
      </c>
      <c r="M34" s="47">
        <f t="shared" si="24"/>
        <v>2</v>
      </c>
      <c r="O34" s="47">
        <v>1</v>
      </c>
      <c r="P34" s="47">
        <v>2</v>
      </c>
      <c r="Q34" s="47">
        <v>4</v>
      </c>
      <c r="R34" s="47">
        <v>8</v>
      </c>
      <c r="S34" s="47">
        <v>16</v>
      </c>
      <c r="U34" s="44" t="s">
        <v>184</v>
      </c>
      <c r="V34" s="44">
        <f>SUM(AD34:AD57)</f>
        <v>592</v>
      </c>
      <c r="W34" s="50">
        <v>1</v>
      </c>
      <c r="X34" s="51">
        <f t="shared" ref="X34:X57" si="25">$V$33*O34</f>
        <v>72</v>
      </c>
      <c r="Y34" s="51">
        <f t="shared" ref="Y34:Y57" si="26">$V$33*P34</f>
        <v>144</v>
      </c>
      <c r="Z34" s="51">
        <f t="shared" ref="Z34:Z57" si="27">$V$33*Q34</f>
        <v>288</v>
      </c>
      <c r="AA34" s="51">
        <f t="shared" ref="AA34:AA57" si="28">$V$33*R34</f>
        <v>576</v>
      </c>
      <c r="AB34" s="51">
        <f t="shared" ref="AB34:AB57" si="29">$V$33*S34</f>
        <v>1152</v>
      </c>
      <c r="AC34" s="51">
        <f t="shared" ref="AC34:AC57" si="30">SUM(X34:AB34)</f>
        <v>2232</v>
      </c>
      <c r="AD34" s="51">
        <f t="shared" ref="AD34:AD57" si="31">AC34*G34/SUM(G$34:G$57)</f>
        <v>124</v>
      </c>
      <c r="AG34" s="50"/>
      <c r="AH34" s="45"/>
    </row>
    <row r="35" spans="1:34" s="44" customFormat="1" ht="15.6" x14ac:dyDescent="0.35">
      <c r="A35" s="47">
        <v>1</v>
      </c>
      <c r="B35" s="47">
        <v>2</v>
      </c>
      <c r="C35" s="47">
        <v>3</v>
      </c>
      <c r="D35" s="47">
        <v>5</v>
      </c>
      <c r="E35" s="47">
        <v>4</v>
      </c>
      <c r="F35" s="48" t="str">
        <f t="shared" si="23"/>
        <v>[1,2,3,5,4]</v>
      </c>
      <c r="G35" s="48">
        <v>1</v>
      </c>
      <c r="I35" s="47">
        <v>1</v>
      </c>
      <c r="J35" s="47">
        <f t="shared" ref="J35:J57" si="32">IF(OR((B35-A35)=-4,(B35-A35)=1),2,IF(OR((B35-A35)=-3,(B35-A35)=2),0,1))</f>
        <v>2</v>
      </c>
      <c r="K35" s="47">
        <f t="shared" si="24"/>
        <v>2</v>
      </c>
      <c r="L35" s="47">
        <f t="shared" si="24"/>
        <v>0</v>
      </c>
      <c r="M35" s="47">
        <f t="shared" si="24"/>
        <v>1</v>
      </c>
      <c r="O35" s="47">
        <v>1</v>
      </c>
      <c r="P35" s="47">
        <v>2</v>
      </c>
      <c r="Q35" s="47">
        <v>4</v>
      </c>
      <c r="R35" s="47">
        <v>0.5</v>
      </c>
      <c r="S35" s="47">
        <v>1</v>
      </c>
      <c r="U35" s="44" t="s">
        <v>185</v>
      </c>
      <c r="V35" s="44">
        <v>10</v>
      </c>
      <c r="W35" s="50">
        <v>2</v>
      </c>
      <c r="X35" s="51">
        <f t="shared" si="25"/>
        <v>72</v>
      </c>
      <c r="Y35" s="51">
        <f t="shared" si="26"/>
        <v>144</v>
      </c>
      <c r="Z35" s="51">
        <f t="shared" si="27"/>
        <v>288</v>
      </c>
      <c r="AA35" s="51">
        <f t="shared" si="28"/>
        <v>36</v>
      </c>
      <c r="AB35" s="51">
        <f t="shared" si="29"/>
        <v>72</v>
      </c>
      <c r="AC35" s="51">
        <f t="shared" si="30"/>
        <v>612</v>
      </c>
      <c r="AD35" s="51">
        <f t="shared" si="31"/>
        <v>34</v>
      </c>
      <c r="AG35" s="50"/>
      <c r="AH35" s="45"/>
    </row>
    <row r="36" spans="1:34" s="44" customFormat="1" ht="15.6" x14ac:dyDescent="0.35">
      <c r="A36" s="47">
        <v>1</v>
      </c>
      <c r="B36" s="47">
        <v>2</v>
      </c>
      <c r="C36" s="47">
        <v>4</v>
      </c>
      <c r="D36" s="47">
        <v>3</v>
      </c>
      <c r="E36" s="47">
        <v>5</v>
      </c>
      <c r="F36" s="48" t="str">
        <f t="shared" si="23"/>
        <v>[1,2,4,3,5]</v>
      </c>
      <c r="G36" s="48">
        <v>1</v>
      </c>
      <c r="I36" s="47">
        <v>1</v>
      </c>
      <c r="J36" s="47">
        <f t="shared" si="32"/>
        <v>2</v>
      </c>
      <c r="K36" s="47">
        <f t="shared" si="24"/>
        <v>0</v>
      </c>
      <c r="L36" s="47">
        <f t="shared" si="24"/>
        <v>1</v>
      </c>
      <c r="M36" s="47">
        <f t="shared" si="24"/>
        <v>0</v>
      </c>
      <c r="O36" s="47">
        <v>1</v>
      </c>
      <c r="P36" s="47">
        <v>2</v>
      </c>
      <c r="Q36" s="47">
        <v>0.5</v>
      </c>
      <c r="R36" s="47">
        <v>1</v>
      </c>
      <c r="S36" s="47">
        <v>0.5</v>
      </c>
      <c r="U36" s="52" t="s">
        <v>186</v>
      </c>
      <c r="V36" s="53">
        <f>V34+V35</f>
        <v>602</v>
      </c>
      <c r="W36" s="50">
        <v>3</v>
      </c>
      <c r="X36" s="51">
        <f t="shared" si="25"/>
        <v>72</v>
      </c>
      <c r="Y36" s="51">
        <f t="shared" si="26"/>
        <v>144</v>
      </c>
      <c r="Z36" s="51">
        <f t="shared" si="27"/>
        <v>36</v>
      </c>
      <c r="AA36" s="51">
        <f t="shared" si="28"/>
        <v>72</v>
      </c>
      <c r="AB36" s="51">
        <f t="shared" si="29"/>
        <v>36</v>
      </c>
      <c r="AC36" s="51">
        <f t="shared" si="30"/>
        <v>360</v>
      </c>
      <c r="AD36" s="51">
        <f t="shared" si="31"/>
        <v>20</v>
      </c>
      <c r="AG36" s="50"/>
      <c r="AH36" s="45"/>
    </row>
    <row r="37" spans="1:34" s="44" customFormat="1" ht="15.6" x14ac:dyDescent="0.35">
      <c r="A37" s="47">
        <v>1</v>
      </c>
      <c r="B37" s="47">
        <v>2</v>
      </c>
      <c r="C37" s="47">
        <v>4</v>
      </c>
      <c r="D37" s="47">
        <v>5</v>
      </c>
      <c r="E37" s="47">
        <v>3</v>
      </c>
      <c r="F37" s="48" t="str">
        <f t="shared" si="23"/>
        <v>[1,2,4,5,3]</v>
      </c>
      <c r="G37" s="48">
        <v>1</v>
      </c>
      <c r="I37" s="47">
        <v>1</v>
      </c>
      <c r="J37" s="47">
        <f t="shared" si="32"/>
        <v>2</v>
      </c>
      <c r="K37" s="47">
        <f t="shared" si="24"/>
        <v>0</v>
      </c>
      <c r="L37" s="47">
        <f t="shared" si="24"/>
        <v>2</v>
      </c>
      <c r="M37" s="47">
        <f t="shared" si="24"/>
        <v>1</v>
      </c>
      <c r="O37" s="47">
        <v>1</v>
      </c>
      <c r="P37" s="47">
        <v>2</v>
      </c>
      <c r="Q37" s="47">
        <v>0.5</v>
      </c>
      <c r="R37" s="47">
        <v>2</v>
      </c>
      <c r="S37" s="47">
        <v>1</v>
      </c>
      <c r="W37" s="50">
        <v>4</v>
      </c>
      <c r="X37" s="51">
        <f t="shared" si="25"/>
        <v>72</v>
      </c>
      <c r="Y37" s="51">
        <f t="shared" si="26"/>
        <v>144</v>
      </c>
      <c r="Z37" s="51">
        <f t="shared" si="27"/>
        <v>36</v>
      </c>
      <c r="AA37" s="51">
        <f t="shared" si="28"/>
        <v>144</v>
      </c>
      <c r="AB37" s="51">
        <f t="shared" si="29"/>
        <v>72</v>
      </c>
      <c r="AC37" s="51">
        <f t="shared" si="30"/>
        <v>468</v>
      </c>
      <c r="AD37" s="51">
        <f t="shared" si="31"/>
        <v>26</v>
      </c>
      <c r="AG37" s="50"/>
      <c r="AH37" s="45"/>
    </row>
    <row r="38" spans="1:34" s="44" customFormat="1" ht="15.6" x14ac:dyDescent="0.35">
      <c r="A38" s="47">
        <v>1</v>
      </c>
      <c r="B38" s="47">
        <v>2</v>
      </c>
      <c r="C38" s="47">
        <v>5</v>
      </c>
      <c r="D38" s="47">
        <v>3</v>
      </c>
      <c r="E38" s="47">
        <v>4</v>
      </c>
      <c r="F38" s="48" t="str">
        <f t="shared" si="23"/>
        <v>[1,2,5,3,4]</v>
      </c>
      <c r="G38" s="48">
        <v>1</v>
      </c>
      <c r="I38" s="47">
        <v>1</v>
      </c>
      <c r="J38" s="47">
        <f t="shared" si="32"/>
        <v>2</v>
      </c>
      <c r="K38" s="47">
        <f t="shared" si="24"/>
        <v>1</v>
      </c>
      <c r="L38" s="47">
        <f t="shared" si="24"/>
        <v>1</v>
      </c>
      <c r="M38" s="47">
        <f t="shared" si="24"/>
        <v>2</v>
      </c>
      <c r="O38" s="47">
        <v>1</v>
      </c>
      <c r="P38" s="47">
        <v>2</v>
      </c>
      <c r="Q38" s="47">
        <v>2</v>
      </c>
      <c r="R38" s="47">
        <v>2</v>
      </c>
      <c r="S38" s="47">
        <v>4</v>
      </c>
      <c r="W38" s="50">
        <v>5</v>
      </c>
      <c r="X38" s="51">
        <f t="shared" si="25"/>
        <v>72</v>
      </c>
      <c r="Y38" s="51">
        <f t="shared" si="26"/>
        <v>144</v>
      </c>
      <c r="Z38" s="51">
        <f t="shared" si="27"/>
        <v>144</v>
      </c>
      <c r="AA38" s="51">
        <f t="shared" si="28"/>
        <v>144</v>
      </c>
      <c r="AB38" s="51">
        <f t="shared" si="29"/>
        <v>288</v>
      </c>
      <c r="AC38" s="51">
        <f t="shared" si="30"/>
        <v>792</v>
      </c>
      <c r="AD38" s="51">
        <f t="shared" si="31"/>
        <v>44</v>
      </c>
      <c r="AG38" s="50"/>
      <c r="AH38" s="45"/>
    </row>
    <row r="39" spans="1:34" s="44" customFormat="1" ht="15.6" x14ac:dyDescent="0.35">
      <c r="A39" s="47">
        <v>1</v>
      </c>
      <c r="B39" s="47">
        <v>2</v>
      </c>
      <c r="C39" s="47">
        <v>5</v>
      </c>
      <c r="D39" s="47">
        <v>4</v>
      </c>
      <c r="E39" s="47">
        <v>3</v>
      </c>
      <c r="F39" s="48" t="str">
        <f t="shared" si="23"/>
        <v>[1,2,5,4,3]</v>
      </c>
      <c r="G39" s="48">
        <v>1</v>
      </c>
      <c r="I39" s="47">
        <v>1</v>
      </c>
      <c r="J39" s="47">
        <f t="shared" si="32"/>
        <v>2</v>
      </c>
      <c r="K39" s="47">
        <f t="shared" si="24"/>
        <v>1</v>
      </c>
      <c r="L39" s="47">
        <f t="shared" si="24"/>
        <v>1</v>
      </c>
      <c r="M39" s="47">
        <f t="shared" si="24"/>
        <v>1</v>
      </c>
      <c r="O39" s="47">
        <v>1</v>
      </c>
      <c r="P39" s="47">
        <v>2</v>
      </c>
      <c r="Q39" s="47">
        <v>2</v>
      </c>
      <c r="R39" s="47">
        <v>2</v>
      </c>
      <c r="S39" s="47">
        <v>2</v>
      </c>
      <c r="W39" s="50">
        <v>6</v>
      </c>
      <c r="X39" s="51">
        <f t="shared" si="25"/>
        <v>72</v>
      </c>
      <c r="Y39" s="51">
        <f t="shared" si="26"/>
        <v>144</v>
      </c>
      <c r="Z39" s="51">
        <f t="shared" si="27"/>
        <v>144</v>
      </c>
      <c r="AA39" s="51">
        <f t="shared" si="28"/>
        <v>144</v>
      </c>
      <c r="AB39" s="51">
        <f t="shared" si="29"/>
        <v>144</v>
      </c>
      <c r="AC39" s="51">
        <f t="shared" si="30"/>
        <v>648</v>
      </c>
      <c r="AD39" s="51">
        <f t="shared" si="31"/>
        <v>36</v>
      </c>
      <c r="AG39" s="50"/>
      <c r="AH39" s="45"/>
    </row>
    <row r="40" spans="1:34" s="44" customFormat="1" ht="15.6" x14ac:dyDescent="0.35">
      <c r="A40" s="47">
        <v>1</v>
      </c>
      <c r="B40" s="47">
        <v>3</v>
      </c>
      <c r="C40" s="47">
        <v>2</v>
      </c>
      <c r="D40" s="47">
        <v>4</v>
      </c>
      <c r="E40" s="47">
        <v>5</v>
      </c>
      <c r="F40" s="48" t="str">
        <f t="shared" si="23"/>
        <v>[1,3,2,4,5]</v>
      </c>
      <c r="G40" s="48">
        <v>1</v>
      </c>
      <c r="I40" s="47">
        <v>1</v>
      </c>
      <c r="J40" s="47">
        <f t="shared" si="32"/>
        <v>0</v>
      </c>
      <c r="K40" s="47">
        <f t="shared" si="24"/>
        <v>1</v>
      </c>
      <c r="L40" s="47">
        <f t="shared" si="24"/>
        <v>0</v>
      </c>
      <c r="M40" s="47">
        <f t="shared" si="24"/>
        <v>2</v>
      </c>
      <c r="O40" s="47">
        <v>1</v>
      </c>
      <c r="P40" s="47">
        <v>0.5</v>
      </c>
      <c r="Q40" s="47">
        <v>1</v>
      </c>
      <c r="R40" s="47">
        <v>0.5</v>
      </c>
      <c r="S40" s="47">
        <v>2</v>
      </c>
      <c r="W40" s="50">
        <v>7</v>
      </c>
      <c r="X40" s="51">
        <f t="shared" si="25"/>
        <v>72</v>
      </c>
      <c r="Y40" s="51">
        <f t="shared" si="26"/>
        <v>36</v>
      </c>
      <c r="Z40" s="51">
        <f t="shared" si="27"/>
        <v>72</v>
      </c>
      <c r="AA40" s="51">
        <f t="shared" si="28"/>
        <v>36</v>
      </c>
      <c r="AB40" s="51">
        <f t="shared" si="29"/>
        <v>144</v>
      </c>
      <c r="AC40" s="51">
        <f t="shared" si="30"/>
        <v>360</v>
      </c>
      <c r="AD40" s="51">
        <f t="shared" si="31"/>
        <v>20</v>
      </c>
      <c r="AG40" s="50"/>
      <c r="AH40" s="45"/>
    </row>
    <row r="41" spans="1:34" s="44" customFormat="1" ht="15.6" x14ac:dyDescent="0.35">
      <c r="A41" s="47">
        <v>1</v>
      </c>
      <c r="B41" s="47">
        <v>3</v>
      </c>
      <c r="C41" s="47">
        <v>2</v>
      </c>
      <c r="D41" s="47">
        <v>5</v>
      </c>
      <c r="E41" s="47">
        <v>4</v>
      </c>
      <c r="F41" s="48" t="str">
        <f t="shared" si="23"/>
        <v>[1,3,2,5,4]</v>
      </c>
      <c r="G41" s="48">
        <v>0</v>
      </c>
      <c r="I41" s="47">
        <v>1</v>
      </c>
      <c r="J41" s="47">
        <f t="shared" si="32"/>
        <v>0</v>
      </c>
      <c r="K41" s="47">
        <f t="shared" si="24"/>
        <v>1</v>
      </c>
      <c r="L41" s="47">
        <f t="shared" si="24"/>
        <v>1</v>
      </c>
      <c r="M41" s="47">
        <f t="shared" si="24"/>
        <v>1</v>
      </c>
      <c r="O41" s="47">
        <v>1</v>
      </c>
      <c r="P41" s="47">
        <v>0.5</v>
      </c>
      <c r="Q41" s="47">
        <v>1</v>
      </c>
      <c r="R41" s="47">
        <v>1</v>
      </c>
      <c r="S41" s="47">
        <v>1</v>
      </c>
      <c r="W41" s="50">
        <v>8</v>
      </c>
      <c r="X41" s="51">
        <f t="shared" si="25"/>
        <v>72</v>
      </c>
      <c r="Y41" s="51">
        <f t="shared" si="26"/>
        <v>36</v>
      </c>
      <c r="Z41" s="51">
        <f t="shared" si="27"/>
        <v>72</v>
      </c>
      <c r="AA41" s="51">
        <f t="shared" si="28"/>
        <v>72</v>
      </c>
      <c r="AB41" s="51">
        <f t="shared" si="29"/>
        <v>72</v>
      </c>
      <c r="AC41" s="51">
        <f t="shared" si="30"/>
        <v>324</v>
      </c>
      <c r="AD41" s="51">
        <f t="shared" si="31"/>
        <v>0</v>
      </c>
      <c r="AG41" s="50"/>
      <c r="AH41" s="45"/>
    </row>
    <row r="42" spans="1:34" s="44" customFormat="1" ht="15.6" x14ac:dyDescent="0.35">
      <c r="A42" s="47">
        <v>1</v>
      </c>
      <c r="B42" s="47">
        <v>3</v>
      </c>
      <c r="C42" s="47">
        <v>4</v>
      </c>
      <c r="D42" s="47">
        <v>2</v>
      </c>
      <c r="E42" s="47">
        <v>5</v>
      </c>
      <c r="F42" s="48" t="str">
        <f t="shared" si="23"/>
        <v>[1,3,4,2,5]</v>
      </c>
      <c r="G42" s="48">
        <v>1</v>
      </c>
      <c r="I42" s="47">
        <v>1</v>
      </c>
      <c r="J42" s="47">
        <f t="shared" si="32"/>
        <v>0</v>
      </c>
      <c r="K42" s="47">
        <f t="shared" si="24"/>
        <v>2</v>
      </c>
      <c r="L42" s="47">
        <f t="shared" si="24"/>
        <v>1</v>
      </c>
      <c r="M42" s="47">
        <f t="shared" si="24"/>
        <v>1</v>
      </c>
      <c r="O42" s="47">
        <v>1</v>
      </c>
      <c r="P42" s="47">
        <v>0.5</v>
      </c>
      <c r="Q42" s="47">
        <v>2</v>
      </c>
      <c r="R42" s="47">
        <v>2</v>
      </c>
      <c r="S42" s="47">
        <v>2</v>
      </c>
      <c r="W42" s="50">
        <v>9</v>
      </c>
      <c r="X42" s="51">
        <f t="shared" si="25"/>
        <v>72</v>
      </c>
      <c r="Y42" s="51">
        <f t="shared" si="26"/>
        <v>36</v>
      </c>
      <c r="Z42" s="51">
        <f t="shared" si="27"/>
        <v>144</v>
      </c>
      <c r="AA42" s="51">
        <f t="shared" si="28"/>
        <v>144</v>
      </c>
      <c r="AB42" s="51">
        <f t="shared" si="29"/>
        <v>144</v>
      </c>
      <c r="AC42" s="51">
        <f t="shared" si="30"/>
        <v>540</v>
      </c>
      <c r="AD42" s="51">
        <f t="shared" si="31"/>
        <v>30</v>
      </c>
      <c r="AG42" s="50"/>
      <c r="AH42" s="45"/>
    </row>
    <row r="43" spans="1:34" s="44" customFormat="1" ht="15.6" x14ac:dyDescent="0.35">
      <c r="A43" s="47">
        <v>1</v>
      </c>
      <c r="B43" s="47">
        <v>3</v>
      </c>
      <c r="C43" s="47">
        <v>4</v>
      </c>
      <c r="D43" s="47">
        <v>5</v>
      </c>
      <c r="E43" s="47">
        <v>2</v>
      </c>
      <c r="F43" s="48" t="str">
        <f t="shared" si="23"/>
        <v>[1,3,4,5,2]</v>
      </c>
      <c r="G43" s="48">
        <v>1</v>
      </c>
      <c r="I43" s="47">
        <v>1</v>
      </c>
      <c r="J43" s="47">
        <f t="shared" si="32"/>
        <v>0</v>
      </c>
      <c r="K43" s="47">
        <f t="shared" si="24"/>
        <v>2</v>
      </c>
      <c r="L43" s="47">
        <f t="shared" si="24"/>
        <v>2</v>
      </c>
      <c r="M43" s="47">
        <f t="shared" si="24"/>
        <v>0</v>
      </c>
      <c r="O43" s="47">
        <v>1</v>
      </c>
      <c r="P43" s="47">
        <v>0.5</v>
      </c>
      <c r="Q43" s="47">
        <v>2</v>
      </c>
      <c r="R43" s="47">
        <v>4</v>
      </c>
      <c r="S43" s="47">
        <v>0.5</v>
      </c>
      <c r="W43" s="50">
        <v>10</v>
      </c>
      <c r="X43" s="51">
        <f t="shared" si="25"/>
        <v>72</v>
      </c>
      <c r="Y43" s="51">
        <f t="shared" si="26"/>
        <v>36</v>
      </c>
      <c r="Z43" s="51">
        <f t="shared" si="27"/>
        <v>144</v>
      </c>
      <c r="AA43" s="51">
        <f t="shared" si="28"/>
        <v>288</v>
      </c>
      <c r="AB43" s="51">
        <f t="shared" si="29"/>
        <v>36</v>
      </c>
      <c r="AC43" s="51">
        <f t="shared" si="30"/>
        <v>576</v>
      </c>
      <c r="AD43" s="51">
        <f t="shared" si="31"/>
        <v>32</v>
      </c>
      <c r="AG43" s="50"/>
      <c r="AH43" s="45"/>
    </row>
    <row r="44" spans="1:34" s="44" customFormat="1" ht="15.6" x14ac:dyDescent="0.35">
      <c r="A44" s="47">
        <v>1</v>
      </c>
      <c r="B44" s="47">
        <v>3</v>
      </c>
      <c r="C44" s="47">
        <v>5</v>
      </c>
      <c r="D44" s="47">
        <v>2</v>
      </c>
      <c r="E44" s="47">
        <v>4</v>
      </c>
      <c r="F44" s="48" t="str">
        <f t="shared" si="23"/>
        <v>[1,3,5,2,4]</v>
      </c>
      <c r="G44" s="48">
        <v>0</v>
      </c>
      <c r="I44" s="47">
        <v>1</v>
      </c>
      <c r="J44" s="47">
        <f t="shared" si="32"/>
        <v>0</v>
      </c>
      <c r="K44" s="47">
        <f t="shared" si="24"/>
        <v>0</v>
      </c>
      <c r="L44" s="47">
        <f t="shared" si="24"/>
        <v>0</v>
      </c>
      <c r="M44" s="47">
        <f t="shared" si="24"/>
        <v>0</v>
      </c>
      <c r="O44" s="47">
        <v>1</v>
      </c>
      <c r="P44" s="47">
        <v>0.5</v>
      </c>
      <c r="Q44" s="47">
        <v>0.5</v>
      </c>
      <c r="R44" s="47">
        <v>0.5</v>
      </c>
      <c r="S44" s="47">
        <v>0.5</v>
      </c>
      <c r="W44" s="50">
        <v>11</v>
      </c>
      <c r="X44" s="51">
        <f t="shared" si="25"/>
        <v>72</v>
      </c>
      <c r="Y44" s="51">
        <f t="shared" si="26"/>
        <v>36</v>
      </c>
      <c r="Z44" s="51">
        <f t="shared" si="27"/>
        <v>36</v>
      </c>
      <c r="AA44" s="51">
        <f t="shared" si="28"/>
        <v>36</v>
      </c>
      <c r="AB44" s="51">
        <f t="shared" si="29"/>
        <v>36</v>
      </c>
      <c r="AC44" s="51">
        <f t="shared" si="30"/>
        <v>216</v>
      </c>
      <c r="AD44" s="51">
        <f t="shared" si="31"/>
        <v>0</v>
      </c>
      <c r="AG44" s="50"/>
      <c r="AH44" s="45"/>
    </row>
    <row r="45" spans="1:34" s="44" customFormat="1" ht="15.6" x14ac:dyDescent="0.35">
      <c r="A45" s="47">
        <v>1</v>
      </c>
      <c r="B45" s="47">
        <v>3</v>
      </c>
      <c r="C45" s="47">
        <v>5</v>
      </c>
      <c r="D45" s="47">
        <v>4</v>
      </c>
      <c r="E45" s="47">
        <v>2</v>
      </c>
      <c r="F45" s="48" t="str">
        <f t="shared" si="23"/>
        <v>[1,3,5,4,2]</v>
      </c>
      <c r="G45" s="48">
        <v>0</v>
      </c>
      <c r="I45" s="47">
        <v>1</v>
      </c>
      <c r="J45" s="47">
        <f t="shared" si="32"/>
        <v>0</v>
      </c>
      <c r="K45" s="47">
        <f t="shared" si="24"/>
        <v>0</v>
      </c>
      <c r="L45" s="47">
        <f t="shared" si="24"/>
        <v>1</v>
      </c>
      <c r="M45" s="47">
        <f t="shared" si="24"/>
        <v>1</v>
      </c>
      <c r="O45" s="47">
        <v>1</v>
      </c>
      <c r="P45" s="47">
        <v>0.5</v>
      </c>
      <c r="Q45" s="47">
        <v>0.5</v>
      </c>
      <c r="R45" s="47">
        <v>1</v>
      </c>
      <c r="S45" s="47">
        <v>1</v>
      </c>
      <c r="W45" s="50">
        <v>12</v>
      </c>
      <c r="X45" s="51">
        <f t="shared" si="25"/>
        <v>72</v>
      </c>
      <c r="Y45" s="51">
        <f t="shared" si="26"/>
        <v>36</v>
      </c>
      <c r="Z45" s="51">
        <f t="shared" si="27"/>
        <v>36</v>
      </c>
      <c r="AA45" s="51">
        <f t="shared" si="28"/>
        <v>72</v>
      </c>
      <c r="AB45" s="51">
        <f t="shared" si="29"/>
        <v>72</v>
      </c>
      <c r="AC45" s="51">
        <f t="shared" si="30"/>
        <v>288</v>
      </c>
      <c r="AD45" s="51">
        <f t="shared" si="31"/>
        <v>0</v>
      </c>
      <c r="AG45" s="50"/>
      <c r="AH45" s="45"/>
    </row>
    <row r="46" spans="1:34" s="44" customFormat="1" ht="15.6" x14ac:dyDescent="0.35">
      <c r="A46" s="47">
        <v>1</v>
      </c>
      <c r="B46" s="47">
        <v>4</v>
      </c>
      <c r="C46" s="47">
        <v>2</v>
      </c>
      <c r="D46" s="47">
        <v>3</v>
      </c>
      <c r="E46" s="47">
        <v>5</v>
      </c>
      <c r="F46" s="48" t="str">
        <f t="shared" si="23"/>
        <v>[1,4,2,3,5]</v>
      </c>
      <c r="G46" s="48">
        <v>1</v>
      </c>
      <c r="I46" s="47">
        <v>1</v>
      </c>
      <c r="J46" s="47">
        <f t="shared" si="32"/>
        <v>1</v>
      </c>
      <c r="K46" s="47">
        <f t="shared" si="24"/>
        <v>1</v>
      </c>
      <c r="L46" s="47">
        <f t="shared" si="24"/>
        <v>2</v>
      </c>
      <c r="M46" s="47">
        <f t="shared" si="24"/>
        <v>0</v>
      </c>
      <c r="O46" s="47">
        <v>1</v>
      </c>
      <c r="P46" s="47">
        <v>1</v>
      </c>
      <c r="Q46" s="47">
        <v>1</v>
      </c>
      <c r="R46" s="47">
        <v>2</v>
      </c>
      <c r="S46" s="47">
        <v>0.5</v>
      </c>
      <c r="W46" s="50">
        <v>13</v>
      </c>
      <c r="X46" s="51">
        <f t="shared" si="25"/>
        <v>72</v>
      </c>
      <c r="Y46" s="51">
        <f t="shared" si="26"/>
        <v>72</v>
      </c>
      <c r="Z46" s="51">
        <f t="shared" si="27"/>
        <v>72</v>
      </c>
      <c r="AA46" s="51">
        <f t="shared" si="28"/>
        <v>144</v>
      </c>
      <c r="AB46" s="51">
        <f t="shared" si="29"/>
        <v>36</v>
      </c>
      <c r="AC46" s="51">
        <f t="shared" si="30"/>
        <v>396</v>
      </c>
      <c r="AD46" s="51">
        <f t="shared" si="31"/>
        <v>22</v>
      </c>
      <c r="AG46" s="50"/>
      <c r="AH46" s="45"/>
    </row>
    <row r="47" spans="1:34" s="44" customFormat="1" ht="15.6" x14ac:dyDescent="0.35">
      <c r="A47" s="47">
        <v>1</v>
      </c>
      <c r="B47" s="47">
        <v>4</v>
      </c>
      <c r="C47" s="47">
        <v>2</v>
      </c>
      <c r="D47" s="47">
        <v>5</v>
      </c>
      <c r="E47" s="47">
        <v>3</v>
      </c>
      <c r="F47" s="48" t="str">
        <f t="shared" si="23"/>
        <v>[1,4,2,5,3]</v>
      </c>
      <c r="G47" s="48">
        <v>1</v>
      </c>
      <c r="I47" s="47">
        <v>1</v>
      </c>
      <c r="J47" s="47">
        <f t="shared" si="32"/>
        <v>1</v>
      </c>
      <c r="K47" s="47">
        <f t="shared" si="24"/>
        <v>1</v>
      </c>
      <c r="L47" s="47">
        <f t="shared" si="24"/>
        <v>1</v>
      </c>
      <c r="M47" s="47">
        <f t="shared" si="24"/>
        <v>1</v>
      </c>
      <c r="O47" s="47">
        <v>1</v>
      </c>
      <c r="P47" s="47">
        <v>1</v>
      </c>
      <c r="Q47" s="47">
        <v>1</v>
      </c>
      <c r="R47" s="47">
        <v>1</v>
      </c>
      <c r="S47" s="47">
        <v>1</v>
      </c>
      <c r="W47" s="50">
        <v>14</v>
      </c>
      <c r="X47" s="51">
        <f t="shared" si="25"/>
        <v>72</v>
      </c>
      <c r="Y47" s="51">
        <f t="shared" si="26"/>
        <v>72</v>
      </c>
      <c r="Z47" s="51">
        <f t="shared" si="27"/>
        <v>72</v>
      </c>
      <c r="AA47" s="51">
        <f t="shared" si="28"/>
        <v>72</v>
      </c>
      <c r="AB47" s="51">
        <f t="shared" si="29"/>
        <v>72</v>
      </c>
      <c r="AC47" s="51">
        <f t="shared" si="30"/>
        <v>360</v>
      </c>
      <c r="AD47" s="51">
        <f t="shared" si="31"/>
        <v>20</v>
      </c>
      <c r="AG47" s="50"/>
      <c r="AH47" s="45"/>
    </row>
    <row r="48" spans="1:34" s="44" customFormat="1" ht="15.6" x14ac:dyDescent="0.35">
      <c r="A48" s="47">
        <v>1</v>
      </c>
      <c r="B48" s="47">
        <v>4</v>
      </c>
      <c r="C48" s="47">
        <v>3</v>
      </c>
      <c r="D48" s="47">
        <v>2</v>
      </c>
      <c r="E48" s="47">
        <v>5</v>
      </c>
      <c r="F48" s="48" t="str">
        <f t="shared" si="23"/>
        <v>[1,4,3,2,5]</v>
      </c>
      <c r="G48" s="48">
        <v>1</v>
      </c>
      <c r="I48" s="47">
        <v>1</v>
      </c>
      <c r="J48" s="47">
        <f t="shared" si="32"/>
        <v>1</v>
      </c>
      <c r="K48" s="47">
        <f t="shared" si="24"/>
        <v>1</v>
      </c>
      <c r="L48" s="47">
        <f t="shared" si="24"/>
        <v>1</v>
      </c>
      <c r="M48" s="47">
        <f t="shared" si="24"/>
        <v>1</v>
      </c>
      <c r="O48" s="47">
        <v>1</v>
      </c>
      <c r="P48" s="47">
        <v>1</v>
      </c>
      <c r="Q48" s="47">
        <v>1</v>
      </c>
      <c r="R48" s="47">
        <v>1</v>
      </c>
      <c r="S48" s="47">
        <v>1</v>
      </c>
      <c r="W48" s="50">
        <v>15</v>
      </c>
      <c r="X48" s="51">
        <f t="shared" si="25"/>
        <v>72</v>
      </c>
      <c r="Y48" s="51">
        <f t="shared" si="26"/>
        <v>72</v>
      </c>
      <c r="Z48" s="51">
        <f t="shared" si="27"/>
        <v>72</v>
      </c>
      <c r="AA48" s="51">
        <f t="shared" si="28"/>
        <v>72</v>
      </c>
      <c r="AB48" s="51">
        <f t="shared" si="29"/>
        <v>72</v>
      </c>
      <c r="AC48" s="51">
        <f t="shared" si="30"/>
        <v>360</v>
      </c>
      <c r="AD48" s="51">
        <f t="shared" si="31"/>
        <v>20</v>
      </c>
      <c r="AG48" s="50"/>
      <c r="AH48" s="45"/>
    </row>
    <row r="49" spans="1:34" s="44" customFormat="1" ht="15.6" x14ac:dyDescent="0.35">
      <c r="A49" s="47">
        <v>1</v>
      </c>
      <c r="B49" s="47">
        <v>4</v>
      </c>
      <c r="C49" s="47">
        <v>3</v>
      </c>
      <c r="D49" s="47">
        <v>5</v>
      </c>
      <c r="E49" s="47">
        <v>2</v>
      </c>
      <c r="F49" s="48" t="str">
        <f t="shared" si="23"/>
        <v>[1,4,3,5,2]</v>
      </c>
      <c r="G49" s="48">
        <v>0</v>
      </c>
      <c r="I49" s="47">
        <v>1</v>
      </c>
      <c r="J49" s="47">
        <f t="shared" si="32"/>
        <v>1</v>
      </c>
      <c r="K49" s="47">
        <f t="shared" si="24"/>
        <v>1</v>
      </c>
      <c r="L49" s="47">
        <f t="shared" si="24"/>
        <v>0</v>
      </c>
      <c r="M49" s="47">
        <f t="shared" si="24"/>
        <v>0</v>
      </c>
      <c r="O49" s="47">
        <v>1</v>
      </c>
      <c r="P49" s="47">
        <v>1</v>
      </c>
      <c r="Q49" s="47">
        <v>1</v>
      </c>
      <c r="R49" s="47">
        <v>0.5</v>
      </c>
      <c r="S49" s="47">
        <v>0.5</v>
      </c>
      <c r="W49" s="50">
        <v>16</v>
      </c>
      <c r="X49" s="51">
        <f t="shared" si="25"/>
        <v>72</v>
      </c>
      <c r="Y49" s="51">
        <f t="shared" si="26"/>
        <v>72</v>
      </c>
      <c r="Z49" s="51">
        <f t="shared" si="27"/>
        <v>72</v>
      </c>
      <c r="AA49" s="51">
        <f t="shared" si="28"/>
        <v>36</v>
      </c>
      <c r="AB49" s="51">
        <f t="shared" si="29"/>
        <v>36</v>
      </c>
      <c r="AC49" s="51">
        <f t="shared" si="30"/>
        <v>288</v>
      </c>
      <c r="AD49" s="51">
        <f t="shared" si="31"/>
        <v>0</v>
      </c>
      <c r="AG49" s="50"/>
      <c r="AH49" s="45"/>
    </row>
    <row r="50" spans="1:34" s="44" customFormat="1" ht="15.6" x14ac:dyDescent="0.35">
      <c r="A50" s="47">
        <v>1</v>
      </c>
      <c r="B50" s="47">
        <v>4</v>
      </c>
      <c r="C50" s="47">
        <v>5</v>
      </c>
      <c r="D50" s="47">
        <v>2</v>
      </c>
      <c r="E50" s="47">
        <v>3</v>
      </c>
      <c r="F50" s="48" t="str">
        <f t="shared" si="23"/>
        <v>[1,4,5,2,3]</v>
      </c>
      <c r="G50" s="48">
        <v>1</v>
      </c>
      <c r="I50" s="47">
        <v>1</v>
      </c>
      <c r="J50" s="47">
        <f t="shared" si="32"/>
        <v>1</v>
      </c>
      <c r="K50" s="47">
        <f t="shared" si="24"/>
        <v>2</v>
      </c>
      <c r="L50" s="47">
        <f t="shared" si="24"/>
        <v>0</v>
      </c>
      <c r="M50" s="47">
        <f t="shared" si="24"/>
        <v>2</v>
      </c>
      <c r="O50" s="47">
        <v>1</v>
      </c>
      <c r="P50" s="47">
        <v>1</v>
      </c>
      <c r="Q50" s="47">
        <v>2</v>
      </c>
      <c r="R50" s="47">
        <v>0.5</v>
      </c>
      <c r="S50" s="47">
        <v>2</v>
      </c>
      <c r="W50" s="50">
        <v>17</v>
      </c>
      <c r="X50" s="51">
        <f t="shared" si="25"/>
        <v>72</v>
      </c>
      <c r="Y50" s="51">
        <f t="shared" si="26"/>
        <v>72</v>
      </c>
      <c r="Z50" s="51">
        <f t="shared" si="27"/>
        <v>144</v>
      </c>
      <c r="AA50" s="51">
        <f t="shared" si="28"/>
        <v>36</v>
      </c>
      <c r="AB50" s="51">
        <f t="shared" si="29"/>
        <v>144</v>
      </c>
      <c r="AC50" s="51">
        <f t="shared" si="30"/>
        <v>468</v>
      </c>
      <c r="AD50" s="51">
        <f t="shared" si="31"/>
        <v>26</v>
      </c>
      <c r="AG50" s="50"/>
      <c r="AH50" s="45"/>
    </row>
    <row r="51" spans="1:34" s="44" customFormat="1" ht="15.6" x14ac:dyDescent="0.35">
      <c r="A51" s="47">
        <v>1</v>
      </c>
      <c r="B51" s="47">
        <v>4</v>
      </c>
      <c r="C51" s="47">
        <v>5</v>
      </c>
      <c r="D51" s="47">
        <v>3</v>
      </c>
      <c r="E51" s="47">
        <v>2</v>
      </c>
      <c r="F51" s="48" t="str">
        <f t="shared" si="23"/>
        <v>[1,4,5,3,2]</v>
      </c>
      <c r="G51" s="48">
        <v>1</v>
      </c>
      <c r="I51" s="47">
        <v>1</v>
      </c>
      <c r="J51" s="47">
        <f t="shared" si="32"/>
        <v>1</v>
      </c>
      <c r="K51" s="47">
        <f t="shared" si="24"/>
        <v>2</v>
      </c>
      <c r="L51" s="47">
        <f t="shared" si="24"/>
        <v>1</v>
      </c>
      <c r="M51" s="47">
        <f t="shared" si="24"/>
        <v>1</v>
      </c>
      <c r="O51" s="47">
        <v>1</v>
      </c>
      <c r="P51" s="47">
        <v>1</v>
      </c>
      <c r="Q51" s="47">
        <v>2</v>
      </c>
      <c r="R51" s="47">
        <v>2</v>
      </c>
      <c r="S51" s="47">
        <v>2</v>
      </c>
      <c r="W51" s="50">
        <v>18</v>
      </c>
      <c r="X51" s="51">
        <f t="shared" si="25"/>
        <v>72</v>
      </c>
      <c r="Y51" s="51">
        <f t="shared" si="26"/>
        <v>72</v>
      </c>
      <c r="Z51" s="51">
        <f t="shared" si="27"/>
        <v>144</v>
      </c>
      <c r="AA51" s="51">
        <f t="shared" si="28"/>
        <v>144</v>
      </c>
      <c r="AB51" s="51">
        <f t="shared" si="29"/>
        <v>144</v>
      </c>
      <c r="AC51" s="51">
        <f t="shared" si="30"/>
        <v>576</v>
      </c>
      <c r="AD51" s="51">
        <f t="shared" si="31"/>
        <v>32</v>
      </c>
      <c r="AG51" s="50"/>
      <c r="AH51" s="45"/>
    </row>
    <row r="52" spans="1:34" s="44" customFormat="1" ht="15.6" x14ac:dyDescent="0.35">
      <c r="A52" s="47">
        <v>1</v>
      </c>
      <c r="B52" s="47">
        <v>5</v>
      </c>
      <c r="C52" s="47">
        <v>2</v>
      </c>
      <c r="D52" s="47">
        <v>3</v>
      </c>
      <c r="E52" s="47">
        <v>4</v>
      </c>
      <c r="F52" s="48" t="str">
        <f t="shared" si="23"/>
        <v>[1,5,2,3,4]</v>
      </c>
      <c r="G52" s="48">
        <v>1</v>
      </c>
      <c r="I52" s="47">
        <v>1</v>
      </c>
      <c r="J52" s="47">
        <f t="shared" si="32"/>
        <v>1</v>
      </c>
      <c r="K52" s="47">
        <f t="shared" si="24"/>
        <v>0</v>
      </c>
      <c r="L52" s="47">
        <f t="shared" si="24"/>
        <v>2</v>
      </c>
      <c r="M52" s="47">
        <f t="shared" si="24"/>
        <v>2</v>
      </c>
      <c r="O52" s="47">
        <v>1</v>
      </c>
      <c r="P52" s="47">
        <v>1</v>
      </c>
      <c r="Q52" s="47">
        <v>0.5</v>
      </c>
      <c r="R52" s="47">
        <v>2</v>
      </c>
      <c r="S52" s="47">
        <v>4</v>
      </c>
      <c r="W52" s="50">
        <v>19</v>
      </c>
      <c r="X52" s="51">
        <f t="shared" si="25"/>
        <v>72</v>
      </c>
      <c r="Y52" s="51">
        <f t="shared" si="26"/>
        <v>72</v>
      </c>
      <c r="Z52" s="51">
        <f t="shared" si="27"/>
        <v>36</v>
      </c>
      <c r="AA52" s="51">
        <f t="shared" si="28"/>
        <v>144</v>
      </c>
      <c r="AB52" s="51">
        <f t="shared" si="29"/>
        <v>288</v>
      </c>
      <c r="AC52" s="51">
        <f t="shared" si="30"/>
        <v>612</v>
      </c>
      <c r="AD52" s="51">
        <f t="shared" si="31"/>
        <v>34</v>
      </c>
      <c r="AG52" s="50"/>
      <c r="AH52" s="45"/>
    </row>
    <row r="53" spans="1:34" s="44" customFormat="1" ht="15.6" x14ac:dyDescent="0.35">
      <c r="A53" s="47">
        <v>1</v>
      </c>
      <c r="B53" s="47">
        <v>5</v>
      </c>
      <c r="C53" s="47">
        <v>2</v>
      </c>
      <c r="D53" s="47">
        <v>4</v>
      </c>
      <c r="E53" s="47">
        <v>3</v>
      </c>
      <c r="F53" s="48" t="str">
        <f t="shared" si="23"/>
        <v>[1,5,2,4,3]</v>
      </c>
      <c r="G53" s="48">
        <v>0</v>
      </c>
      <c r="I53" s="47">
        <v>1</v>
      </c>
      <c r="J53" s="47">
        <f t="shared" si="32"/>
        <v>1</v>
      </c>
      <c r="K53" s="47">
        <f t="shared" si="24"/>
        <v>0</v>
      </c>
      <c r="L53" s="47">
        <f t="shared" si="24"/>
        <v>0</v>
      </c>
      <c r="M53" s="47">
        <f t="shared" si="24"/>
        <v>1</v>
      </c>
      <c r="O53" s="47">
        <v>1</v>
      </c>
      <c r="P53" s="47">
        <v>1</v>
      </c>
      <c r="Q53" s="47">
        <v>0.5</v>
      </c>
      <c r="R53" s="47">
        <v>0.5</v>
      </c>
      <c r="S53" s="47">
        <v>1</v>
      </c>
      <c r="W53" s="50">
        <v>20</v>
      </c>
      <c r="X53" s="51">
        <f t="shared" si="25"/>
        <v>72</v>
      </c>
      <c r="Y53" s="51">
        <f t="shared" si="26"/>
        <v>72</v>
      </c>
      <c r="Z53" s="51">
        <f t="shared" si="27"/>
        <v>36</v>
      </c>
      <c r="AA53" s="51">
        <f t="shared" si="28"/>
        <v>36</v>
      </c>
      <c r="AB53" s="51">
        <f t="shared" si="29"/>
        <v>72</v>
      </c>
      <c r="AC53" s="51">
        <f t="shared" si="30"/>
        <v>288</v>
      </c>
      <c r="AD53" s="51">
        <f t="shared" si="31"/>
        <v>0</v>
      </c>
      <c r="AG53" s="50"/>
      <c r="AH53" s="45"/>
    </row>
    <row r="54" spans="1:34" s="44" customFormat="1" ht="15.6" x14ac:dyDescent="0.35">
      <c r="A54" s="47">
        <v>1</v>
      </c>
      <c r="B54" s="47">
        <v>5</v>
      </c>
      <c r="C54" s="47">
        <v>3</v>
      </c>
      <c r="D54" s="47">
        <v>2</v>
      </c>
      <c r="E54" s="47">
        <v>4</v>
      </c>
      <c r="F54" s="48" t="str">
        <f t="shared" si="23"/>
        <v>[1,5,3,2,4]</v>
      </c>
      <c r="G54" s="48">
        <v>0</v>
      </c>
      <c r="I54" s="47">
        <v>1</v>
      </c>
      <c r="J54" s="47">
        <f t="shared" si="32"/>
        <v>1</v>
      </c>
      <c r="K54" s="47">
        <f t="shared" si="24"/>
        <v>1</v>
      </c>
      <c r="L54" s="47">
        <f t="shared" si="24"/>
        <v>1</v>
      </c>
      <c r="M54" s="47">
        <f t="shared" si="24"/>
        <v>0</v>
      </c>
      <c r="O54" s="47">
        <v>1</v>
      </c>
      <c r="P54" s="47">
        <v>1</v>
      </c>
      <c r="Q54" s="47">
        <v>1</v>
      </c>
      <c r="R54" s="47">
        <v>1</v>
      </c>
      <c r="S54" s="47">
        <v>0.5</v>
      </c>
      <c r="W54" s="50">
        <v>21</v>
      </c>
      <c r="X54" s="51">
        <f t="shared" si="25"/>
        <v>72</v>
      </c>
      <c r="Y54" s="51">
        <f t="shared" si="26"/>
        <v>72</v>
      </c>
      <c r="Z54" s="51">
        <f t="shared" si="27"/>
        <v>72</v>
      </c>
      <c r="AA54" s="51">
        <f t="shared" si="28"/>
        <v>72</v>
      </c>
      <c r="AB54" s="51">
        <f t="shared" si="29"/>
        <v>36</v>
      </c>
      <c r="AC54" s="51">
        <f t="shared" si="30"/>
        <v>324</v>
      </c>
      <c r="AD54" s="51">
        <f t="shared" si="31"/>
        <v>0</v>
      </c>
    </row>
    <row r="55" spans="1:34" s="44" customFormat="1" ht="15.6" x14ac:dyDescent="0.35">
      <c r="A55" s="47">
        <v>1</v>
      </c>
      <c r="B55" s="47">
        <v>5</v>
      </c>
      <c r="C55" s="47">
        <v>3</v>
      </c>
      <c r="D55" s="47">
        <v>4</v>
      </c>
      <c r="E55" s="47">
        <v>2</v>
      </c>
      <c r="F55" s="48" t="str">
        <f t="shared" si="23"/>
        <v>[1,5,3,4,2]</v>
      </c>
      <c r="G55" s="48">
        <v>1</v>
      </c>
      <c r="I55" s="47">
        <v>1</v>
      </c>
      <c r="J55" s="47">
        <f t="shared" si="32"/>
        <v>1</v>
      </c>
      <c r="K55" s="47">
        <f t="shared" si="24"/>
        <v>1</v>
      </c>
      <c r="L55" s="47">
        <f t="shared" si="24"/>
        <v>2</v>
      </c>
      <c r="M55" s="47">
        <f t="shared" si="24"/>
        <v>1</v>
      </c>
      <c r="O55" s="47">
        <v>1</v>
      </c>
      <c r="P55" s="47">
        <v>1</v>
      </c>
      <c r="Q55" s="47">
        <v>1</v>
      </c>
      <c r="R55" s="47">
        <v>2</v>
      </c>
      <c r="S55" s="47">
        <v>2</v>
      </c>
      <c r="W55" s="50">
        <v>22</v>
      </c>
      <c r="X55" s="51">
        <f t="shared" si="25"/>
        <v>72</v>
      </c>
      <c r="Y55" s="51">
        <f t="shared" si="26"/>
        <v>72</v>
      </c>
      <c r="Z55" s="51">
        <f t="shared" si="27"/>
        <v>72</v>
      </c>
      <c r="AA55" s="51">
        <f t="shared" si="28"/>
        <v>144</v>
      </c>
      <c r="AB55" s="51">
        <f t="shared" si="29"/>
        <v>144</v>
      </c>
      <c r="AC55" s="51">
        <f t="shared" si="30"/>
        <v>504</v>
      </c>
      <c r="AD55" s="51">
        <f t="shared" si="31"/>
        <v>28</v>
      </c>
    </row>
    <row r="56" spans="1:34" s="44" customFormat="1" ht="15.6" x14ac:dyDescent="0.35">
      <c r="A56" s="47">
        <v>1</v>
      </c>
      <c r="B56" s="47">
        <v>5</v>
      </c>
      <c r="C56" s="47">
        <v>4</v>
      </c>
      <c r="D56" s="47">
        <v>2</v>
      </c>
      <c r="E56" s="47">
        <v>3</v>
      </c>
      <c r="F56" s="48" t="str">
        <f t="shared" si="23"/>
        <v>[1,5,4,2,3]</v>
      </c>
      <c r="G56" s="48">
        <v>1</v>
      </c>
      <c r="I56" s="47">
        <v>1</v>
      </c>
      <c r="J56" s="47">
        <f t="shared" si="32"/>
        <v>1</v>
      </c>
      <c r="K56" s="47">
        <f t="shared" si="24"/>
        <v>1</v>
      </c>
      <c r="L56" s="47">
        <f t="shared" si="24"/>
        <v>1</v>
      </c>
      <c r="M56" s="47">
        <f t="shared" si="24"/>
        <v>2</v>
      </c>
      <c r="O56" s="47">
        <v>1</v>
      </c>
      <c r="P56" s="47">
        <v>1</v>
      </c>
      <c r="Q56" s="47">
        <v>1</v>
      </c>
      <c r="R56" s="47">
        <v>1</v>
      </c>
      <c r="S56" s="47">
        <v>2</v>
      </c>
      <c r="W56" s="50">
        <v>23</v>
      </c>
      <c r="X56" s="51">
        <f t="shared" si="25"/>
        <v>72</v>
      </c>
      <c r="Y56" s="51">
        <f t="shared" si="26"/>
        <v>72</v>
      </c>
      <c r="Z56" s="51">
        <f t="shared" si="27"/>
        <v>72</v>
      </c>
      <c r="AA56" s="51">
        <f t="shared" si="28"/>
        <v>72</v>
      </c>
      <c r="AB56" s="51">
        <f t="shared" si="29"/>
        <v>144</v>
      </c>
      <c r="AC56" s="51">
        <f t="shared" si="30"/>
        <v>432</v>
      </c>
      <c r="AD56" s="51">
        <f t="shared" si="31"/>
        <v>24</v>
      </c>
    </row>
    <row r="57" spans="1:34" s="44" customFormat="1" ht="15.6" x14ac:dyDescent="0.35">
      <c r="A57" s="47">
        <v>1</v>
      </c>
      <c r="B57" s="47">
        <v>5</v>
      </c>
      <c r="C57" s="47">
        <v>4</v>
      </c>
      <c r="D57" s="47">
        <v>3</v>
      </c>
      <c r="E57" s="47">
        <v>2</v>
      </c>
      <c r="F57" s="48" t="str">
        <f t="shared" si="23"/>
        <v>[1,5,4,3,2]</v>
      </c>
      <c r="G57" s="48">
        <v>1</v>
      </c>
      <c r="I57" s="47">
        <v>1</v>
      </c>
      <c r="J57" s="47">
        <f t="shared" si="32"/>
        <v>1</v>
      </c>
      <c r="K57" s="47">
        <f t="shared" si="24"/>
        <v>1</v>
      </c>
      <c r="L57" s="47">
        <f t="shared" si="24"/>
        <v>1</v>
      </c>
      <c r="M57" s="47">
        <f t="shared" si="24"/>
        <v>1</v>
      </c>
      <c r="O57" s="47">
        <v>1</v>
      </c>
      <c r="P57" s="47">
        <v>1</v>
      </c>
      <c r="Q57" s="47">
        <v>1</v>
      </c>
      <c r="R57" s="47">
        <v>1</v>
      </c>
      <c r="S57" s="47">
        <v>1</v>
      </c>
      <c r="W57" s="50">
        <v>24</v>
      </c>
      <c r="X57" s="51">
        <f t="shared" si="25"/>
        <v>72</v>
      </c>
      <c r="Y57" s="51">
        <f t="shared" si="26"/>
        <v>72</v>
      </c>
      <c r="Z57" s="51">
        <f t="shared" si="27"/>
        <v>72</v>
      </c>
      <c r="AA57" s="51">
        <f t="shared" si="28"/>
        <v>72</v>
      </c>
      <c r="AB57" s="51">
        <f t="shared" si="29"/>
        <v>72</v>
      </c>
      <c r="AC57" s="51">
        <f t="shared" si="30"/>
        <v>360</v>
      </c>
      <c r="AD57" s="51">
        <f t="shared" si="31"/>
        <v>20</v>
      </c>
    </row>
  </sheetData>
  <autoFilter ref="A2:AN2">
    <sortState ref="A3:AN26">
      <sortCondition ref="V2"/>
    </sortState>
  </autoFilter>
  <phoneticPr fontId="18" type="noConversion"/>
  <conditionalFormatting sqref="F34:F57">
    <cfRule type="containsText" dxfId="6" priority="8" operator="containsText" text=" ">
      <formula>NOT(ISERROR(SEARCH(" ",F34)))</formula>
    </cfRule>
  </conditionalFormatting>
  <conditionalFormatting sqref="G34:G57">
    <cfRule type="containsText" dxfId="5" priority="10" operator="containsText" text=" ">
      <formula>NOT(ISERROR(SEARCH(" ",G34)))</formula>
    </cfRule>
  </conditionalFormatting>
  <conditionalFormatting sqref="A34:E5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:F26">
    <cfRule type="containsText" dxfId="4" priority="2" operator="containsText" text=" ">
      <formula>NOT(ISERROR(SEARCH(" ",F3)))</formula>
    </cfRule>
  </conditionalFormatting>
  <conditionalFormatting sqref="A3:E2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3:AE26">
    <cfRule type="containsText" dxfId="3" priority="4" operator="containsText" text=" ">
      <formula>NOT(ISERROR(SEARCH(" ",AE3)))</formula>
    </cfRule>
  </conditionalFormatting>
  <conditionalFormatting sqref="AD3:AD26">
    <cfRule type="containsText" dxfId="2" priority="1" operator="containsText" text=" ">
      <formula>NOT(ISERROR(SEARCH(" ",AD3)))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opLeftCell="A13" workbookViewId="0">
      <selection activeCell="C38" sqref="C38:C41"/>
    </sheetView>
  </sheetViews>
  <sheetFormatPr defaultColWidth="9" defaultRowHeight="15.6" x14ac:dyDescent="0.25"/>
  <cols>
    <col min="1" max="1" width="9" style="1"/>
    <col min="2" max="3" width="20.44140625" style="1" customWidth="1"/>
    <col min="4" max="4" width="9.44140625" style="1" customWidth="1"/>
    <col min="5" max="5" width="23.77734375" style="1" customWidth="1"/>
    <col min="6" max="6" width="9" style="1"/>
    <col min="7" max="8" width="9.109375" style="1" customWidth="1"/>
    <col min="9" max="10" width="12.88671875" style="1" customWidth="1"/>
    <col min="11" max="11" width="9" style="1"/>
    <col min="12" max="13" width="12.88671875" style="1" customWidth="1"/>
    <col min="14" max="17" width="9" style="2"/>
    <col min="18" max="16384" width="9" style="1"/>
  </cols>
  <sheetData>
    <row r="1" spans="1:19" x14ac:dyDescent="0.25">
      <c r="A1" s="3" t="s">
        <v>189</v>
      </c>
      <c r="B1" s="4" t="s">
        <v>190</v>
      </c>
      <c r="C1" s="4"/>
      <c r="D1" s="3" t="s">
        <v>191</v>
      </c>
      <c r="G1" s="26"/>
      <c r="H1" s="27"/>
      <c r="I1" s="1" t="s">
        <v>197</v>
      </c>
      <c r="J1" s="1" t="s">
        <v>198</v>
      </c>
      <c r="K1" s="1" t="s">
        <v>199</v>
      </c>
      <c r="L1" s="1" t="s">
        <v>200</v>
      </c>
    </row>
    <row r="2" spans="1:19" ht="16.2" x14ac:dyDescent="0.25">
      <c r="A2" s="3">
        <v>400</v>
      </c>
      <c r="B2" s="3">
        <v>1000</v>
      </c>
      <c r="C2" s="4">
        <f>B2*1</f>
        <v>1000</v>
      </c>
      <c r="D2" s="4">
        <f>A2*B2/$B$27</f>
        <v>40</v>
      </c>
      <c r="E2" s="4" t="str">
        <f>"["&amp;A2&amp;","&amp;C2&amp;"]"</f>
        <v>[400,1000]</v>
      </c>
      <c r="F2" s="31" t="s">
        <v>186</v>
      </c>
      <c r="G2" s="34">
        <f>SUM(D2:D26)</f>
        <v>625</v>
      </c>
      <c r="H2" s="30"/>
      <c r="I2" s="22">
        <v>3</v>
      </c>
      <c r="J2" s="22">
        <v>1</v>
      </c>
      <c r="K2" s="2">
        <f>A2/(I2+2)</f>
        <v>80</v>
      </c>
      <c r="L2" s="2">
        <f>A2/(I2+2)*2</f>
        <v>160</v>
      </c>
      <c r="M2" s="2">
        <f>(K2*I2)+L2</f>
        <v>400</v>
      </c>
      <c r="N2" s="2">
        <f>K2/10</f>
        <v>8</v>
      </c>
      <c r="O2" s="2">
        <f>K2/15</f>
        <v>5.333333333333333</v>
      </c>
      <c r="P2" s="2">
        <f>L2/15</f>
        <v>10.666666666666666</v>
      </c>
      <c r="Q2" s="2">
        <f>L2/20</f>
        <v>8</v>
      </c>
    </row>
    <row r="3" spans="1:19" x14ac:dyDescent="0.25">
      <c r="A3" s="3">
        <v>450</v>
      </c>
      <c r="B3" s="3">
        <v>1200</v>
      </c>
      <c r="C3" s="4">
        <f t="shared" ref="C3:C26" si="0">B3*1</f>
        <v>1200</v>
      </c>
      <c r="D3" s="4">
        <f t="shared" ref="D3:D26" si="1">A3*B3/$B$27</f>
        <v>54</v>
      </c>
      <c r="E3" s="4" t="str">
        <f t="shared" ref="E3:E26" si="2">"["&amp;A3&amp;","&amp;C3&amp;"]"</f>
        <v>[450,1200]</v>
      </c>
      <c r="F3" s="31"/>
      <c r="G3" s="31"/>
      <c r="H3" s="15"/>
      <c r="I3" s="22">
        <v>3</v>
      </c>
      <c r="J3" s="22">
        <v>1</v>
      </c>
      <c r="K3" s="2">
        <f t="shared" ref="K3:K26" si="3">A3/(I3+2)</f>
        <v>90</v>
      </c>
      <c r="L3" s="2">
        <f t="shared" ref="L3:L26" si="4">A3/(I3+2)*2</f>
        <v>180</v>
      </c>
      <c r="M3" s="2">
        <f t="shared" ref="M3:M26" si="5">(K3*I3)+L3</f>
        <v>450</v>
      </c>
      <c r="N3" s="2">
        <f t="shared" ref="N3:N26" si="6">K3/10</f>
        <v>9</v>
      </c>
      <c r="O3" s="2">
        <f t="shared" ref="O3:P26" si="7">K3/15</f>
        <v>6</v>
      </c>
      <c r="P3" s="2">
        <f t="shared" si="7"/>
        <v>12</v>
      </c>
      <c r="Q3" s="2">
        <f t="shared" ref="Q3:Q26" si="8">L3/20</f>
        <v>9</v>
      </c>
    </row>
    <row r="4" spans="1:19" x14ac:dyDescent="0.25">
      <c r="A4" s="3">
        <v>500</v>
      </c>
      <c r="B4" s="3">
        <v>1600</v>
      </c>
      <c r="C4" s="4">
        <f t="shared" si="0"/>
        <v>1600</v>
      </c>
      <c r="D4" s="4">
        <f t="shared" si="1"/>
        <v>80</v>
      </c>
      <c r="E4" s="4" t="str">
        <f t="shared" si="2"/>
        <v>[500,1600]</v>
      </c>
      <c r="F4" s="31"/>
      <c r="G4" s="31"/>
      <c r="H4" s="15">
        <f>A4-A2</f>
        <v>100</v>
      </c>
      <c r="I4" s="22">
        <v>3</v>
      </c>
      <c r="J4" s="22">
        <v>1</v>
      </c>
      <c r="K4" s="2">
        <f t="shared" si="3"/>
        <v>100</v>
      </c>
      <c r="L4" s="2">
        <f t="shared" si="4"/>
        <v>200</v>
      </c>
      <c r="M4" s="2">
        <f t="shared" si="5"/>
        <v>500</v>
      </c>
      <c r="N4" s="2">
        <f t="shared" si="6"/>
        <v>10</v>
      </c>
      <c r="O4" s="2">
        <f t="shared" si="7"/>
        <v>6.666666666666667</v>
      </c>
      <c r="P4" s="2">
        <f t="shared" si="7"/>
        <v>13.333333333333334</v>
      </c>
      <c r="Q4" s="2">
        <f t="shared" si="8"/>
        <v>10</v>
      </c>
    </row>
    <row r="5" spans="1:19" x14ac:dyDescent="0.25">
      <c r="A5" s="3">
        <v>550</v>
      </c>
      <c r="B5" s="3">
        <v>1400</v>
      </c>
      <c r="C5" s="4">
        <f t="shared" si="0"/>
        <v>1400</v>
      </c>
      <c r="D5" s="4">
        <f t="shared" si="1"/>
        <v>77</v>
      </c>
      <c r="E5" s="4" t="str">
        <f t="shared" si="2"/>
        <v>[550,1400]</v>
      </c>
      <c r="F5" s="31"/>
      <c r="G5" s="31"/>
      <c r="H5" s="15"/>
      <c r="I5" s="22">
        <v>4</v>
      </c>
      <c r="J5" s="22">
        <v>1</v>
      </c>
      <c r="K5" s="2">
        <f t="shared" si="3"/>
        <v>91.666666666666671</v>
      </c>
      <c r="L5" s="2">
        <f t="shared" si="4"/>
        <v>183.33333333333334</v>
      </c>
      <c r="M5" s="2">
        <f t="shared" si="5"/>
        <v>550</v>
      </c>
      <c r="N5" s="2">
        <f t="shared" si="6"/>
        <v>9.1666666666666679</v>
      </c>
      <c r="O5" s="2">
        <f t="shared" si="7"/>
        <v>6.1111111111111116</v>
      </c>
      <c r="P5" s="2">
        <f t="shared" si="7"/>
        <v>12.222222222222223</v>
      </c>
      <c r="Q5" s="2">
        <f t="shared" si="8"/>
        <v>9.1666666666666679</v>
      </c>
    </row>
    <row r="6" spans="1:19" x14ac:dyDescent="0.25">
      <c r="A6" s="3">
        <v>600</v>
      </c>
      <c r="B6" s="3">
        <v>1400</v>
      </c>
      <c r="C6" s="4">
        <f t="shared" si="0"/>
        <v>1400</v>
      </c>
      <c r="D6" s="4">
        <f t="shared" si="1"/>
        <v>84</v>
      </c>
      <c r="E6" s="4" t="str">
        <f t="shared" si="2"/>
        <v>[600,1400]</v>
      </c>
      <c r="F6" s="31"/>
      <c r="G6" s="31"/>
      <c r="H6" s="15"/>
      <c r="I6" s="22">
        <v>4</v>
      </c>
      <c r="J6" s="22">
        <v>1</v>
      </c>
      <c r="K6" s="2">
        <f t="shared" si="3"/>
        <v>100</v>
      </c>
      <c r="L6" s="2">
        <f t="shared" si="4"/>
        <v>200</v>
      </c>
      <c r="M6" s="2">
        <f t="shared" si="5"/>
        <v>600</v>
      </c>
      <c r="N6" s="2">
        <f t="shared" si="6"/>
        <v>10</v>
      </c>
      <c r="O6" s="2">
        <f t="shared" si="7"/>
        <v>6.666666666666667</v>
      </c>
      <c r="P6" s="2">
        <f t="shared" si="7"/>
        <v>13.333333333333334</v>
      </c>
      <c r="Q6" s="2">
        <f t="shared" si="8"/>
        <v>10</v>
      </c>
    </row>
    <row r="7" spans="1:19" x14ac:dyDescent="0.25">
      <c r="A7" s="3">
        <v>700</v>
      </c>
      <c r="B7" s="11">
        <v>1300</v>
      </c>
      <c r="C7" s="4">
        <f t="shared" si="0"/>
        <v>1300</v>
      </c>
      <c r="D7" s="4">
        <f t="shared" si="1"/>
        <v>91</v>
      </c>
      <c r="E7" s="4" t="str">
        <f t="shared" si="2"/>
        <v>[700,1300]</v>
      </c>
      <c r="F7" s="31"/>
      <c r="G7" s="31"/>
      <c r="H7" s="15"/>
      <c r="I7" s="22">
        <v>4</v>
      </c>
      <c r="J7" s="22">
        <v>1</v>
      </c>
      <c r="K7" s="2">
        <f t="shared" si="3"/>
        <v>116.66666666666667</v>
      </c>
      <c r="L7" s="2">
        <f t="shared" si="4"/>
        <v>233.33333333333334</v>
      </c>
      <c r="M7" s="2">
        <f t="shared" si="5"/>
        <v>700</v>
      </c>
      <c r="N7" s="2">
        <f t="shared" si="6"/>
        <v>11.666666666666668</v>
      </c>
      <c r="O7" s="2">
        <f t="shared" si="7"/>
        <v>7.7777777777777777</v>
      </c>
      <c r="P7" s="2">
        <f t="shared" si="7"/>
        <v>15.555555555555555</v>
      </c>
      <c r="Q7" s="2">
        <f t="shared" si="8"/>
        <v>11.666666666666668</v>
      </c>
    </row>
    <row r="8" spans="1:19" x14ac:dyDescent="0.25">
      <c r="A8" s="3">
        <v>750</v>
      </c>
      <c r="B8" s="3">
        <v>700</v>
      </c>
      <c r="C8" s="4">
        <f t="shared" si="0"/>
        <v>700</v>
      </c>
      <c r="D8" s="4">
        <f t="shared" si="1"/>
        <v>52.5</v>
      </c>
      <c r="E8" s="4" t="str">
        <f t="shared" si="2"/>
        <v>[750,700]</v>
      </c>
      <c r="F8" s="31"/>
      <c r="G8" s="31"/>
      <c r="H8" s="15"/>
      <c r="I8" s="22">
        <v>4</v>
      </c>
      <c r="J8" s="22">
        <v>1</v>
      </c>
      <c r="K8" s="2">
        <f t="shared" si="3"/>
        <v>125</v>
      </c>
      <c r="L8" s="2">
        <f t="shared" si="4"/>
        <v>250</v>
      </c>
      <c r="M8" s="2">
        <f t="shared" si="5"/>
        <v>750</v>
      </c>
      <c r="N8" s="2">
        <f t="shared" si="6"/>
        <v>12.5</v>
      </c>
      <c r="O8" s="2">
        <f t="shared" si="7"/>
        <v>8.3333333333333339</v>
      </c>
      <c r="P8" s="2">
        <f t="shared" si="7"/>
        <v>16.666666666666668</v>
      </c>
      <c r="Q8" s="2">
        <f t="shared" si="8"/>
        <v>12.5</v>
      </c>
    </row>
    <row r="9" spans="1:19" x14ac:dyDescent="0.25">
      <c r="A9" s="3">
        <v>800</v>
      </c>
      <c r="B9" s="3">
        <v>500</v>
      </c>
      <c r="C9" s="4">
        <f t="shared" si="0"/>
        <v>500</v>
      </c>
      <c r="D9" s="4">
        <f t="shared" si="1"/>
        <v>40</v>
      </c>
      <c r="E9" s="4" t="str">
        <f t="shared" si="2"/>
        <v>[800,500]</v>
      </c>
      <c r="F9" s="31"/>
      <c r="G9" s="31"/>
      <c r="H9" s="15"/>
      <c r="I9" s="22">
        <v>4</v>
      </c>
      <c r="J9" s="22">
        <v>1</v>
      </c>
      <c r="K9" s="2">
        <f t="shared" si="3"/>
        <v>133.33333333333334</v>
      </c>
      <c r="L9" s="2">
        <f t="shared" si="4"/>
        <v>266.66666666666669</v>
      </c>
      <c r="M9" s="2">
        <f t="shared" si="5"/>
        <v>800</v>
      </c>
      <c r="N9" s="2">
        <f t="shared" si="6"/>
        <v>13.333333333333334</v>
      </c>
      <c r="O9" s="2">
        <f t="shared" si="7"/>
        <v>8.8888888888888893</v>
      </c>
      <c r="P9" s="2">
        <f t="shared" si="7"/>
        <v>17.777777777777779</v>
      </c>
      <c r="Q9" s="2">
        <f t="shared" si="8"/>
        <v>13.333333333333334</v>
      </c>
      <c r="S9" s="24"/>
    </row>
    <row r="10" spans="1:19" x14ac:dyDescent="0.25">
      <c r="A10" s="3">
        <v>900</v>
      </c>
      <c r="B10" s="3">
        <v>200</v>
      </c>
      <c r="C10" s="4">
        <f t="shared" si="0"/>
        <v>200</v>
      </c>
      <c r="D10" s="4">
        <f t="shared" si="1"/>
        <v>18</v>
      </c>
      <c r="E10" s="4" t="str">
        <f t="shared" si="2"/>
        <v>[900,200]</v>
      </c>
      <c r="F10" s="31"/>
      <c r="G10" s="31"/>
      <c r="H10" s="15"/>
      <c r="I10" s="22">
        <v>4</v>
      </c>
      <c r="J10" s="22">
        <v>1</v>
      </c>
      <c r="K10" s="2">
        <f t="shared" si="3"/>
        <v>150</v>
      </c>
      <c r="L10" s="2">
        <f t="shared" si="4"/>
        <v>300</v>
      </c>
      <c r="M10" s="2">
        <f t="shared" si="5"/>
        <v>900</v>
      </c>
      <c r="N10" s="2">
        <f t="shared" si="6"/>
        <v>15</v>
      </c>
      <c r="O10" s="2">
        <f t="shared" si="7"/>
        <v>10</v>
      </c>
      <c r="P10" s="2">
        <f t="shared" si="7"/>
        <v>20</v>
      </c>
      <c r="Q10" s="2">
        <f t="shared" si="8"/>
        <v>15</v>
      </c>
    </row>
    <row r="11" spans="1:19" x14ac:dyDescent="0.25">
      <c r="A11" s="3">
        <v>1000</v>
      </c>
      <c r="B11" s="3">
        <v>200</v>
      </c>
      <c r="C11" s="4">
        <f t="shared" si="0"/>
        <v>200</v>
      </c>
      <c r="D11" s="4">
        <f t="shared" si="1"/>
        <v>20</v>
      </c>
      <c r="E11" s="4" t="str">
        <f t="shared" si="2"/>
        <v>[1000,200]</v>
      </c>
      <c r="F11" s="31"/>
      <c r="G11" s="31"/>
      <c r="H11" s="15">
        <f>A11-A4</f>
        <v>500</v>
      </c>
      <c r="I11" s="22">
        <v>4</v>
      </c>
      <c r="J11" s="22">
        <v>1</v>
      </c>
      <c r="K11" s="2">
        <f t="shared" si="3"/>
        <v>166.66666666666666</v>
      </c>
      <c r="L11" s="2">
        <f t="shared" si="4"/>
        <v>333.33333333333331</v>
      </c>
      <c r="M11" s="2">
        <f t="shared" si="5"/>
        <v>1000</v>
      </c>
      <c r="N11" s="2">
        <f t="shared" si="6"/>
        <v>16.666666666666664</v>
      </c>
      <c r="O11" s="2">
        <f t="shared" si="7"/>
        <v>11.111111111111111</v>
      </c>
      <c r="P11" s="2">
        <f t="shared" si="7"/>
        <v>22.222222222222221</v>
      </c>
      <c r="Q11" s="2">
        <f t="shared" si="8"/>
        <v>16.666666666666664</v>
      </c>
    </row>
    <row r="12" spans="1:19" x14ac:dyDescent="0.25">
      <c r="A12" s="3">
        <v>1100</v>
      </c>
      <c r="B12" s="3">
        <v>150</v>
      </c>
      <c r="C12" s="4">
        <f t="shared" si="0"/>
        <v>150</v>
      </c>
      <c r="D12" s="4">
        <f t="shared" si="1"/>
        <v>16.5</v>
      </c>
      <c r="E12" s="4" t="str">
        <f t="shared" si="2"/>
        <v>[1100,150]</v>
      </c>
      <c r="F12" s="31"/>
      <c r="G12" s="31"/>
      <c r="H12" s="15"/>
      <c r="I12" s="22">
        <v>5</v>
      </c>
      <c r="J12" s="22">
        <v>1</v>
      </c>
      <c r="K12" s="2">
        <f t="shared" si="3"/>
        <v>157.14285714285714</v>
      </c>
      <c r="L12" s="2">
        <f t="shared" si="4"/>
        <v>314.28571428571428</v>
      </c>
      <c r="M12" s="2">
        <f t="shared" si="5"/>
        <v>1100</v>
      </c>
      <c r="N12" s="2">
        <f t="shared" si="6"/>
        <v>15.714285714285714</v>
      </c>
      <c r="O12" s="2">
        <f t="shared" si="7"/>
        <v>10.476190476190476</v>
      </c>
      <c r="P12" s="2">
        <f t="shared" si="7"/>
        <v>20.952380952380953</v>
      </c>
      <c r="Q12" s="2">
        <f t="shared" si="8"/>
        <v>15.714285714285714</v>
      </c>
    </row>
    <row r="13" spans="1:19" x14ac:dyDescent="0.25">
      <c r="A13" s="3">
        <v>1200</v>
      </c>
      <c r="B13" s="3">
        <v>100</v>
      </c>
      <c r="C13" s="4">
        <f t="shared" si="0"/>
        <v>100</v>
      </c>
      <c r="D13" s="4">
        <f t="shared" si="1"/>
        <v>12</v>
      </c>
      <c r="E13" s="4" t="str">
        <f t="shared" si="2"/>
        <v>[1200,100]</v>
      </c>
      <c r="F13" s="31"/>
      <c r="G13" s="31"/>
      <c r="H13" s="15"/>
      <c r="I13" s="22">
        <v>5</v>
      </c>
      <c r="J13" s="22">
        <v>1</v>
      </c>
      <c r="K13" s="2">
        <f t="shared" si="3"/>
        <v>171.42857142857142</v>
      </c>
      <c r="L13" s="2">
        <f t="shared" si="4"/>
        <v>342.85714285714283</v>
      </c>
      <c r="M13" s="2">
        <f t="shared" si="5"/>
        <v>1200</v>
      </c>
      <c r="N13" s="2">
        <f t="shared" si="6"/>
        <v>17.142857142857142</v>
      </c>
      <c r="O13" s="2">
        <f t="shared" si="7"/>
        <v>11.428571428571427</v>
      </c>
      <c r="P13" s="2">
        <f t="shared" si="7"/>
        <v>22.857142857142854</v>
      </c>
      <c r="Q13" s="2">
        <f t="shared" si="8"/>
        <v>17.142857142857142</v>
      </c>
    </row>
    <row r="14" spans="1:19" x14ac:dyDescent="0.25">
      <c r="A14" s="3">
        <v>1300</v>
      </c>
      <c r="B14" s="3">
        <v>50</v>
      </c>
      <c r="C14" s="4">
        <f t="shared" si="0"/>
        <v>50</v>
      </c>
      <c r="D14" s="4">
        <f t="shared" si="1"/>
        <v>6.5</v>
      </c>
      <c r="E14" s="4" t="str">
        <f t="shared" si="2"/>
        <v>[1300,50]</v>
      </c>
      <c r="F14" s="31"/>
      <c r="G14" s="31"/>
      <c r="H14" s="15"/>
      <c r="I14" s="22">
        <v>5</v>
      </c>
      <c r="J14" s="22">
        <v>1</v>
      </c>
      <c r="K14" s="2">
        <f t="shared" si="3"/>
        <v>185.71428571428572</v>
      </c>
      <c r="L14" s="2">
        <f t="shared" si="4"/>
        <v>371.42857142857144</v>
      </c>
      <c r="M14" s="2">
        <f t="shared" si="5"/>
        <v>1300</v>
      </c>
      <c r="N14" s="2">
        <f t="shared" si="6"/>
        <v>18.571428571428573</v>
      </c>
      <c r="O14" s="2">
        <f t="shared" si="7"/>
        <v>12.380952380952381</v>
      </c>
      <c r="P14" s="2">
        <f t="shared" si="7"/>
        <v>24.761904761904763</v>
      </c>
      <c r="Q14" s="2">
        <f t="shared" si="8"/>
        <v>18.571428571428573</v>
      </c>
    </row>
    <row r="15" spans="1:19" x14ac:dyDescent="0.25">
      <c r="A15" s="3">
        <v>1400</v>
      </c>
      <c r="B15" s="3">
        <v>50</v>
      </c>
      <c r="C15" s="4">
        <f t="shared" si="0"/>
        <v>50</v>
      </c>
      <c r="D15" s="4">
        <f t="shared" si="1"/>
        <v>7</v>
      </c>
      <c r="E15" s="4" t="str">
        <f t="shared" si="2"/>
        <v>[1400,50]</v>
      </c>
      <c r="F15" s="31"/>
      <c r="G15" s="31"/>
      <c r="H15" s="15"/>
      <c r="I15" s="22">
        <v>5</v>
      </c>
      <c r="J15" s="22">
        <v>1</v>
      </c>
      <c r="K15" s="2">
        <f t="shared" si="3"/>
        <v>200</v>
      </c>
      <c r="L15" s="2">
        <f t="shared" si="4"/>
        <v>400</v>
      </c>
      <c r="M15" s="2">
        <f t="shared" si="5"/>
        <v>1400</v>
      </c>
      <c r="N15" s="2">
        <f t="shared" si="6"/>
        <v>20</v>
      </c>
      <c r="O15" s="2">
        <f t="shared" si="7"/>
        <v>13.333333333333334</v>
      </c>
      <c r="P15" s="2">
        <f t="shared" si="7"/>
        <v>26.666666666666668</v>
      </c>
      <c r="Q15" s="2">
        <f t="shared" si="8"/>
        <v>20</v>
      </c>
    </row>
    <row r="16" spans="1:19" x14ac:dyDescent="0.25">
      <c r="A16" s="3">
        <v>1500</v>
      </c>
      <c r="B16" s="12">
        <v>50</v>
      </c>
      <c r="C16" s="4">
        <f t="shared" si="0"/>
        <v>50</v>
      </c>
      <c r="D16" s="4">
        <f t="shared" si="1"/>
        <v>7.5</v>
      </c>
      <c r="E16" s="4" t="str">
        <f t="shared" si="2"/>
        <v>[1500,50]</v>
      </c>
      <c r="F16" s="31"/>
      <c r="G16" s="31"/>
      <c r="H16" s="15"/>
      <c r="I16" s="22">
        <v>5</v>
      </c>
      <c r="J16" s="22">
        <v>1</v>
      </c>
      <c r="K16" s="2">
        <f t="shared" si="3"/>
        <v>214.28571428571428</v>
      </c>
      <c r="L16" s="2">
        <f t="shared" si="4"/>
        <v>428.57142857142856</v>
      </c>
      <c r="M16" s="2">
        <f t="shared" si="5"/>
        <v>1500</v>
      </c>
      <c r="N16" s="2">
        <f t="shared" si="6"/>
        <v>21.428571428571427</v>
      </c>
      <c r="O16" s="2">
        <f t="shared" si="7"/>
        <v>14.285714285714285</v>
      </c>
      <c r="P16" s="2">
        <f t="shared" si="7"/>
        <v>28.571428571428569</v>
      </c>
      <c r="Q16" s="2">
        <f t="shared" si="8"/>
        <v>21.428571428571427</v>
      </c>
    </row>
    <row r="17" spans="1:17" x14ac:dyDescent="0.25">
      <c r="A17" s="3">
        <v>1600</v>
      </c>
      <c r="B17" s="12">
        <v>30</v>
      </c>
      <c r="C17" s="4">
        <f t="shared" si="0"/>
        <v>30</v>
      </c>
      <c r="D17" s="4">
        <f t="shared" si="1"/>
        <v>4.8</v>
      </c>
      <c r="E17" s="4" t="str">
        <f t="shared" si="2"/>
        <v>[1600,30]</v>
      </c>
      <c r="F17" s="15"/>
      <c r="G17" s="15"/>
      <c r="H17" s="15"/>
      <c r="I17" s="22">
        <v>5</v>
      </c>
      <c r="J17" s="22">
        <v>1</v>
      </c>
      <c r="K17" s="2">
        <f t="shared" si="3"/>
        <v>228.57142857142858</v>
      </c>
      <c r="L17" s="2">
        <f t="shared" si="4"/>
        <v>457.14285714285717</v>
      </c>
      <c r="M17" s="2">
        <f t="shared" si="5"/>
        <v>1600</v>
      </c>
      <c r="N17" s="2">
        <f t="shared" si="6"/>
        <v>22.857142857142858</v>
      </c>
      <c r="O17" s="2">
        <f t="shared" si="7"/>
        <v>15.238095238095239</v>
      </c>
      <c r="P17" s="2">
        <f t="shared" si="7"/>
        <v>30.476190476190478</v>
      </c>
      <c r="Q17" s="2">
        <f t="shared" si="8"/>
        <v>22.857142857142858</v>
      </c>
    </row>
    <row r="18" spans="1:17" x14ac:dyDescent="0.25">
      <c r="A18" s="3">
        <v>1700</v>
      </c>
      <c r="B18" s="12">
        <v>10</v>
      </c>
      <c r="C18" s="4">
        <f t="shared" si="0"/>
        <v>10</v>
      </c>
      <c r="D18" s="4">
        <f t="shared" si="1"/>
        <v>1.7</v>
      </c>
      <c r="E18" s="4" t="str">
        <f t="shared" si="2"/>
        <v>[1700,10]</v>
      </c>
      <c r="F18" s="15"/>
      <c r="G18" s="15"/>
      <c r="H18" s="15">
        <f>A18-A11</f>
        <v>700</v>
      </c>
      <c r="I18" s="22">
        <v>5</v>
      </c>
      <c r="J18" s="22">
        <v>1</v>
      </c>
      <c r="K18" s="2">
        <f t="shared" si="3"/>
        <v>242.85714285714286</v>
      </c>
      <c r="L18" s="2">
        <f t="shared" si="4"/>
        <v>485.71428571428572</v>
      </c>
      <c r="M18" s="2">
        <f t="shared" si="5"/>
        <v>1700</v>
      </c>
      <c r="N18" s="2">
        <f t="shared" si="6"/>
        <v>24.285714285714285</v>
      </c>
      <c r="O18" s="2">
        <f t="shared" si="7"/>
        <v>16.19047619047619</v>
      </c>
      <c r="P18" s="2">
        <f t="shared" si="7"/>
        <v>32.38095238095238</v>
      </c>
      <c r="Q18" s="2">
        <f t="shared" si="8"/>
        <v>24.285714285714285</v>
      </c>
    </row>
    <row r="19" spans="1:17" x14ac:dyDescent="0.25">
      <c r="A19" s="3">
        <v>1800</v>
      </c>
      <c r="B19" s="12">
        <v>10</v>
      </c>
      <c r="C19" s="4">
        <f t="shared" si="0"/>
        <v>10</v>
      </c>
      <c r="D19" s="4">
        <f t="shared" si="1"/>
        <v>1.8</v>
      </c>
      <c r="E19" s="4" t="str">
        <f t="shared" si="2"/>
        <v>[1800,10]</v>
      </c>
      <c r="F19" s="15"/>
      <c r="G19" s="15"/>
      <c r="H19" s="15"/>
      <c r="I19" s="22">
        <v>6</v>
      </c>
      <c r="J19" s="22">
        <v>1</v>
      </c>
      <c r="K19" s="2">
        <f t="shared" si="3"/>
        <v>225</v>
      </c>
      <c r="L19" s="2">
        <f t="shared" si="4"/>
        <v>450</v>
      </c>
      <c r="M19" s="2">
        <f t="shared" si="5"/>
        <v>1800</v>
      </c>
      <c r="N19" s="2">
        <f t="shared" si="6"/>
        <v>22.5</v>
      </c>
      <c r="O19" s="2">
        <f t="shared" si="7"/>
        <v>15</v>
      </c>
      <c r="P19" s="2">
        <f t="shared" si="7"/>
        <v>30</v>
      </c>
      <c r="Q19" s="2">
        <f t="shared" si="8"/>
        <v>22.5</v>
      </c>
    </row>
    <row r="20" spans="1:17" x14ac:dyDescent="0.25">
      <c r="A20" s="3">
        <v>1900</v>
      </c>
      <c r="B20" s="12">
        <v>10</v>
      </c>
      <c r="C20" s="4">
        <f t="shared" si="0"/>
        <v>10</v>
      </c>
      <c r="D20" s="4">
        <f t="shared" si="1"/>
        <v>1.9</v>
      </c>
      <c r="E20" s="4" t="str">
        <f t="shared" si="2"/>
        <v>[1900,10]</v>
      </c>
      <c r="F20" s="15"/>
      <c r="G20" s="15"/>
      <c r="H20" s="15"/>
      <c r="I20" s="22">
        <v>6</v>
      </c>
      <c r="J20" s="22">
        <v>1</v>
      </c>
      <c r="K20" s="2">
        <f t="shared" si="3"/>
        <v>237.5</v>
      </c>
      <c r="L20" s="2">
        <f t="shared" si="4"/>
        <v>475</v>
      </c>
      <c r="M20" s="2">
        <f t="shared" si="5"/>
        <v>1900</v>
      </c>
      <c r="N20" s="2">
        <f t="shared" si="6"/>
        <v>23.75</v>
      </c>
      <c r="O20" s="2">
        <f t="shared" si="7"/>
        <v>15.833333333333334</v>
      </c>
      <c r="P20" s="2">
        <f t="shared" si="7"/>
        <v>31.666666666666668</v>
      </c>
      <c r="Q20" s="2">
        <f t="shared" si="8"/>
        <v>23.75</v>
      </c>
    </row>
    <row r="21" spans="1:17" x14ac:dyDescent="0.25">
      <c r="A21" s="3">
        <v>2000</v>
      </c>
      <c r="B21" s="12">
        <v>10</v>
      </c>
      <c r="C21" s="4">
        <f t="shared" si="0"/>
        <v>10</v>
      </c>
      <c r="D21" s="4">
        <f t="shared" si="1"/>
        <v>2</v>
      </c>
      <c r="E21" s="4" t="str">
        <f t="shared" si="2"/>
        <v>[2000,10]</v>
      </c>
      <c r="F21" s="15"/>
      <c r="G21" s="15"/>
      <c r="H21" s="15"/>
      <c r="I21" s="22">
        <v>6</v>
      </c>
      <c r="J21" s="22">
        <v>1</v>
      </c>
      <c r="K21" s="2">
        <f t="shared" si="3"/>
        <v>250</v>
      </c>
      <c r="L21" s="2">
        <f t="shared" si="4"/>
        <v>500</v>
      </c>
      <c r="M21" s="2">
        <f t="shared" si="5"/>
        <v>2000</v>
      </c>
      <c r="N21" s="2">
        <f t="shared" si="6"/>
        <v>25</v>
      </c>
      <c r="O21" s="2">
        <f t="shared" si="7"/>
        <v>16.666666666666668</v>
      </c>
      <c r="P21" s="2">
        <f t="shared" si="7"/>
        <v>33.333333333333336</v>
      </c>
      <c r="Q21" s="2">
        <f t="shared" si="8"/>
        <v>25</v>
      </c>
    </row>
    <row r="22" spans="1:17" x14ac:dyDescent="0.25">
      <c r="A22" s="3">
        <v>2100</v>
      </c>
      <c r="B22" s="12">
        <v>10</v>
      </c>
      <c r="C22" s="4">
        <f t="shared" si="0"/>
        <v>10</v>
      </c>
      <c r="D22" s="4">
        <f t="shared" si="1"/>
        <v>2.1</v>
      </c>
      <c r="E22" s="4" t="str">
        <f t="shared" si="2"/>
        <v>[2100,10]</v>
      </c>
      <c r="F22" s="15"/>
      <c r="G22" s="15"/>
      <c r="H22" s="15"/>
      <c r="I22" s="22">
        <v>6</v>
      </c>
      <c r="J22" s="22">
        <v>1</v>
      </c>
      <c r="K22" s="2">
        <f t="shared" si="3"/>
        <v>262.5</v>
      </c>
      <c r="L22" s="2">
        <f t="shared" si="4"/>
        <v>525</v>
      </c>
      <c r="M22" s="2">
        <f t="shared" si="5"/>
        <v>2100</v>
      </c>
      <c r="N22" s="2">
        <f t="shared" si="6"/>
        <v>26.25</v>
      </c>
      <c r="O22" s="2">
        <f t="shared" si="7"/>
        <v>17.5</v>
      </c>
      <c r="P22" s="2">
        <f t="shared" si="7"/>
        <v>35</v>
      </c>
      <c r="Q22" s="2">
        <f t="shared" si="8"/>
        <v>26.25</v>
      </c>
    </row>
    <row r="23" spans="1:17" x14ac:dyDescent="0.25">
      <c r="A23" s="3">
        <v>2200</v>
      </c>
      <c r="B23" s="12">
        <v>5</v>
      </c>
      <c r="C23" s="4">
        <f t="shared" si="0"/>
        <v>5</v>
      </c>
      <c r="D23" s="4">
        <f t="shared" si="1"/>
        <v>1.1000000000000001</v>
      </c>
      <c r="E23" s="4" t="str">
        <f t="shared" si="2"/>
        <v>[2200,5]</v>
      </c>
      <c r="F23" s="15"/>
      <c r="G23" s="15"/>
      <c r="H23" s="15"/>
      <c r="I23" s="22">
        <v>6</v>
      </c>
      <c r="J23" s="22">
        <v>1</v>
      </c>
      <c r="K23" s="2">
        <f t="shared" si="3"/>
        <v>275</v>
      </c>
      <c r="L23" s="2">
        <f t="shared" si="4"/>
        <v>550</v>
      </c>
      <c r="M23" s="2">
        <f t="shared" si="5"/>
        <v>2200</v>
      </c>
      <c r="N23" s="2">
        <f t="shared" si="6"/>
        <v>27.5</v>
      </c>
      <c r="O23" s="2">
        <f t="shared" si="7"/>
        <v>18.333333333333332</v>
      </c>
      <c r="P23" s="2">
        <f t="shared" si="7"/>
        <v>36.666666666666664</v>
      </c>
      <c r="Q23" s="2">
        <f t="shared" si="8"/>
        <v>27.5</v>
      </c>
    </row>
    <row r="24" spans="1:17" x14ac:dyDescent="0.25">
      <c r="A24" s="3">
        <v>2300</v>
      </c>
      <c r="B24" s="12">
        <v>5</v>
      </c>
      <c r="C24" s="4">
        <f t="shared" si="0"/>
        <v>5</v>
      </c>
      <c r="D24" s="4">
        <f t="shared" si="1"/>
        <v>1.1499999999999999</v>
      </c>
      <c r="E24" s="4" t="str">
        <f t="shared" si="2"/>
        <v>[2300,5]</v>
      </c>
      <c r="F24" s="15"/>
      <c r="G24" s="15"/>
      <c r="H24" s="15"/>
      <c r="I24" s="22">
        <v>6</v>
      </c>
      <c r="J24" s="22">
        <v>1</v>
      </c>
      <c r="K24" s="2">
        <f t="shared" si="3"/>
        <v>287.5</v>
      </c>
      <c r="L24" s="2">
        <f t="shared" si="4"/>
        <v>575</v>
      </c>
      <c r="M24" s="2">
        <f t="shared" si="5"/>
        <v>2300</v>
      </c>
      <c r="N24" s="2">
        <f t="shared" si="6"/>
        <v>28.75</v>
      </c>
      <c r="O24" s="2">
        <f t="shared" si="7"/>
        <v>19.166666666666668</v>
      </c>
      <c r="P24" s="2">
        <f t="shared" si="7"/>
        <v>38.333333333333336</v>
      </c>
      <c r="Q24" s="2">
        <f t="shared" si="8"/>
        <v>28.75</v>
      </c>
    </row>
    <row r="25" spans="1:17" x14ac:dyDescent="0.25">
      <c r="A25" s="3">
        <v>2400</v>
      </c>
      <c r="B25" s="12">
        <v>5</v>
      </c>
      <c r="C25" s="4">
        <f t="shared" si="0"/>
        <v>5</v>
      </c>
      <c r="D25" s="4">
        <f t="shared" si="1"/>
        <v>1.2</v>
      </c>
      <c r="E25" s="4" t="str">
        <f t="shared" si="2"/>
        <v>[2400,5]</v>
      </c>
      <c r="F25" s="15"/>
      <c r="G25" s="15"/>
      <c r="H25" s="15"/>
      <c r="I25" s="22">
        <v>6</v>
      </c>
      <c r="J25" s="22">
        <v>1</v>
      </c>
      <c r="K25" s="2">
        <f t="shared" si="3"/>
        <v>300</v>
      </c>
      <c r="L25" s="2">
        <f t="shared" si="4"/>
        <v>600</v>
      </c>
      <c r="M25" s="2">
        <f t="shared" si="5"/>
        <v>2400</v>
      </c>
      <c r="N25" s="2">
        <f t="shared" si="6"/>
        <v>30</v>
      </c>
      <c r="O25" s="2">
        <f t="shared" si="7"/>
        <v>20</v>
      </c>
      <c r="P25" s="2">
        <f t="shared" si="7"/>
        <v>40</v>
      </c>
      <c r="Q25" s="2">
        <f t="shared" si="8"/>
        <v>30</v>
      </c>
    </row>
    <row r="26" spans="1:17" x14ac:dyDescent="0.25">
      <c r="A26" s="3">
        <v>2500</v>
      </c>
      <c r="B26" s="12">
        <v>5</v>
      </c>
      <c r="C26" s="4">
        <f t="shared" si="0"/>
        <v>5</v>
      </c>
      <c r="D26" s="4">
        <f t="shared" si="1"/>
        <v>1.25</v>
      </c>
      <c r="E26" s="4" t="str">
        <f t="shared" si="2"/>
        <v>[2500,5]</v>
      </c>
      <c r="F26" s="15"/>
      <c r="G26" s="15"/>
      <c r="H26" s="15">
        <f>A26-A18</f>
        <v>800</v>
      </c>
      <c r="I26" s="22">
        <v>6</v>
      </c>
      <c r="J26" s="22">
        <v>1</v>
      </c>
      <c r="K26" s="2">
        <f t="shared" si="3"/>
        <v>312.5</v>
      </c>
      <c r="L26" s="2">
        <f t="shared" si="4"/>
        <v>625</v>
      </c>
      <c r="M26" s="2">
        <f t="shared" si="5"/>
        <v>2500</v>
      </c>
      <c r="N26" s="2">
        <f t="shared" si="6"/>
        <v>31.25</v>
      </c>
      <c r="O26" s="2">
        <f t="shared" si="7"/>
        <v>20.833333333333332</v>
      </c>
      <c r="P26" s="2">
        <f t="shared" si="7"/>
        <v>41.666666666666664</v>
      </c>
      <c r="Q26" s="2">
        <f t="shared" si="8"/>
        <v>31.25</v>
      </c>
    </row>
    <row r="27" spans="1:17" x14ac:dyDescent="0.25">
      <c r="A27" s="13"/>
      <c r="B27" s="14">
        <f>SUM(B2:B26)</f>
        <v>10000</v>
      </c>
      <c r="C27" s="13"/>
      <c r="D27" s="13"/>
      <c r="E27" s="15"/>
      <c r="F27" s="15"/>
      <c r="G27" s="15"/>
      <c r="H27" s="15"/>
      <c r="I27" s="22"/>
      <c r="J27" s="22"/>
      <c r="L27" s="2"/>
      <c r="M27" s="2"/>
    </row>
    <row r="28" spans="1:17" x14ac:dyDescent="0.25">
      <c r="A28" s="13"/>
      <c r="B28" s="14"/>
      <c r="C28" s="13"/>
      <c r="D28" s="13"/>
      <c r="E28" s="15"/>
      <c r="F28" s="15"/>
      <c r="G28" s="15"/>
      <c r="H28" s="15"/>
      <c r="I28" s="22"/>
      <c r="J28" s="22"/>
      <c r="L28" s="2"/>
      <c r="M28" s="2"/>
    </row>
    <row r="29" spans="1:17" x14ac:dyDescent="0.25">
      <c r="A29" s="13"/>
      <c r="B29" s="14"/>
      <c r="C29" s="13"/>
      <c r="D29" s="13"/>
      <c r="E29" s="16" t="str">
        <f>E2&amp;","&amp;E3&amp;","&amp;E4&amp;","&amp;E5&amp;","&amp;E6&amp;","&amp;E7&amp;","&amp;E8&amp;","&amp;E9&amp;","&amp;E10&amp;","&amp;E11&amp;","&amp;E12&amp;","&amp;E13&amp;","&amp;E14&amp;","&amp;E15&amp;","&amp;E16&amp;","&amp;E17&amp;","&amp;E18&amp;","&amp;E19&amp;","&amp;E20&amp;","&amp;E21&amp;","&amp;E22&amp;","&amp;E23&amp;","&amp;E24&amp;","&amp;E25&amp;","&amp;E26</f>
        <v>[400,1000],[450,1200],[500,1600],[550,1400],[600,1400],[700,1300],[750,700],[800,500],[900,200],[1000,200],[1100,150],[1200,100],[1300,50],[1400,50],[1500,50],[1600,30],[1700,10],[1800,10],[1900,10],[2000,10],[2100,10],[2200,5],[2300,5],[2400,5],[2500,5]</v>
      </c>
      <c r="F29" s="15"/>
      <c r="G29" s="15"/>
      <c r="H29" s="15"/>
      <c r="I29" s="22"/>
      <c r="J29" s="22"/>
      <c r="L29" s="2"/>
      <c r="M29" s="2"/>
    </row>
    <row r="30" spans="1:17" x14ac:dyDescent="0.25">
      <c r="E30" s="17" t="str">
        <f>"["&amp;E29&amp;"]"</f>
        <v>[[400,1000],[450,1200],[500,1600],[550,1400],[600,1400],[700,1300],[750,700],[800,500],[900,200],[1000,200],[1100,150],[1200,100],[1300,50],[1400,50],[1500,50],[1600,30],[1700,10],[1800,10],[1900,10],[2000,10],[2100,10],[2200,5],[2300,5],[2400,5],[2500,5]]</v>
      </c>
      <c r="I30" s="23"/>
      <c r="J30" s="23"/>
    </row>
    <row r="31" spans="1:17" x14ac:dyDescent="0.25">
      <c r="A31" s="16"/>
    </row>
    <row r="32" spans="1:17" x14ac:dyDescent="0.25">
      <c r="A32" s="17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</row>
    <row r="33" spans="1:13" x14ac:dyDescent="0.25">
      <c r="I33" s="1">
        <v>10</v>
      </c>
      <c r="J33" s="1">
        <v>100</v>
      </c>
      <c r="K33" s="1">
        <v>1000</v>
      </c>
      <c r="L33" s="1">
        <v>500</v>
      </c>
      <c r="M33" s="1">
        <v>5000</v>
      </c>
    </row>
    <row r="34" spans="1:13" x14ac:dyDescent="0.25">
      <c r="F34" s="1">
        <f>25/4</f>
        <v>6.25</v>
      </c>
    </row>
    <row r="36" spans="1:13" x14ac:dyDescent="0.25">
      <c r="A36" s="18" t="s">
        <v>63</v>
      </c>
      <c r="B36" s="18"/>
      <c r="C36" s="18"/>
      <c r="D36" s="18"/>
      <c r="E36" s="18"/>
      <c r="F36" s="18"/>
    </row>
    <row r="37" spans="1:13" x14ac:dyDescent="0.25">
      <c r="A37" s="19" t="s">
        <v>193</v>
      </c>
      <c r="B37" s="19" t="s">
        <v>201</v>
      </c>
      <c r="C37" s="19" t="s">
        <v>149</v>
      </c>
    </row>
    <row r="38" spans="1:13" x14ac:dyDescent="0.25">
      <c r="A38" s="19">
        <v>4</v>
      </c>
      <c r="B38" s="19" t="s">
        <v>62</v>
      </c>
      <c r="C38" s="19">
        <f>H4</f>
        <v>100</v>
      </c>
    </row>
    <row r="39" spans="1:13" x14ac:dyDescent="0.25">
      <c r="A39" s="19">
        <v>5</v>
      </c>
      <c r="B39" s="19" t="s">
        <v>64</v>
      </c>
      <c r="C39" s="19">
        <f>H11</f>
        <v>500</v>
      </c>
    </row>
    <row r="40" spans="1:13" x14ac:dyDescent="0.25">
      <c r="A40" s="19">
        <v>6</v>
      </c>
      <c r="B40" s="19" t="s">
        <v>65</v>
      </c>
      <c r="C40" s="19">
        <f>H18</f>
        <v>700</v>
      </c>
    </row>
    <row r="41" spans="1:13" x14ac:dyDescent="0.25">
      <c r="A41" s="19">
        <v>7</v>
      </c>
      <c r="B41" s="19" t="s">
        <v>66</v>
      </c>
      <c r="C41" s="19">
        <f>H26</f>
        <v>800</v>
      </c>
    </row>
    <row r="46" spans="1:13" x14ac:dyDescent="0.25">
      <c r="C46" s="1" t="s">
        <v>202</v>
      </c>
    </row>
  </sheetData>
  <phoneticPr fontId="18" type="noConversion"/>
  <conditionalFormatting sqref="I2:J2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C32" sqref="C32:C37"/>
    </sheetView>
  </sheetViews>
  <sheetFormatPr defaultColWidth="9" defaultRowHeight="15.6" x14ac:dyDescent="0.25"/>
  <cols>
    <col min="1" max="1" width="9" style="1"/>
    <col min="2" max="3" width="20.44140625" style="1" customWidth="1"/>
    <col min="4" max="4" width="9.44140625" style="1" customWidth="1"/>
    <col min="5" max="5" width="23.77734375" style="1" customWidth="1"/>
    <col min="6" max="6" width="9" style="1" customWidth="1"/>
    <col min="7" max="8" width="24" style="1" customWidth="1"/>
    <col min="9" max="16384" width="9" style="1"/>
  </cols>
  <sheetData>
    <row r="1" spans="1:15" x14ac:dyDescent="0.25">
      <c r="A1" s="4" t="s">
        <v>189</v>
      </c>
      <c r="B1" s="4" t="s">
        <v>190</v>
      </c>
      <c r="C1" s="4"/>
      <c r="D1" s="4" t="s">
        <v>191</v>
      </c>
      <c r="E1" s="19"/>
      <c r="F1" s="19"/>
      <c r="G1" s="36"/>
      <c r="H1" s="6" t="s">
        <v>192</v>
      </c>
      <c r="I1" s="19" t="s">
        <v>193</v>
      </c>
      <c r="J1" s="19" t="s">
        <v>194</v>
      </c>
      <c r="K1" s="19" t="s">
        <v>185</v>
      </c>
      <c r="L1" s="19" t="s">
        <v>195</v>
      </c>
    </row>
    <row r="2" spans="1:15" ht="16.2" x14ac:dyDescent="0.25">
      <c r="A2" s="4">
        <v>700</v>
      </c>
      <c r="B2" s="4">
        <v>500</v>
      </c>
      <c r="C2" s="4">
        <f>B2*1</f>
        <v>500</v>
      </c>
      <c r="D2" s="4">
        <f t="shared" ref="D2:D11" si="0">A2*B2/$B$23</f>
        <v>35</v>
      </c>
      <c r="E2" s="4" t="str">
        <f t="shared" ref="E2:E11" si="1">"["&amp;A2&amp;","&amp;C2&amp;"]"</f>
        <v>[700,500]</v>
      </c>
      <c r="F2" s="4" t="s">
        <v>186</v>
      </c>
      <c r="G2" s="37">
        <f>SUM(D2:D22)</f>
        <v>1100.0000000000002</v>
      </c>
      <c r="H2" s="6"/>
      <c r="I2" s="41">
        <v>3</v>
      </c>
      <c r="J2" s="41">
        <v>2</v>
      </c>
      <c r="K2" s="19">
        <f>J2*10</f>
        <v>20</v>
      </c>
      <c r="L2" s="42">
        <f t="shared" ref="L2:L11" si="2">(A2-K2)/I2/J2</f>
        <v>113.33333333333333</v>
      </c>
      <c r="O2" s="39">
        <v>1200</v>
      </c>
    </row>
    <row r="3" spans="1:15" x14ac:dyDescent="0.25">
      <c r="A3" s="4">
        <v>800</v>
      </c>
      <c r="B3" s="4">
        <v>1000</v>
      </c>
      <c r="C3" s="4">
        <f t="shared" ref="C3:C22" si="3">B3*1</f>
        <v>1000</v>
      </c>
      <c r="D3" s="4">
        <f t="shared" si="0"/>
        <v>80</v>
      </c>
      <c r="E3" s="4" t="str">
        <f t="shared" si="1"/>
        <v>[800,1000]</v>
      </c>
      <c r="F3" s="4"/>
      <c r="G3" s="4"/>
      <c r="H3" s="8"/>
      <c r="I3" s="41">
        <v>3</v>
      </c>
      <c r="J3" s="41">
        <v>2</v>
      </c>
      <c r="K3" s="19">
        <f t="shared" ref="K3:K22" si="4">J3*10</f>
        <v>20</v>
      </c>
      <c r="L3" s="42">
        <f t="shared" si="2"/>
        <v>130</v>
      </c>
      <c r="O3" s="39">
        <v>2000</v>
      </c>
    </row>
    <row r="4" spans="1:15" x14ac:dyDescent="0.25">
      <c r="A4" s="4">
        <v>900</v>
      </c>
      <c r="B4" s="4">
        <v>2000</v>
      </c>
      <c r="C4" s="4">
        <f t="shared" si="3"/>
        <v>2000</v>
      </c>
      <c r="D4" s="4">
        <f t="shared" si="0"/>
        <v>180</v>
      </c>
      <c r="E4" s="4" t="str">
        <f t="shared" si="1"/>
        <v>[900,2000]</v>
      </c>
      <c r="F4" s="4"/>
      <c r="G4" s="4"/>
      <c r="H4" s="8">
        <f>A4-A2</f>
        <v>200</v>
      </c>
      <c r="I4" s="41">
        <v>3</v>
      </c>
      <c r="J4" s="41">
        <v>2</v>
      </c>
      <c r="K4" s="19">
        <f t="shared" si="4"/>
        <v>20</v>
      </c>
      <c r="L4" s="42">
        <f t="shared" si="2"/>
        <v>146.66666666666666</v>
      </c>
      <c r="M4" s="1">
        <f>(A4-A2)/($A$22-$A$2)</f>
        <v>6.0606060606060608E-2</v>
      </c>
      <c r="O4" s="39">
        <v>2000</v>
      </c>
    </row>
    <row r="5" spans="1:15" x14ac:dyDescent="0.25">
      <c r="A5" s="4">
        <v>1000</v>
      </c>
      <c r="B5" s="4">
        <v>1200</v>
      </c>
      <c r="C5" s="4">
        <f t="shared" si="3"/>
        <v>1200</v>
      </c>
      <c r="D5" s="4">
        <f t="shared" si="0"/>
        <v>120</v>
      </c>
      <c r="E5" s="4" t="str">
        <f t="shared" si="1"/>
        <v>[1000,1200]</v>
      </c>
      <c r="F5" s="4"/>
      <c r="G5" s="4"/>
      <c r="H5" s="8"/>
      <c r="I5" s="41">
        <v>4</v>
      </c>
      <c r="J5" s="41">
        <v>3</v>
      </c>
      <c r="K5" s="19">
        <f t="shared" si="4"/>
        <v>30</v>
      </c>
      <c r="L5" s="42">
        <f t="shared" si="2"/>
        <v>80.833333333333329</v>
      </c>
      <c r="O5" s="39">
        <v>1300</v>
      </c>
    </row>
    <row r="6" spans="1:15" x14ac:dyDescent="0.25">
      <c r="A6" s="4">
        <v>1100</v>
      </c>
      <c r="B6" s="4">
        <v>1200</v>
      </c>
      <c r="C6" s="4">
        <f t="shared" si="3"/>
        <v>1200</v>
      </c>
      <c r="D6" s="4">
        <f t="shared" si="0"/>
        <v>132</v>
      </c>
      <c r="E6" s="4" t="str">
        <f t="shared" si="1"/>
        <v>[1100,1200]</v>
      </c>
      <c r="F6" s="4"/>
      <c r="G6" s="4"/>
      <c r="H6" s="15"/>
      <c r="I6" s="41">
        <v>4</v>
      </c>
      <c r="J6" s="41">
        <v>3</v>
      </c>
      <c r="K6" s="19">
        <f t="shared" si="4"/>
        <v>30</v>
      </c>
      <c r="L6" s="42">
        <f t="shared" si="2"/>
        <v>89.166666666666671</v>
      </c>
      <c r="O6" s="39">
        <v>1100</v>
      </c>
    </row>
    <row r="7" spans="1:15" x14ac:dyDescent="0.25">
      <c r="A7" s="4">
        <v>1200</v>
      </c>
      <c r="B7" s="38">
        <v>1800</v>
      </c>
      <c r="C7" s="4">
        <f t="shared" si="3"/>
        <v>1800</v>
      </c>
      <c r="D7" s="4">
        <f t="shared" si="0"/>
        <v>216</v>
      </c>
      <c r="E7" s="4" t="str">
        <f t="shared" si="1"/>
        <v>[1200,1800]</v>
      </c>
      <c r="F7" s="4"/>
      <c r="G7" s="4"/>
      <c r="H7" s="8">
        <f>A7-A4</f>
        <v>300</v>
      </c>
      <c r="I7" s="41">
        <v>4</v>
      </c>
      <c r="J7" s="41">
        <v>3</v>
      </c>
      <c r="K7" s="19">
        <f t="shared" si="4"/>
        <v>30</v>
      </c>
      <c r="L7" s="42">
        <f t="shared" si="2"/>
        <v>97.5</v>
      </c>
      <c r="M7" s="1">
        <f>(A7-A4)/($A$22-$A$2)</f>
        <v>9.0909090909090912E-2</v>
      </c>
      <c r="O7" s="43">
        <v>1000</v>
      </c>
    </row>
    <row r="8" spans="1:15" x14ac:dyDescent="0.25">
      <c r="A8" s="4">
        <v>1300</v>
      </c>
      <c r="B8" s="4">
        <v>1400</v>
      </c>
      <c r="C8" s="4">
        <f t="shared" si="3"/>
        <v>1400</v>
      </c>
      <c r="D8" s="4">
        <f t="shared" si="0"/>
        <v>182</v>
      </c>
      <c r="E8" s="4" t="str">
        <f t="shared" si="1"/>
        <v>[1300,1400]</v>
      </c>
      <c r="F8" s="4"/>
      <c r="G8" s="4"/>
      <c r="H8" s="8"/>
      <c r="I8" s="41">
        <v>4</v>
      </c>
      <c r="J8" s="41">
        <v>3</v>
      </c>
      <c r="K8" s="19">
        <f t="shared" si="4"/>
        <v>30</v>
      </c>
      <c r="L8" s="42">
        <f t="shared" si="2"/>
        <v>105.83333333333333</v>
      </c>
      <c r="O8" s="39">
        <v>400</v>
      </c>
    </row>
    <row r="9" spans="1:15" x14ac:dyDescent="0.25">
      <c r="A9" s="4">
        <v>1400</v>
      </c>
      <c r="B9" s="4">
        <v>300</v>
      </c>
      <c r="C9" s="4">
        <f t="shared" si="3"/>
        <v>300</v>
      </c>
      <c r="D9" s="4">
        <f t="shared" si="0"/>
        <v>42</v>
      </c>
      <c r="E9" s="4" t="str">
        <f t="shared" si="1"/>
        <v>[1400,300]</v>
      </c>
      <c r="F9" s="4"/>
      <c r="G9" s="4"/>
      <c r="H9" s="8"/>
      <c r="I9" s="41">
        <v>4</v>
      </c>
      <c r="J9" s="41">
        <v>3</v>
      </c>
      <c r="K9" s="19">
        <f t="shared" si="4"/>
        <v>30</v>
      </c>
      <c r="L9" s="42">
        <f t="shared" si="2"/>
        <v>114.16666666666667</v>
      </c>
      <c r="O9" s="39">
        <v>400</v>
      </c>
    </row>
    <row r="10" spans="1:15" x14ac:dyDescent="0.25">
      <c r="A10" s="4">
        <v>1500</v>
      </c>
      <c r="B10" s="4">
        <v>250</v>
      </c>
      <c r="C10" s="4">
        <f t="shared" si="3"/>
        <v>250</v>
      </c>
      <c r="D10" s="4">
        <f t="shared" si="0"/>
        <v>37.5</v>
      </c>
      <c r="E10" s="4" t="str">
        <f t="shared" si="1"/>
        <v>[1500,250]</v>
      </c>
      <c r="F10" s="4"/>
      <c r="G10" s="4"/>
      <c r="H10" s="8"/>
      <c r="I10" s="41">
        <v>4</v>
      </c>
      <c r="J10" s="41">
        <v>3</v>
      </c>
      <c r="K10" s="19">
        <f t="shared" si="4"/>
        <v>30</v>
      </c>
      <c r="L10" s="42">
        <f t="shared" si="2"/>
        <v>122.5</v>
      </c>
      <c r="O10" s="39">
        <v>150</v>
      </c>
    </row>
    <row r="11" spans="1:15" x14ac:dyDescent="0.25">
      <c r="A11" s="4">
        <v>1600</v>
      </c>
      <c r="B11" s="4">
        <v>120</v>
      </c>
      <c r="C11" s="4">
        <f t="shared" si="3"/>
        <v>120</v>
      </c>
      <c r="D11" s="4">
        <f t="shared" si="0"/>
        <v>19.2</v>
      </c>
      <c r="E11" s="4" t="str">
        <f t="shared" si="1"/>
        <v>[1600,120]</v>
      </c>
      <c r="F11" s="4"/>
      <c r="G11" s="4"/>
      <c r="H11" s="8"/>
      <c r="I11" s="41">
        <v>4</v>
      </c>
      <c r="J11" s="41">
        <v>3</v>
      </c>
      <c r="K11" s="19">
        <f t="shared" si="4"/>
        <v>30</v>
      </c>
      <c r="L11" s="42">
        <f t="shared" si="2"/>
        <v>130.83333333333334</v>
      </c>
      <c r="O11" s="39">
        <v>150</v>
      </c>
    </row>
    <row r="12" spans="1:15" x14ac:dyDescent="0.25">
      <c r="A12" s="4">
        <v>1800</v>
      </c>
      <c r="B12" s="4">
        <v>50</v>
      </c>
      <c r="C12" s="4">
        <f t="shared" si="3"/>
        <v>50</v>
      </c>
      <c r="D12" s="4">
        <f t="shared" ref="D12:D22" si="5">A12*B12/$B$23</f>
        <v>9</v>
      </c>
      <c r="E12" s="4" t="str">
        <f t="shared" ref="E12:E22" si="6">"["&amp;A12&amp;","&amp;C12&amp;"]"</f>
        <v>[1800,50]</v>
      </c>
      <c r="F12" s="4"/>
      <c r="G12" s="4"/>
      <c r="H12" s="15">
        <f>A12-A7</f>
        <v>600</v>
      </c>
      <c r="I12" s="41">
        <v>4</v>
      </c>
      <c r="J12" s="41">
        <v>3</v>
      </c>
      <c r="K12" s="19">
        <f t="shared" si="4"/>
        <v>30</v>
      </c>
      <c r="L12" s="42">
        <f t="shared" ref="L12:L22" si="7">(A12-K12)/I12/J12</f>
        <v>147.5</v>
      </c>
      <c r="O12" s="39">
        <v>160</v>
      </c>
    </row>
    <row r="13" spans="1:15" x14ac:dyDescent="0.25">
      <c r="A13" s="4">
        <v>2000</v>
      </c>
      <c r="B13" s="4">
        <v>45</v>
      </c>
      <c r="C13" s="4">
        <f t="shared" si="3"/>
        <v>45</v>
      </c>
      <c r="D13" s="4">
        <f t="shared" si="5"/>
        <v>9</v>
      </c>
      <c r="E13" s="4" t="str">
        <f t="shared" si="6"/>
        <v>[2000,45]</v>
      </c>
      <c r="F13" s="4"/>
      <c r="G13" s="4"/>
      <c r="H13" s="8"/>
      <c r="I13" s="41">
        <v>5</v>
      </c>
      <c r="J13" s="41">
        <v>3</v>
      </c>
      <c r="K13" s="19">
        <f t="shared" si="4"/>
        <v>30</v>
      </c>
      <c r="L13" s="42">
        <f t="shared" si="7"/>
        <v>131.33333333333334</v>
      </c>
      <c r="O13" s="39">
        <v>100</v>
      </c>
    </row>
    <row r="14" spans="1:15" x14ac:dyDescent="0.25">
      <c r="A14" s="4">
        <v>2200</v>
      </c>
      <c r="B14" s="4">
        <v>25</v>
      </c>
      <c r="C14" s="4">
        <f t="shared" si="3"/>
        <v>25</v>
      </c>
      <c r="D14" s="4">
        <f t="shared" si="5"/>
        <v>5.5</v>
      </c>
      <c r="E14" s="4" t="str">
        <f t="shared" si="6"/>
        <v>[2200,25]</v>
      </c>
      <c r="F14" s="4"/>
      <c r="G14" s="4"/>
      <c r="H14" s="8"/>
      <c r="I14" s="41">
        <v>5</v>
      </c>
      <c r="J14" s="41">
        <v>3</v>
      </c>
      <c r="K14" s="19">
        <f t="shared" si="4"/>
        <v>30</v>
      </c>
      <c r="L14" s="42">
        <f t="shared" si="7"/>
        <v>144.66666666666666</v>
      </c>
      <c r="O14" s="39">
        <v>20</v>
      </c>
    </row>
    <row r="15" spans="1:15" x14ac:dyDescent="0.25">
      <c r="A15" s="4">
        <v>2400</v>
      </c>
      <c r="B15" s="4">
        <v>25</v>
      </c>
      <c r="C15" s="4">
        <f t="shared" si="3"/>
        <v>25</v>
      </c>
      <c r="D15" s="4">
        <f t="shared" si="5"/>
        <v>6</v>
      </c>
      <c r="E15" s="4" t="str">
        <f t="shared" si="6"/>
        <v>[2400,25]</v>
      </c>
      <c r="F15" s="4"/>
      <c r="G15" s="4"/>
      <c r="H15" s="8">
        <f>A15-A12</f>
        <v>600</v>
      </c>
      <c r="I15" s="41">
        <v>5</v>
      </c>
      <c r="J15" s="41">
        <v>3</v>
      </c>
      <c r="K15" s="19">
        <f t="shared" si="4"/>
        <v>30</v>
      </c>
      <c r="L15" s="42">
        <f t="shared" si="7"/>
        <v>158</v>
      </c>
      <c r="O15" s="39">
        <v>20</v>
      </c>
    </row>
    <row r="16" spans="1:15" x14ac:dyDescent="0.25">
      <c r="A16" s="4">
        <v>2600</v>
      </c>
      <c r="B16" s="4">
        <v>20</v>
      </c>
      <c r="C16" s="4">
        <f t="shared" si="3"/>
        <v>20</v>
      </c>
      <c r="D16" s="4">
        <f t="shared" si="5"/>
        <v>5.2</v>
      </c>
      <c r="E16" s="4" t="str">
        <f t="shared" si="6"/>
        <v>[2600,20]</v>
      </c>
      <c r="F16" s="4"/>
      <c r="G16" s="4"/>
      <c r="H16" s="8"/>
      <c r="I16" s="41">
        <v>5</v>
      </c>
      <c r="J16" s="41">
        <v>4</v>
      </c>
      <c r="K16" s="19">
        <f t="shared" si="4"/>
        <v>40</v>
      </c>
      <c r="L16" s="42">
        <f t="shared" si="7"/>
        <v>128</v>
      </c>
      <c r="O16" s="39">
        <v>20</v>
      </c>
    </row>
    <row r="17" spans="1:15" x14ac:dyDescent="0.25">
      <c r="A17" s="4">
        <v>2800</v>
      </c>
      <c r="B17" s="4">
        <v>15</v>
      </c>
      <c r="C17" s="4">
        <f t="shared" si="3"/>
        <v>15</v>
      </c>
      <c r="D17" s="4">
        <f t="shared" si="5"/>
        <v>4.2</v>
      </c>
      <c r="E17" s="4" t="str">
        <f t="shared" si="6"/>
        <v>[2800,15]</v>
      </c>
      <c r="F17" s="4"/>
      <c r="G17" s="4"/>
      <c r="H17" s="15"/>
      <c r="I17" s="41">
        <v>5</v>
      </c>
      <c r="J17" s="41">
        <v>4</v>
      </c>
      <c r="K17" s="19">
        <f t="shared" si="4"/>
        <v>40</v>
      </c>
      <c r="L17" s="42">
        <f t="shared" si="7"/>
        <v>138</v>
      </c>
      <c r="O17" s="39">
        <v>20</v>
      </c>
    </row>
    <row r="18" spans="1:15" x14ac:dyDescent="0.25">
      <c r="A18" s="4">
        <v>3000</v>
      </c>
      <c r="B18" s="4">
        <v>10</v>
      </c>
      <c r="C18" s="4">
        <f t="shared" si="3"/>
        <v>10</v>
      </c>
      <c r="D18" s="4">
        <f t="shared" si="5"/>
        <v>3</v>
      </c>
      <c r="E18" s="4" t="str">
        <f t="shared" si="6"/>
        <v>[3000,10]</v>
      </c>
      <c r="F18" s="4"/>
      <c r="G18" s="4"/>
      <c r="H18" s="8">
        <f>A18-A15</f>
        <v>600</v>
      </c>
      <c r="I18" s="41">
        <v>5</v>
      </c>
      <c r="J18" s="41">
        <v>4</v>
      </c>
      <c r="K18" s="19">
        <f t="shared" si="4"/>
        <v>40</v>
      </c>
      <c r="L18" s="42">
        <f t="shared" si="7"/>
        <v>148</v>
      </c>
      <c r="O18" s="39">
        <v>20</v>
      </c>
    </row>
    <row r="19" spans="1:15" x14ac:dyDescent="0.25">
      <c r="A19" s="4">
        <v>3200</v>
      </c>
      <c r="B19" s="4">
        <v>10</v>
      </c>
      <c r="C19" s="4">
        <f t="shared" si="3"/>
        <v>10</v>
      </c>
      <c r="D19" s="4">
        <f t="shared" si="5"/>
        <v>3.2</v>
      </c>
      <c r="E19" s="4" t="str">
        <f t="shared" si="6"/>
        <v>[3200,10]</v>
      </c>
      <c r="F19" s="4"/>
      <c r="G19" s="4"/>
      <c r="H19" s="8"/>
      <c r="I19" s="41">
        <v>6</v>
      </c>
      <c r="J19" s="41">
        <v>4</v>
      </c>
      <c r="K19" s="19">
        <f t="shared" si="4"/>
        <v>40</v>
      </c>
      <c r="L19" s="42">
        <f t="shared" si="7"/>
        <v>131.66666666666666</v>
      </c>
      <c r="O19" s="39">
        <v>20</v>
      </c>
    </row>
    <row r="20" spans="1:15" x14ac:dyDescent="0.25">
      <c r="A20" s="4">
        <v>3400</v>
      </c>
      <c r="B20" s="4">
        <v>10</v>
      </c>
      <c r="C20" s="4">
        <f t="shared" si="3"/>
        <v>10</v>
      </c>
      <c r="D20" s="4">
        <f t="shared" si="5"/>
        <v>3.4</v>
      </c>
      <c r="E20" s="4" t="str">
        <f t="shared" si="6"/>
        <v>[3400,10]</v>
      </c>
      <c r="F20" s="4"/>
      <c r="G20" s="4"/>
      <c r="H20" s="8"/>
      <c r="I20" s="41">
        <v>6</v>
      </c>
      <c r="J20" s="41">
        <v>4</v>
      </c>
      <c r="K20" s="19">
        <f t="shared" si="4"/>
        <v>40</v>
      </c>
      <c r="L20" s="42">
        <f t="shared" si="7"/>
        <v>140</v>
      </c>
      <c r="O20" s="39">
        <v>20</v>
      </c>
    </row>
    <row r="21" spans="1:15" x14ac:dyDescent="0.25">
      <c r="A21" s="4">
        <v>3800</v>
      </c>
      <c r="B21" s="4">
        <v>10</v>
      </c>
      <c r="C21" s="4">
        <f t="shared" si="3"/>
        <v>10</v>
      </c>
      <c r="D21" s="4">
        <f t="shared" si="5"/>
        <v>3.8</v>
      </c>
      <c r="E21" s="4" t="str">
        <f t="shared" si="6"/>
        <v>[3800,10]</v>
      </c>
      <c r="F21" s="4"/>
      <c r="G21" s="4"/>
      <c r="H21" s="8"/>
      <c r="I21" s="41">
        <v>6</v>
      </c>
      <c r="J21" s="41">
        <v>4</v>
      </c>
      <c r="K21" s="19">
        <f t="shared" si="4"/>
        <v>40</v>
      </c>
      <c r="L21" s="42">
        <f t="shared" si="7"/>
        <v>156.66666666666666</v>
      </c>
      <c r="O21" s="39">
        <v>20</v>
      </c>
    </row>
    <row r="22" spans="1:15" x14ac:dyDescent="0.25">
      <c r="A22" s="4">
        <v>4000</v>
      </c>
      <c r="B22" s="4">
        <v>10</v>
      </c>
      <c r="C22" s="4">
        <f t="shared" si="3"/>
        <v>10</v>
      </c>
      <c r="D22" s="4">
        <f t="shared" si="5"/>
        <v>4</v>
      </c>
      <c r="E22" s="4" t="str">
        <f t="shared" si="6"/>
        <v>[4000,10]</v>
      </c>
      <c r="F22" s="4"/>
      <c r="G22" s="4"/>
      <c r="H22" s="15">
        <f>A22-A18</f>
        <v>1000</v>
      </c>
      <c r="I22" s="41">
        <v>6</v>
      </c>
      <c r="J22" s="41">
        <v>4</v>
      </c>
      <c r="K22" s="19">
        <f t="shared" si="4"/>
        <v>40</v>
      </c>
      <c r="L22" s="42">
        <f t="shared" si="7"/>
        <v>165</v>
      </c>
      <c r="O22" s="39">
        <v>20</v>
      </c>
    </row>
    <row r="23" spans="1:15" x14ac:dyDescent="0.25">
      <c r="A23" s="39"/>
      <c r="B23" s="40">
        <f>SUM(B2:B22)</f>
        <v>10000</v>
      </c>
      <c r="C23" s="39"/>
      <c r="D23" s="39">
        <f>SUM(D2:D22)</f>
        <v>1100.0000000000002</v>
      </c>
      <c r="E23" s="31"/>
      <c r="F23" s="31"/>
      <c r="G23" s="31"/>
      <c r="H23" s="31"/>
      <c r="I23" s="22"/>
      <c r="J23" s="22"/>
    </row>
    <row r="24" spans="1:15" x14ac:dyDescent="0.25">
      <c r="I24" s="23"/>
    </row>
    <row r="25" spans="1:15" x14ac:dyDescent="0.25">
      <c r="A25" s="16" t="str">
        <f>E2&amp;","&amp;E3&amp;","&amp;E4&amp;","&amp;E5&amp;","&amp;E6&amp;","&amp;E7&amp;","&amp;E8&amp;","&amp;E9&amp;","&amp;E10&amp;","&amp;E11&amp;","&amp;E12&amp;","&amp;E13&amp;","&amp;E14&amp;","&amp;E15&amp;","&amp;E16&amp;","&amp;E17&amp;","&amp;E18&amp;","&amp;E19&amp;","&amp;E20&amp;","&amp;E21&amp;","&amp;E22</f>
        <v>[700,500],[800,1000],[900,2000],[1000,1200],[1100,1200],[1200,1800],[1300,1400],[1400,300],[1500,250],[1600,120],[1800,50],[2000,45],[2200,25],[2400,25],[2600,20],[2800,15],[3000,10],[3200,10],[3400,10],[3800,10],[4000,10]</v>
      </c>
    </row>
    <row r="26" spans="1:15" x14ac:dyDescent="0.25">
      <c r="A26" s="17" t="str">
        <f>"["&amp;A25&amp;"]"</f>
        <v>[[700,500],[800,1000],[900,2000],[1000,1200],[1100,1200],[1200,1800],[1300,1400],[1400,300],[1500,250],[1600,120],[1800,50],[2000,45],[2200,25],[2400,25],[2600,20],[2800,15],[3000,10],[3200,10],[3400,10],[3800,10],[4000,10]]</v>
      </c>
    </row>
    <row r="30" spans="1:15" x14ac:dyDescent="0.25">
      <c r="A30" s="18" t="s">
        <v>196</v>
      </c>
      <c r="B30" s="18"/>
      <c r="C30" s="18"/>
      <c r="D30" s="18"/>
      <c r="E30" s="18"/>
      <c r="F30" s="18"/>
    </row>
    <row r="31" spans="1:15" x14ac:dyDescent="0.25">
      <c r="A31" s="1" t="s">
        <v>193</v>
      </c>
      <c r="C31" s="1" t="s">
        <v>149</v>
      </c>
      <c r="D31" s="1" t="s">
        <v>194</v>
      </c>
      <c r="E31" s="1" t="s">
        <v>185</v>
      </c>
    </row>
    <row r="32" spans="1:15" x14ac:dyDescent="0.25">
      <c r="A32" s="1">
        <v>3</v>
      </c>
      <c r="B32" s="1" t="s">
        <v>67</v>
      </c>
      <c r="C32" s="1">
        <f>H4</f>
        <v>200</v>
      </c>
      <c r="D32" s="1">
        <f>J2</f>
        <v>2</v>
      </c>
      <c r="E32" s="1">
        <f>K2</f>
        <v>20</v>
      </c>
    </row>
    <row r="33" spans="1:5" x14ac:dyDescent="0.25">
      <c r="A33" s="1">
        <v>4</v>
      </c>
      <c r="B33" s="1" t="s">
        <v>70</v>
      </c>
      <c r="C33" s="1">
        <f>H7</f>
        <v>300</v>
      </c>
      <c r="D33" s="1">
        <f>J5</f>
        <v>3</v>
      </c>
      <c r="E33" s="1">
        <f>K5</f>
        <v>30</v>
      </c>
    </row>
    <row r="34" spans="1:5" x14ac:dyDescent="0.25">
      <c r="A34" s="1">
        <v>4</v>
      </c>
      <c r="B34" s="1" t="s">
        <v>70</v>
      </c>
      <c r="C34" s="1">
        <f>H12</f>
        <v>600</v>
      </c>
      <c r="D34" s="1">
        <f>J8</f>
        <v>3</v>
      </c>
      <c r="E34" s="1">
        <f>K8</f>
        <v>30</v>
      </c>
    </row>
    <row r="35" spans="1:5" x14ac:dyDescent="0.25">
      <c r="A35" s="1">
        <v>5</v>
      </c>
      <c r="B35" s="1" t="s">
        <v>72</v>
      </c>
      <c r="C35" s="1">
        <f>H15</f>
        <v>600</v>
      </c>
      <c r="D35" s="1">
        <f>J13</f>
        <v>3</v>
      </c>
      <c r="E35" s="1">
        <f>K13</f>
        <v>30</v>
      </c>
    </row>
    <row r="36" spans="1:5" x14ac:dyDescent="0.25">
      <c r="A36" s="1">
        <v>5</v>
      </c>
      <c r="B36" s="1" t="s">
        <v>72</v>
      </c>
      <c r="C36" s="1">
        <f>H18</f>
        <v>600</v>
      </c>
      <c r="D36" s="1">
        <f>J16</f>
        <v>4</v>
      </c>
      <c r="E36" s="1">
        <f>K16</f>
        <v>40</v>
      </c>
    </row>
    <row r="37" spans="1:5" x14ac:dyDescent="0.25">
      <c r="A37" s="1">
        <v>6</v>
      </c>
      <c r="B37" s="1" t="s">
        <v>74</v>
      </c>
      <c r="C37" s="1">
        <f>H22</f>
        <v>1000</v>
      </c>
      <c r="D37" s="1">
        <f>J18</f>
        <v>4</v>
      </c>
      <c r="E37" s="1">
        <f>K18</f>
        <v>40</v>
      </c>
    </row>
  </sheetData>
  <phoneticPr fontId="18" type="noConversion"/>
  <conditionalFormatting sqref="I2:J2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6"/>
  <sheetViews>
    <sheetView topLeftCell="M1" workbookViewId="0">
      <selection activeCell="AD3" sqref="AD3:AD26"/>
    </sheetView>
  </sheetViews>
  <sheetFormatPr defaultColWidth="9" defaultRowHeight="13.8" x14ac:dyDescent="0.25"/>
  <cols>
    <col min="1" max="5" width="9" style="45"/>
    <col min="6" max="6" width="10.88671875" style="45" customWidth="1"/>
    <col min="7" max="18" width="9" style="45"/>
    <col min="19" max="19" width="9" style="45" customWidth="1"/>
    <col min="20" max="21" width="9" style="45"/>
    <col min="22" max="23" width="12.6640625" style="45" customWidth="1"/>
    <col min="24" max="28" width="9" style="45"/>
    <col min="29" max="29" width="13.109375" style="45" customWidth="1"/>
    <col min="30" max="31" width="17.77734375" style="45" customWidth="1"/>
    <col min="32" max="32" width="30.6640625" style="45" customWidth="1"/>
    <col min="33" max="33" width="9" style="45"/>
    <col min="34" max="34" width="26" style="45" customWidth="1"/>
    <col min="35" max="35" width="9" style="45"/>
    <col min="36" max="36" width="12.33203125" style="45" customWidth="1"/>
    <col min="37" max="37" width="9" style="45"/>
    <col min="38" max="38" width="9" style="45" customWidth="1"/>
    <col min="39" max="16384" width="9" style="45"/>
  </cols>
  <sheetData>
    <row r="1" spans="1:40" x14ac:dyDescent="0.25">
      <c r="N1" s="44" t="s">
        <v>173</v>
      </c>
    </row>
    <row r="2" spans="1:40" x14ac:dyDescent="0.25">
      <c r="A2" s="44" t="s">
        <v>174</v>
      </c>
      <c r="F2" s="46" t="s">
        <v>12</v>
      </c>
      <c r="H2" s="44" t="s">
        <v>175</v>
      </c>
      <c r="N2" s="45">
        <v>1</v>
      </c>
      <c r="O2" s="45">
        <v>2</v>
      </c>
      <c r="P2" s="45">
        <v>3</v>
      </c>
      <c r="Q2" s="45">
        <v>4</v>
      </c>
      <c r="R2" s="45">
        <v>5</v>
      </c>
      <c r="S2" s="46" t="s">
        <v>176</v>
      </c>
      <c r="T2" s="44"/>
      <c r="U2" s="44"/>
      <c r="V2" s="49" t="s">
        <v>177</v>
      </c>
      <c r="W2" s="49" t="s">
        <v>178</v>
      </c>
      <c r="X2" s="49" t="s">
        <v>179</v>
      </c>
      <c r="Y2" s="49" t="s">
        <v>180</v>
      </c>
      <c r="Z2" s="49" t="s">
        <v>181</v>
      </c>
      <c r="AA2" s="49" t="s">
        <v>182</v>
      </c>
      <c r="AB2" s="49" t="s">
        <v>183</v>
      </c>
      <c r="AC2" s="49" t="s">
        <v>31</v>
      </c>
      <c r="AD2" s="46" t="s">
        <v>149</v>
      </c>
      <c r="AE2" s="46" t="s">
        <v>161</v>
      </c>
      <c r="AF2" s="49" t="s">
        <v>162</v>
      </c>
      <c r="AG2" s="44" t="s">
        <v>184</v>
      </c>
      <c r="AH2" s="44">
        <f>SUM(AF3:AF26)</f>
        <v>1180.0000000000002</v>
      </c>
      <c r="AK2" s="46"/>
      <c r="AL2" s="46"/>
      <c r="AM2" s="46"/>
    </row>
    <row r="3" spans="1:40" s="44" customFormat="1" ht="15.6" x14ac:dyDescent="0.35">
      <c r="A3" s="47">
        <v>1</v>
      </c>
      <c r="B3" s="47">
        <v>2</v>
      </c>
      <c r="C3" s="47">
        <v>3</v>
      </c>
      <c r="D3" s="47">
        <v>4</v>
      </c>
      <c r="E3" s="47">
        <v>5</v>
      </c>
      <c r="F3" s="48" t="str">
        <f t="shared" ref="F3:F26" si="0">"["&amp;A3&amp;","&amp;B3&amp;","&amp;C3&amp;","&amp;D3&amp;","&amp;E3&amp;"]"</f>
        <v>[1,2,3,4,5]</v>
      </c>
      <c r="H3" s="47">
        <v>1</v>
      </c>
      <c r="I3" s="47">
        <f t="shared" ref="I3:I26" si="1">IF(OR((B3-A3)=-4,(B3-A3)=1),2,IF(OR((B3-A3)=-3,(B3-A3)=2),-1,1))</f>
        <v>2</v>
      </c>
      <c r="J3" s="47">
        <f t="shared" ref="J3:J26" si="2">IF(OR((C3-B3)=-4,(C3-B3)=1),2,IF(OR((C3-B3)=-3,(C3-B3)=2),-1,1))</f>
        <v>2</v>
      </c>
      <c r="K3" s="47">
        <f t="shared" ref="K3:K26" si="3">IF(OR((D3-C3)=-4,(D3-C3)=1),2,IF(OR((D3-C3)=-3,(D3-C3)=2),-1,1))</f>
        <v>2</v>
      </c>
      <c r="L3" s="47">
        <f t="shared" ref="L3:L26" si="4">IF(OR((E3-D3)=-4,(E3-D3)=1),2,IF(OR((E3-D3)=-3,(E3-D3)=2),-1,1))</f>
        <v>2</v>
      </c>
      <c r="N3" s="47">
        <v>1</v>
      </c>
      <c r="O3" s="47">
        <f t="shared" ref="O3:O26" si="5">N3+I3</f>
        <v>3</v>
      </c>
      <c r="P3" s="47">
        <f t="shared" ref="P3:P26" si="6">O3+J3</f>
        <v>5</v>
      </c>
      <c r="Q3" s="47">
        <f t="shared" ref="Q3:Q26" si="7">P3+K3</f>
        <v>7</v>
      </c>
      <c r="R3" s="47">
        <f t="shared" ref="R3:R26" si="8">Q3+L3</f>
        <v>9</v>
      </c>
      <c r="S3" s="44">
        <f t="shared" ref="S3:S26" si="9">SUM(N3:R3)</f>
        <v>25</v>
      </c>
      <c r="U3" s="44" t="str">
        <f t="shared" ref="U3:U26" si="10">"["&amp;W3&amp;"]"</f>
        <v>[160]</v>
      </c>
      <c r="V3" s="50">
        <v>1</v>
      </c>
      <c r="W3" s="50">
        <v>160</v>
      </c>
      <c r="X3" s="51">
        <f t="shared" ref="X3:X26" si="11">$W3*N3</f>
        <v>160</v>
      </c>
      <c r="Y3" s="51">
        <f t="shared" ref="Y3:Y26" si="12">$W3*O3</f>
        <v>480</v>
      </c>
      <c r="Z3" s="51">
        <f t="shared" ref="Z3:Z26" si="13">$W3*P3</f>
        <v>800</v>
      </c>
      <c r="AA3" s="51">
        <f t="shared" ref="AA3:AA26" si="14">$W3*Q3</f>
        <v>1120</v>
      </c>
      <c r="AB3" s="51">
        <f t="shared" ref="AB3:AB26" si="15">$W3*R3</f>
        <v>1440</v>
      </c>
      <c r="AC3" s="51">
        <f t="shared" ref="AC3:AC26" si="16">$W3*S3</f>
        <v>4000</v>
      </c>
      <c r="AD3" s="48">
        <v>500</v>
      </c>
      <c r="AE3" s="54">
        <f t="shared" ref="AE3:AE26" si="17">AD3/SUM(AD:AD)</f>
        <v>4.5024763619990995E-4</v>
      </c>
      <c r="AF3" s="51">
        <f t="shared" ref="AF3:AF26" si="18">AC3*AD3/SUM(AD$3:AD$26)</f>
        <v>1.8009905447996397</v>
      </c>
      <c r="AG3" s="44" t="s">
        <v>185</v>
      </c>
      <c r="AH3" s="44">
        <v>20</v>
      </c>
      <c r="AJ3" s="44">
        <v>2.0000000000000001E-4</v>
      </c>
      <c r="AK3" s="44">
        <f>AJ3*7</f>
        <v>1.4E-3</v>
      </c>
      <c r="AL3" s="44">
        <f>AK3*17</f>
        <v>2.3799999999999998E-2</v>
      </c>
      <c r="AM3" s="44">
        <f>AL3*195</f>
        <v>4.641</v>
      </c>
      <c r="AN3" s="44">
        <f>AM3*9</f>
        <v>41.768999999999998</v>
      </c>
    </row>
    <row r="4" spans="1:40" s="44" customFormat="1" ht="15.6" x14ac:dyDescent="0.35">
      <c r="A4" s="47">
        <v>1</v>
      </c>
      <c r="B4" s="47">
        <v>2</v>
      </c>
      <c r="C4" s="47">
        <v>3</v>
      </c>
      <c r="D4" s="47">
        <v>5</v>
      </c>
      <c r="E4" s="47">
        <v>4</v>
      </c>
      <c r="F4" s="48" t="str">
        <f t="shared" si="0"/>
        <v>[1,2,3,5,4]</v>
      </c>
      <c r="H4" s="47">
        <v>1</v>
      </c>
      <c r="I4" s="47">
        <f t="shared" si="1"/>
        <v>2</v>
      </c>
      <c r="J4" s="47">
        <f t="shared" si="2"/>
        <v>2</v>
      </c>
      <c r="K4" s="47">
        <f t="shared" si="3"/>
        <v>-1</v>
      </c>
      <c r="L4" s="47">
        <f t="shared" si="4"/>
        <v>1</v>
      </c>
      <c r="N4" s="47">
        <v>1</v>
      </c>
      <c r="O4" s="47">
        <f t="shared" si="5"/>
        <v>3</v>
      </c>
      <c r="P4" s="47">
        <f t="shared" si="6"/>
        <v>5</v>
      </c>
      <c r="Q4" s="47">
        <f t="shared" si="7"/>
        <v>4</v>
      </c>
      <c r="R4" s="47">
        <f t="shared" si="8"/>
        <v>5</v>
      </c>
      <c r="S4" s="44">
        <f t="shared" si="9"/>
        <v>18</v>
      </c>
      <c r="U4" s="44" t="str">
        <f t="shared" si="10"/>
        <v>[156]</v>
      </c>
      <c r="V4" s="50">
        <v>2</v>
      </c>
      <c r="W4" s="50">
        <v>156</v>
      </c>
      <c r="X4" s="51">
        <f t="shared" si="11"/>
        <v>156</v>
      </c>
      <c r="Y4" s="51">
        <f t="shared" si="12"/>
        <v>468</v>
      </c>
      <c r="Z4" s="51">
        <f t="shared" si="13"/>
        <v>780</v>
      </c>
      <c r="AA4" s="51">
        <f t="shared" si="14"/>
        <v>624</v>
      </c>
      <c r="AB4" s="51">
        <f t="shared" si="15"/>
        <v>780</v>
      </c>
      <c r="AC4" s="51">
        <f t="shared" si="16"/>
        <v>2808</v>
      </c>
      <c r="AD4" s="48">
        <v>3000</v>
      </c>
      <c r="AE4" s="54">
        <f t="shared" si="17"/>
        <v>2.7014858171994596E-3</v>
      </c>
      <c r="AF4" s="51">
        <f t="shared" si="18"/>
        <v>7.5857721746960829</v>
      </c>
      <c r="AG4" s="52" t="s">
        <v>186</v>
      </c>
      <c r="AH4" s="53">
        <f>AH2+AH3</f>
        <v>1200.0000000000002</v>
      </c>
      <c r="AJ4" s="44">
        <v>2.5000000000000001E-4</v>
      </c>
      <c r="AK4" s="44">
        <f t="shared" ref="AK4:AK26" si="19">AJ4*7</f>
        <v>1.75E-3</v>
      </c>
      <c r="AL4" s="44">
        <f t="shared" ref="AL4:AL26" si="20">AK4*17</f>
        <v>2.9750000000000002E-2</v>
      </c>
      <c r="AM4" s="44">
        <f t="shared" ref="AM4:AM26" si="21">AL4*195</f>
        <v>5.8012500000000005</v>
      </c>
      <c r="AN4" s="44">
        <f t="shared" ref="AN4:AN26" si="22">AM4*9</f>
        <v>52.211250000000007</v>
      </c>
    </row>
    <row r="5" spans="1:40" s="44" customFormat="1" ht="15.6" x14ac:dyDescent="0.35">
      <c r="A5" s="47">
        <v>1</v>
      </c>
      <c r="B5" s="47">
        <v>2</v>
      </c>
      <c r="C5" s="47">
        <v>4</v>
      </c>
      <c r="D5" s="47">
        <v>3</v>
      </c>
      <c r="E5" s="47">
        <v>5</v>
      </c>
      <c r="F5" s="48" t="str">
        <f t="shared" si="0"/>
        <v>[1,2,4,3,5]</v>
      </c>
      <c r="H5" s="47">
        <v>1</v>
      </c>
      <c r="I5" s="47">
        <f t="shared" si="1"/>
        <v>2</v>
      </c>
      <c r="J5" s="47">
        <f t="shared" si="2"/>
        <v>-1</v>
      </c>
      <c r="K5" s="47">
        <f t="shared" si="3"/>
        <v>1</v>
      </c>
      <c r="L5" s="47">
        <f t="shared" si="4"/>
        <v>-1</v>
      </c>
      <c r="N5" s="47">
        <v>1</v>
      </c>
      <c r="O5" s="47">
        <f t="shared" si="5"/>
        <v>3</v>
      </c>
      <c r="P5" s="47">
        <f t="shared" si="6"/>
        <v>2</v>
      </c>
      <c r="Q5" s="47">
        <f t="shared" si="7"/>
        <v>3</v>
      </c>
      <c r="R5" s="47">
        <f t="shared" si="8"/>
        <v>2</v>
      </c>
      <c r="S5" s="44">
        <f t="shared" si="9"/>
        <v>11</v>
      </c>
      <c r="U5" s="44" t="str">
        <f t="shared" si="10"/>
        <v>[106]</v>
      </c>
      <c r="V5" s="50">
        <v>3</v>
      </c>
      <c r="W5" s="50">
        <v>106</v>
      </c>
      <c r="X5" s="51">
        <f t="shared" si="11"/>
        <v>106</v>
      </c>
      <c r="Y5" s="51">
        <f t="shared" si="12"/>
        <v>318</v>
      </c>
      <c r="Z5" s="51">
        <f t="shared" si="13"/>
        <v>212</v>
      </c>
      <c r="AA5" s="51">
        <f t="shared" si="14"/>
        <v>318</v>
      </c>
      <c r="AB5" s="51">
        <f t="shared" si="15"/>
        <v>212</v>
      </c>
      <c r="AC5" s="51">
        <f t="shared" si="16"/>
        <v>1166</v>
      </c>
      <c r="AD5" s="48">
        <v>141000</v>
      </c>
      <c r="AE5" s="54">
        <f t="shared" si="17"/>
        <v>0.12696983340837462</v>
      </c>
      <c r="AF5" s="51">
        <f t="shared" si="18"/>
        <v>148.04682575416479</v>
      </c>
      <c r="AJ5" s="44">
        <v>2.6315789473684199E-4</v>
      </c>
      <c r="AK5" s="44">
        <f t="shared" si="19"/>
        <v>1.842105263157894E-3</v>
      </c>
      <c r="AL5" s="44">
        <f t="shared" si="20"/>
        <v>3.13157894736842E-2</v>
      </c>
      <c r="AM5" s="44">
        <f t="shared" si="21"/>
        <v>6.1065789473684191</v>
      </c>
      <c r="AN5" s="44">
        <f t="shared" si="22"/>
        <v>54.959210526315772</v>
      </c>
    </row>
    <row r="6" spans="1:40" s="44" customFormat="1" ht="15.6" x14ac:dyDescent="0.35">
      <c r="A6" s="47">
        <v>1</v>
      </c>
      <c r="B6" s="47">
        <v>2</v>
      </c>
      <c r="C6" s="47">
        <v>4</v>
      </c>
      <c r="D6" s="47">
        <v>5</v>
      </c>
      <c r="E6" s="47">
        <v>3</v>
      </c>
      <c r="F6" s="48" t="str">
        <f t="shared" si="0"/>
        <v>[1,2,4,5,3]</v>
      </c>
      <c r="H6" s="47">
        <v>1</v>
      </c>
      <c r="I6" s="47">
        <f t="shared" si="1"/>
        <v>2</v>
      </c>
      <c r="J6" s="47">
        <f t="shared" si="2"/>
        <v>-1</v>
      </c>
      <c r="K6" s="47">
        <f t="shared" si="3"/>
        <v>2</v>
      </c>
      <c r="L6" s="47">
        <f t="shared" si="4"/>
        <v>1</v>
      </c>
      <c r="N6" s="47">
        <v>1</v>
      </c>
      <c r="O6" s="47">
        <f t="shared" si="5"/>
        <v>3</v>
      </c>
      <c r="P6" s="47">
        <f t="shared" si="6"/>
        <v>2</v>
      </c>
      <c r="Q6" s="47">
        <f t="shared" si="7"/>
        <v>4</v>
      </c>
      <c r="R6" s="47">
        <f t="shared" si="8"/>
        <v>5</v>
      </c>
      <c r="S6" s="44">
        <f t="shared" si="9"/>
        <v>15</v>
      </c>
      <c r="U6" s="44" t="str">
        <f t="shared" si="10"/>
        <v>[136]</v>
      </c>
      <c r="V6" s="50">
        <v>4</v>
      </c>
      <c r="W6" s="50">
        <v>136</v>
      </c>
      <c r="X6" s="51">
        <f t="shared" si="11"/>
        <v>136</v>
      </c>
      <c r="Y6" s="51">
        <f t="shared" si="12"/>
        <v>408</v>
      </c>
      <c r="Z6" s="51">
        <f t="shared" si="13"/>
        <v>272</v>
      </c>
      <c r="AA6" s="51">
        <f t="shared" si="14"/>
        <v>544</v>
      </c>
      <c r="AB6" s="51">
        <f t="shared" si="15"/>
        <v>680</v>
      </c>
      <c r="AC6" s="51">
        <f t="shared" si="16"/>
        <v>2040</v>
      </c>
      <c r="AD6" s="48">
        <v>10000</v>
      </c>
      <c r="AE6" s="54">
        <f t="shared" si="17"/>
        <v>9.0049527239981983E-3</v>
      </c>
      <c r="AF6" s="51">
        <f t="shared" si="18"/>
        <v>18.370103556956327</v>
      </c>
      <c r="AJ6" s="44">
        <v>2.8490028490028499E-4</v>
      </c>
      <c r="AK6" s="44">
        <f t="shared" si="19"/>
        <v>1.9943019943019949E-3</v>
      </c>
      <c r="AL6" s="44">
        <f t="shared" si="20"/>
        <v>3.390313390313391E-2</v>
      </c>
      <c r="AM6" s="44">
        <f t="shared" si="21"/>
        <v>6.6111111111111125</v>
      </c>
      <c r="AN6" s="44">
        <f t="shared" si="22"/>
        <v>59.500000000000014</v>
      </c>
    </row>
    <row r="7" spans="1:40" s="44" customFormat="1" ht="15.6" x14ac:dyDescent="0.35">
      <c r="A7" s="47">
        <v>1</v>
      </c>
      <c r="B7" s="47">
        <v>2</v>
      </c>
      <c r="C7" s="47">
        <v>5</v>
      </c>
      <c r="D7" s="47">
        <v>3</v>
      </c>
      <c r="E7" s="47">
        <v>4</v>
      </c>
      <c r="F7" s="48" t="str">
        <f t="shared" si="0"/>
        <v>[1,2,5,3,4]</v>
      </c>
      <c r="H7" s="47">
        <v>1</v>
      </c>
      <c r="I7" s="47">
        <f t="shared" si="1"/>
        <v>2</v>
      </c>
      <c r="J7" s="47">
        <f t="shared" si="2"/>
        <v>1</v>
      </c>
      <c r="K7" s="47">
        <f t="shared" si="3"/>
        <v>1</v>
      </c>
      <c r="L7" s="47">
        <f t="shared" si="4"/>
        <v>2</v>
      </c>
      <c r="N7" s="47">
        <v>1</v>
      </c>
      <c r="O7" s="47">
        <f t="shared" si="5"/>
        <v>3</v>
      </c>
      <c r="P7" s="47">
        <f t="shared" si="6"/>
        <v>4</v>
      </c>
      <c r="Q7" s="47">
        <f t="shared" si="7"/>
        <v>5</v>
      </c>
      <c r="R7" s="47">
        <f t="shared" si="8"/>
        <v>7</v>
      </c>
      <c r="S7" s="44">
        <f t="shared" si="9"/>
        <v>20</v>
      </c>
      <c r="U7" s="44" t="str">
        <f t="shared" si="10"/>
        <v>[160]</v>
      </c>
      <c r="V7" s="50">
        <v>5</v>
      </c>
      <c r="W7" s="50">
        <v>160</v>
      </c>
      <c r="X7" s="51">
        <f t="shared" si="11"/>
        <v>160</v>
      </c>
      <c r="Y7" s="51">
        <f t="shared" si="12"/>
        <v>480</v>
      </c>
      <c r="Z7" s="51">
        <f t="shared" si="13"/>
        <v>640</v>
      </c>
      <c r="AA7" s="51">
        <f t="shared" si="14"/>
        <v>800</v>
      </c>
      <c r="AB7" s="51">
        <f t="shared" si="15"/>
        <v>1120</v>
      </c>
      <c r="AC7" s="51">
        <f t="shared" si="16"/>
        <v>3200</v>
      </c>
      <c r="AD7" s="48">
        <v>1000</v>
      </c>
      <c r="AE7" s="54">
        <f t="shared" si="17"/>
        <v>9.0049527239981989E-4</v>
      </c>
      <c r="AF7" s="51">
        <f t="shared" si="18"/>
        <v>2.8815848716794239</v>
      </c>
      <c r="AJ7" s="44">
        <v>3.0864197530864202E-4</v>
      </c>
      <c r="AK7" s="44">
        <f t="shared" si="19"/>
        <v>2.1604938271604941E-3</v>
      </c>
      <c r="AL7" s="44">
        <f t="shared" si="20"/>
        <v>3.6728395061728397E-2</v>
      </c>
      <c r="AM7" s="44">
        <f t="shared" si="21"/>
        <v>7.1620370370370372</v>
      </c>
      <c r="AN7" s="44">
        <f t="shared" si="22"/>
        <v>64.458333333333329</v>
      </c>
    </row>
    <row r="8" spans="1:40" s="44" customFormat="1" ht="15.6" x14ac:dyDescent="0.35">
      <c r="A8" s="47">
        <v>1</v>
      </c>
      <c r="B8" s="47">
        <v>2</v>
      </c>
      <c r="C8" s="47">
        <v>5</v>
      </c>
      <c r="D8" s="47">
        <v>4</v>
      </c>
      <c r="E8" s="47">
        <v>3</v>
      </c>
      <c r="F8" s="48" t="str">
        <f t="shared" si="0"/>
        <v>[1,2,5,4,3]</v>
      </c>
      <c r="H8" s="47">
        <v>1</v>
      </c>
      <c r="I8" s="47">
        <f t="shared" si="1"/>
        <v>2</v>
      </c>
      <c r="J8" s="47">
        <f t="shared" si="2"/>
        <v>1</v>
      </c>
      <c r="K8" s="47">
        <f t="shared" si="3"/>
        <v>1</v>
      </c>
      <c r="L8" s="47">
        <f t="shared" si="4"/>
        <v>1</v>
      </c>
      <c r="N8" s="47">
        <v>1</v>
      </c>
      <c r="O8" s="47">
        <f t="shared" si="5"/>
        <v>3</v>
      </c>
      <c r="P8" s="47">
        <f t="shared" si="6"/>
        <v>4</v>
      </c>
      <c r="Q8" s="47">
        <f t="shared" si="7"/>
        <v>5</v>
      </c>
      <c r="R8" s="47">
        <f t="shared" si="8"/>
        <v>6</v>
      </c>
      <c r="S8" s="44">
        <f t="shared" si="9"/>
        <v>19</v>
      </c>
      <c r="U8" s="44" t="str">
        <f t="shared" si="10"/>
        <v>[160]</v>
      </c>
      <c r="V8" s="50">
        <v>6</v>
      </c>
      <c r="W8" s="50">
        <v>160</v>
      </c>
      <c r="X8" s="51">
        <f t="shared" si="11"/>
        <v>160</v>
      </c>
      <c r="Y8" s="51">
        <f t="shared" si="12"/>
        <v>480</v>
      </c>
      <c r="Z8" s="51">
        <f t="shared" si="13"/>
        <v>640</v>
      </c>
      <c r="AA8" s="51">
        <f t="shared" si="14"/>
        <v>800</v>
      </c>
      <c r="AB8" s="51">
        <f t="shared" si="15"/>
        <v>960</v>
      </c>
      <c r="AC8" s="51">
        <f t="shared" si="16"/>
        <v>3040</v>
      </c>
      <c r="AD8" s="48">
        <v>1500</v>
      </c>
      <c r="AE8" s="54">
        <f t="shared" si="17"/>
        <v>1.3507429085997298E-3</v>
      </c>
      <c r="AF8" s="51">
        <f t="shared" si="18"/>
        <v>4.1062584421431785</v>
      </c>
      <c r="AJ8" s="44">
        <v>3.3613445378151299E-4</v>
      </c>
      <c r="AK8" s="44">
        <f t="shared" si="19"/>
        <v>2.3529411764705911E-3</v>
      </c>
      <c r="AL8" s="44">
        <f t="shared" si="20"/>
        <v>4.0000000000000049E-2</v>
      </c>
      <c r="AM8" s="44">
        <f t="shared" si="21"/>
        <v>7.8000000000000096</v>
      </c>
      <c r="AN8" s="44">
        <f t="shared" si="22"/>
        <v>70.200000000000088</v>
      </c>
    </row>
    <row r="9" spans="1:40" s="44" customFormat="1" ht="15.6" x14ac:dyDescent="0.35">
      <c r="A9" s="47">
        <v>1</v>
      </c>
      <c r="B9" s="47">
        <v>3</v>
      </c>
      <c r="C9" s="47">
        <v>2</v>
      </c>
      <c r="D9" s="47">
        <v>4</v>
      </c>
      <c r="E9" s="47">
        <v>5</v>
      </c>
      <c r="F9" s="48" t="str">
        <f t="shared" si="0"/>
        <v>[1,3,2,4,5]</v>
      </c>
      <c r="H9" s="47">
        <v>1</v>
      </c>
      <c r="I9" s="47">
        <f t="shared" si="1"/>
        <v>-1</v>
      </c>
      <c r="J9" s="47">
        <f t="shared" si="2"/>
        <v>1</v>
      </c>
      <c r="K9" s="47">
        <f t="shared" si="3"/>
        <v>-1</v>
      </c>
      <c r="L9" s="47">
        <f t="shared" si="4"/>
        <v>2</v>
      </c>
      <c r="N9" s="47">
        <v>1</v>
      </c>
      <c r="O9" s="47">
        <f t="shared" si="5"/>
        <v>0</v>
      </c>
      <c r="P9" s="47">
        <f t="shared" si="6"/>
        <v>1</v>
      </c>
      <c r="Q9" s="47">
        <f t="shared" si="7"/>
        <v>0</v>
      </c>
      <c r="R9" s="47">
        <f t="shared" si="8"/>
        <v>2</v>
      </c>
      <c r="S9" s="44">
        <f t="shared" si="9"/>
        <v>4</v>
      </c>
      <c r="U9" s="44" t="str">
        <f t="shared" si="10"/>
        <v>[100]</v>
      </c>
      <c r="V9" s="50">
        <v>7</v>
      </c>
      <c r="W9" s="50">
        <v>100</v>
      </c>
      <c r="X9" s="51">
        <f t="shared" si="11"/>
        <v>100</v>
      </c>
      <c r="Y9" s="51">
        <f t="shared" si="12"/>
        <v>0</v>
      </c>
      <c r="Z9" s="51">
        <f t="shared" si="13"/>
        <v>100</v>
      </c>
      <c r="AA9" s="51">
        <f t="shared" si="14"/>
        <v>0</v>
      </c>
      <c r="AB9" s="51">
        <f t="shared" si="15"/>
        <v>200</v>
      </c>
      <c r="AC9" s="51">
        <f t="shared" si="16"/>
        <v>400</v>
      </c>
      <c r="AD9" s="48">
        <v>50000</v>
      </c>
      <c r="AE9" s="54">
        <f t="shared" si="17"/>
        <v>4.5024763619990998E-2</v>
      </c>
      <c r="AF9" s="51">
        <f t="shared" si="18"/>
        <v>18.009905447996399</v>
      </c>
      <c r="AJ9" s="44">
        <v>3.6764705882352897E-4</v>
      </c>
      <c r="AK9" s="44">
        <f t="shared" si="19"/>
        <v>2.5735294117647028E-3</v>
      </c>
      <c r="AL9" s="44">
        <f t="shared" si="20"/>
        <v>4.3749999999999949E-2</v>
      </c>
      <c r="AM9" s="44">
        <f t="shared" si="21"/>
        <v>8.5312499999999893</v>
      </c>
      <c r="AN9" s="44">
        <f t="shared" si="22"/>
        <v>76.781249999999901</v>
      </c>
    </row>
    <row r="10" spans="1:40" s="44" customFormat="1" ht="15.6" x14ac:dyDescent="0.35">
      <c r="A10" s="47">
        <v>1</v>
      </c>
      <c r="B10" s="47">
        <v>3</v>
      </c>
      <c r="C10" s="47">
        <v>2</v>
      </c>
      <c r="D10" s="47">
        <v>5</v>
      </c>
      <c r="E10" s="47">
        <v>4</v>
      </c>
      <c r="F10" s="48" t="str">
        <f t="shared" si="0"/>
        <v>[1,3,2,5,4]</v>
      </c>
      <c r="H10" s="47">
        <v>1</v>
      </c>
      <c r="I10" s="47">
        <f t="shared" si="1"/>
        <v>-1</v>
      </c>
      <c r="J10" s="47">
        <f t="shared" si="2"/>
        <v>1</v>
      </c>
      <c r="K10" s="47">
        <f t="shared" si="3"/>
        <v>1</v>
      </c>
      <c r="L10" s="47">
        <f t="shared" si="4"/>
        <v>1</v>
      </c>
      <c r="N10" s="47">
        <v>1</v>
      </c>
      <c r="O10" s="47">
        <f t="shared" si="5"/>
        <v>0</v>
      </c>
      <c r="P10" s="47">
        <f t="shared" si="6"/>
        <v>1</v>
      </c>
      <c r="Q10" s="47">
        <f t="shared" si="7"/>
        <v>2</v>
      </c>
      <c r="R10" s="47">
        <f t="shared" si="8"/>
        <v>3</v>
      </c>
      <c r="S10" s="44">
        <f t="shared" si="9"/>
        <v>7</v>
      </c>
      <c r="U10" s="44" t="str">
        <f t="shared" si="10"/>
        <v>[104]</v>
      </c>
      <c r="V10" s="50">
        <v>8</v>
      </c>
      <c r="W10" s="50">
        <v>104</v>
      </c>
      <c r="X10" s="51">
        <f t="shared" si="11"/>
        <v>104</v>
      </c>
      <c r="Y10" s="51">
        <f t="shared" si="12"/>
        <v>0</v>
      </c>
      <c r="Z10" s="51">
        <f t="shared" si="13"/>
        <v>104</v>
      </c>
      <c r="AA10" s="51">
        <f t="shared" si="14"/>
        <v>208</v>
      </c>
      <c r="AB10" s="51">
        <f t="shared" si="15"/>
        <v>312</v>
      </c>
      <c r="AC10" s="51">
        <f t="shared" si="16"/>
        <v>728</v>
      </c>
      <c r="AD10" s="48">
        <v>70000</v>
      </c>
      <c r="AE10" s="54">
        <f t="shared" si="17"/>
        <v>6.3034669067987395E-2</v>
      </c>
      <c r="AF10" s="51">
        <f t="shared" si="18"/>
        <v>45.889239081494821</v>
      </c>
      <c r="AJ10" s="44">
        <v>3.9215686274509802E-4</v>
      </c>
      <c r="AK10" s="44">
        <f t="shared" si="19"/>
        <v>2.7450980392156863E-3</v>
      </c>
      <c r="AL10" s="44">
        <f t="shared" si="20"/>
        <v>4.6666666666666669E-2</v>
      </c>
      <c r="AM10" s="44">
        <f t="shared" si="21"/>
        <v>9.1</v>
      </c>
      <c r="AN10" s="44">
        <f t="shared" si="22"/>
        <v>81.899999999999991</v>
      </c>
    </row>
    <row r="11" spans="1:40" s="44" customFormat="1" ht="15.6" x14ac:dyDescent="0.35">
      <c r="A11" s="47">
        <v>1</v>
      </c>
      <c r="B11" s="47">
        <v>3</v>
      </c>
      <c r="C11" s="47">
        <v>4</v>
      </c>
      <c r="D11" s="47">
        <v>2</v>
      </c>
      <c r="E11" s="47">
        <v>5</v>
      </c>
      <c r="F11" s="48" t="str">
        <f t="shared" si="0"/>
        <v>[1,3,4,2,5]</v>
      </c>
      <c r="H11" s="47">
        <v>1</v>
      </c>
      <c r="I11" s="47">
        <f t="shared" si="1"/>
        <v>-1</v>
      </c>
      <c r="J11" s="47">
        <f t="shared" si="2"/>
        <v>2</v>
      </c>
      <c r="K11" s="47">
        <f t="shared" si="3"/>
        <v>1</v>
      </c>
      <c r="L11" s="47">
        <f t="shared" si="4"/>
        <v>1</v>
      </c>
      <c r="N11" s="47">
        <v>1</v>
      </c>
      <c r="O11" s="47">
        <f t="shared" si="5"/>
        <v>0</v>
      </c>
      <c r="P11" s="47">
        <f t="shared" si="6"/>
        <v>2</v>
      </c>
      <c r="Q11" s="47">
        <f t="shared" si="7"/>
        <v>3</v>
      </c>
      <c r="R11" s="47">
        <f t="shared" si="8"/>
        <v>4</v>
      </c>
      <c r="S11" s="44">
        <f t="shared" si="9"/>
        <v>10</v>
      </c>
      <c r="U11" s="44" t="str">
        <f t="shared" si="10"/>
        <v>[104]</v>
      </c>
      <c r="V11" s="50">
        <v>9</v>
      </c>
      <c r="W11" s="50">
        <v>104</v>
      </c>
      <c r="X11" s="51">
        <f t="shared" si="11"/>
        <v>104</v>
      </c>
      <c r="Y11" s="51">
        <f t="shared" si="12"/>
        <v>0</v>
      </c>
      <c r="Z11" s="51">
        <f t="shared" si="13"/>
        <v>208</v>
      </c>
      <c r="AA11" s="51">
        <f t="shared" si="14"/>
        <v>312</v>
      </c>
      <c r="AB11" s="51">
        <f t="shared" si="15"/>
        <v>416</v>
      </c>
      <c r="AC11" s="51">
        <f t="shared" si="16"/>
        <v>1040</v>
      </c>
      <c r="AD11" s="48">
        <v>110000</v>
      </c>
      <c r="AE11" s="54">
        <f t="shared" si="17"/>
        <v>9.9054479963980188E-2</v>
      </c>
      <c r="AF11" s="51">
        <f t="shared" si="18"/>
        <v>103.0166591625394</v>
      </c>
      <c r="AJ11" s="44">
        <v>4.1666666666666702E-4</v>
      </c>
      <c r="AK11" s="44">
        <f t="shared" si="19"/>
        <v>2.916666666666669E-3</v>
      </c>
      <c r="AL11" s="44">
        <f t="shared" si="20"/>
        <v>4.9583333333333375E-2</v>
      </c>
      <c r="AM11" s="44">
        <f t="shared" si="21"/>
        <v>9.6687500000000082</v>
      </c>
      <c r="AN11" s="44">
        <f t="shared" si="22"/>
        <v>87.018750000000068</v>
      </c>
    </row>
    <row r="12" spans="1:40" s="44" customFormat="1" ht="15.6" x14ac:dyDescent="0.35">
      <c r="A12" s="47">
        <v>1</v>
      </c>
      <c r="B12" s="47">
        <v>3</v>
      </c>
      <c r="C12" s="47">
        <v>4</v>
      </c>
      <c r="D12" s="47">
        <v>5</v>
      </c>
      <c r="E12" s="47">
        <v>2</v>
      </c>
      <c r="F12" s="48" t="str">
        <f t="shared" si="0"/>
        <v>[1,3,4,5,2]</v>
      </c>
      <c r="H12" s="47">
        <v>1</v>
      </c>
      <c r="I12" s="47">
        <f t="shared" si="1"/>
        <v>-1</v>
      </c>
      <c r="J12" s="47">
        <f t="shared" si="2"/>
        <v>2</v>
      </c>
      <c r="K12" s="47">
        <f t="shared" si="3"/>
        <v>2</v>
      </c>
      <c r="L12" s="47">
        <f t="shared" si="4"/>
        <v>-1</v>
      </c>
      <c r="N12" s="47">
        <v>1</v>
      </c>
      <c r="O12" s="47">
        <f t="shared" si="5"/>
        <v>0</v>
      </c>
      <c r="P12" s="47">
        <f t="shared" si="6"/>
        <v>2</v>
      </c>
      <c r="Q12" s="47">
        <f t="shared" si="7"/>
        <v>4</v>
      </c>
      <c r="R12" s="47">
        <f t="shared" si="8"/>
        <v>3</v>
      </c>
      <c r="S12" s="44">
        <f t="shared" si="9"/>
        <v>10</v>
      </c>
      <c r="U12" s="44" t="str">
        <f t="shared" si="10"/>
        <v>[96]</v>
      </c>
      <c r="V12" s="50">
        <v>10</v>
      </c>
      <c r="W12" s="50">
        <v>96</v>
      </c>
      <c r="X12" s="51">
        <f t="shared" si="11"/>
        <v>96</v>
      </c>
      <c r="Y12" s="51">
        <f t="shared" si="12"/>
        <v>0</v>
      </c>
      <c r="Z12" s="51">
        <f t="shared" si="13"/>
        <v>192</v>
      </c>
      <c r="AA12" s="51">
        <f t="shared" si="14"/>
        <v>384</v>
      </c>
      <c r="AB12" s="51">
        <f t="shared" si="15"/>
        <v>288</v>
      </c>
      <c r="AC12" s="51">
        <f t="shared" si="16"/>
        <v>960</v>
      </c>
      <c r="AD12" s="48">
        <v>90000</v>
      </c>
      <c r="AE12" s="54">
        <f t="shared" si="17"/>
        <v>8.1044574515983792E-2</v>
      </c>
      <c r="AF12" s="51">
        <f t="shared" si="18"/>
        <v>77.80279153534444</v>
      </c>
      <c r="AJ12" s="44">
        <v>4.4444444444444398E-4</v>
      </c>
      <c r="AK12" s="44">
        <f t="shared" si="19"/>
        <v>3.1111111111111079E-3</v>
      </c>
      <c r="AL12" s="44">
        <f t="shared" si="20"/>
        <v>5.2888888888888833E-2</v>
      </c>
      <c r="AM12" s="44">
        <f t="shared" si="21"/>
        <v>10.313333333333322</v>
      </c>
      <c r="AN12" s="44">
        <f t="shared" si="22"/>
        <v>92.819999999999894</v>
      </c>
    </row>
    <row r="13" spans="1:40" s="44" customFormat="1" ht="15.6" x14ac:dyDescent="0.35">
      <c r="A13" s="47">
        <v>1</v>
      </c>
      <c r="B13" s="47">
        <v>3</v>
      </c>
      <c r="C13" s="47">
        <v>5</v>
      </c>
      <c r="D13" s="47">
        <v>2</v>
      </c>
      <c r="E13" s="47">
        <v>4</v>
      </c>
      <c r="F13" s="48" t="str">
        <f t="shared" si="0"/>
        <v>[1,3,5,2,4]</v>
      </c>
      <c r="H13" s="47">
        <v>1</v>
      </c>
      <c r="I13" s="47">
        <f t="shared" si="1"/>
        <v>-1</v>
      </c>
      <c r="J13" s="47">
        <f t="shared" si="2"/>
        <v>-1</v>
      </c>
      <c r="K13" s="47">
        <f t="shared" si="3"/>
        <v>-1</v>
      </c>
      <c r="L13" s="47">
        <f t="shared" si="4"/>
        <v>-1</v>
      </c>
      <c r="N13" s="47">
        <v>1</v>
      </c>
      <c r="O13" s="47">
        <f t="shared" si="5"/>
        <v>0</v>
      </c>
      <c r="P13" s="47">
        <f t="shared" si="6"/>
        <v>-1</v>
      </c>
      <c r="Q13" s="47">
        <f t="shared" si="7"/>
        <v>-2</v>
      </c>
      <c r="R13" s="47">
        <f t="shared" si="8"/>
        <v>-3</v>
      </c>
      <c r="S13" s="44">
        <f t="shared" si="9"/>
        <v>-5</v>
      </c>
      <c r="U13" s="44" t="str">
        <f t="shared" si="10"/>
        <v>[112]</v>
      </c>
      <c r="V13" s="50">
        <v>11</v>
      </c>
      <c r="W13" s="50">
        <v>112</v>
      </c>
      <c r="X13" s="51">
        <f t="shared" si="11"/>
        <v>112</v>
      </c>
      <c r="Y13" s="51">
        <f t="shared" si="12"/>
        <v>0</v>
      </c>
      <c r="Z13" s="51">
        <f t="shared" si="13"/>
        <v>-112</v>
      </c>
      <c r="AA13" s="51">
        <f t="shared" si="14"/>
        <v>-224</v>
      </c>
      <c r="AB13" s="51">
        <f t="shared" si="15"/>
        <v>-336</v>
      </c>
      <c r="AC13" s="51">
        <f t="shared" si="16"/>
        <v>-560</v>
      </c>
      <c r="AD13" s="48">
        <v>0</v>
      </c>
      <c r="AE13" s="54">
        <f t="shared" si="17"/>
        <v>0</v>
      </c>
      <c r="AF13" s="51">
        <f t="shared" si="18"/>
        <v>0</v>
      </c>
      <c r="AJ13" s="44">
        <v>4.7619047619047597E-4</v>
      </c>
      <c r="AK13" s="44">
        <f t="shared" si="19"/>
        <v>3.3333333333333318E-3</v>
      </c>
      <c r="AL13" s="44">
        <f t="shared" si="20"/>
        <v>5.6666666666666643E-2</v>
      </c>
      <c r="AM13" s="44">
        <f t="shared" si="21"/>
        <v>11.049999999999995</v>
      </c>
      <c r="AN13" s="44">
        <f t="shared" si="22"/>
        <v>99.44999999999996</v>
      </c>
    </row>
    <row r="14" spans="1:40" s="44" customFormat="1" ht="15.6" x14ac:dyDescent="0.35">
      <c r="A14" s="47">
        <v>1</v>
      </c>
      <c r="B14" s="47">
        <v>3</v>
      </c>
      <c r="C14" s="47">
        <v>5</v>
      </c>
      <c r="D14" s="47">
        <v>4</v>
      </c>
      <c r="E14" s="47">
        <v>2</v>
      </c>
      <c r="F14" s="48" t="str">
        <f t="shared" si="0"/>
        <v>[1,3,5,4,2]</v>
      </c>
      <c r="H14" s="47">
        <v>1</v>
      </c>
      <c r="I14" s="47">
        <f t="shared" si="1"/>
        <v>-1</v>
      </c>
      <c r="J14" s="47">
        <f t="shared" si="2"/>
        <v>-1</v>
      </c>
      <c r="K14" s="47">
        <f t="shared" si="3"/>
        <v>1</v>
      </c>
      <c r="L14" s="47">
        <f t="shared" si="4"/>
        <v>1</v>
      </c>
      <c r="N14" s="47">
        <v>1</v>
      </c>
      <c r="O14" s="47">
        <f t="shared" si="5"/>
        <v>0</v>
      </c>
      <c r="P14" s="47">
        <f t="shared" si="6"/>
        <v>-1</v>
      </c>
      <c r="Q14" s="47">
        <f t="shared" si="7"/>
        <v>0</v>
      </c>
      <c r="R14" s="47">
        <f t="shared" si="8"/>
        <v>1</v>
      </c>
      <c r="S14" s="44">
        <f t="shared" si="9"/>
        <v>1</v>
      </c>
      <c r="U14" s="44" t="str">
        <f t="shared" si="10"/>
        <v>[112]</v>
      </c>
      <c r="V14" s="50">
        <v>12</v>
      </c>
      <c r="W14" s="50">
        <v>112</v>
      </c>
      <c r="X14" s="51">
        <f t="shared" si="11"/>
        <v>112</v>
      </c>
      <c r="Y14" s="51">
        <f t="shared" si="12"/>
        <v>0</v>
      </c>
      <c r="Z14" s="51">
        <f t="shared" si="13"/>
        <v>-112</v>
      </c>
      <c r="AA14" s="51">
        <f t="shared" si="14"/>
        <v>0</v>
      </c>
      <c r="AB14" s="51">
        <f t="shared" si="15"/>
        <v>112</v>
      </c>
      <c r="AC14" s="51">
        <f t="shared" si="16"/>
        <v>112</v>
      </c>
      <c r="AD14" s="48">
        <v>0</v>
      </c>
      <c r="AE14" s="54">
        <f t="shared" si="17"/>
        <v>0</v>
      </c>
      <c r="AF14" s="51">
        <f t="shared" si="18"/>
        <v>0</v>
      </c>
      <c r="AJ14" s="44">
        <v>5.1282051282051304E-4</v>
      </c>
      <c r="AK14" s="44">
        <f t="shared" si="19"/>
        <v>3.589743589743591E-3</v>
      </c>
      <c r="AL14" s="44">
        <f t="shared" si="20"/>
        <v>6.102564102564105E-2</v>
      </c>
      <c r="AM14" s="44">
        <f t="shared" si="21"/>
        <v>11.900000000000006</v>
      </c>
      <c r="AN14" s="44">
        <f t="shared" si="22"/>
        <v>107.10000000000005</v>
      </c>
    </row>
    <row r="15" spans="1:40" s="44" customFormat="1" ht="15.6" x14ac:dyDescent="0.35">
      <c r="A15" s="47">
        <v>1</v>
      </c>
      <c r="B15" s="47">
        <v>4</v>
      </c>
      <c r="C15" s="47">
        <v>2</v>
      </c>
      <c r="D15" s="47">
        <v>3</v>
      </c>
      <c r="E15" s="47">
        <v>5</v>
      </c>
      <c r="F15" s="48" t="str">
        <f t="shared" si="0"/>
        <v>[1,4,2,3,5]</v>
      </c>
      <c r="H15" s="47">
        <v>1</v>
      </c>
      <c r="I15" s="47">
        <f t="shared" si="1"/>
        <v>1</v>
      </c>
      <c r="J15" s="47">
        <f t="shared" si="2"/>
        <v>1</v>
      </c>
      <c r="K15" s="47">
        <f t="shared" si="3"/>
        <v>2</v>
      </c>
      <c r="L15" s="47">
        <f t="shared" si="4"/>
        <v>-1</v>
      </c>
      <c r="N15" s="47">
        <v>1</v>
      </c>
      <c r="O15" s="47">
        <f t="shared" si="5"/>
        <v>2</v>
      </c>
      <c r="P15" s="47">
        <f t="shared" si="6"/>
        <v>3</v>
      </c>
      <c r="Q15" s="47">
        <f t="shared" si="7"/>
        <v>5</v>
      </c>
      <c r="R15" s="47">
        <f t="shared" si="8"/>
        <v>4</v>
      </c>
      <c r="S15" s="44">
        <f t="shared" si="9"/>
        <v>15</v>
      </c>
      <c r="U15" s="44" t="str">
        <f t="shared" si="10"/>
        <v>[128]</v>
      </c>
      <c r="V15" s="50">
        <v>13</v>
      </c>
      <c r="W15" s="50">
        <v>128</v>
      </c>
      <c r="X15" s="51">
        <f t="shared" si="11"/>
        <v>128</v>
      </c>
      <c r="Y15" s="51">
        <f t="shared" si="12"/>
        <v>256</v>
      </c>
      <c r="Z15" s="51">
        <f t="shared" si="13"/>
        <v>384</v>
      </c>
      <c r="AA15" s="51">
        <f t="shared" si="14"/>
        <v>640</v>
      </c>
      <c r="AB15" s="51">
        <f t="shared" si="15"/>
        <v>512</v>
      </c>
      <c r="AC15" s="51">
        <f t="shared" si="16"/>
        <v>1920</v>
      </c>
      <c r="AD15" s="48">
        <v>15000</v>
      </c>
      <c r="AE15" s="54">
        <f t="shared" si="17"/>
        <v>1.3507429085997299E-2</v>
      </c>
      <c r="AF15" s="51">
        <f t="shared" si="18"/>
        <v>25.934263845114813</v>
      </c>
      <c r="AJ15" s="44">
        <v>5.5555555555555599E-4</v>
      </c>
      <c r="AK15" s="44">
        <f t="shared" si="19"/>
        <v>3.8888888888888918E-3</v>
      </c>
      <c r="AL15" s="44">
        <f t="shared" si="20"/>
        <v>6.6111111111111162E-2</v>
      </c>
      <c r="AM15" s="44">
        <f t="shared" si="21"/>
        <v>12.891666666666676</v>
      </c>
      <c r="AN15" s="44">
        <f t="shared" si="22"/>
        <v>116.02500000000009</v>
      </c>
    </row>
    <row r="16" spans="1:40" s="44" customFormat="1" ht="15.6" x14ac:dyDescent="0.35">
      <c r="A16" s="47">
        <v>1</v>
      </c>
      <c r="B16" s="47">
        <v>4</v>
      </c>
      <c r="C16" s="47">
        <v>2</v>
      </c>
      <c r="D16" s="47">
        <v>5</v>
      </c>
      <c r="E16" s="47">
        <v>3</v>
      </c>
      <c r="F16" s="48" t="str">
        <f t="shared" si="0"/>
        <v>[1,4,2,5,3]</v>
      </c>
      <c r="H16" s="47">
        <v>1</v>
      </c>
      <c r="I16" s="47">
        <f t="shared" si="1"/>
        <v>1</v>
      </c>
      <c r="J16" s="47">
        <f t="shared" si="2"/>
        <v>1</v>
      </c>
      <c r="K16" s="47">
        <f t="shared" si="3"/>
        <v>1</v>
      </c>
      <c r="L16" s="47">
        <f t="shared" si="4"/>
        <v>1</v>
      </c>
      <c r="N16" s="47">
        <v>1</v>
      </c>
      <c r="O16" s="47">
        <f t="shared" si="5"/>
        <v>2</v>
      </c>
      <c r="P16" s="47">
        <f t="shared" si="6"/>
        <v>3</v>
      </c>
      <c r="Q16" s="47">
        <f t="shared" si="7"/>
        <v>4</v>
      </c>
      <c r="R16" s="47">
        <f t="shared" si="8"/>
        <v>5</v>
      </c>
      <c r="S16" s="44">
        <f t="shared" si="9"/>
        <v>15</v>
      </c>
      <c r="U16" s="44" t="str">
        <f t="shared" si="10"/>
        <v>[120]</v>
      </c>
      <c r="V16" s="50">
        <v>14</v>
      </c>
      <c r="W16" s="50">
        <v>120</v>
      </c>
      <c r="X16" s="51">
        <f t="shared" si="11"/>
        <v>120</v>
      </c>
      <c r="Y16" s="51">
        <f t="shared" si="12"/>
        <v>240</v>
      </c>
      <c r="Z16" s="51">
        <f t="shared" si="13"/>
        <v>360</v>
      </c>
      <c r="AA16" s="51">
        <f t="shared" si="14"/>
        <v>480</v>
      </c>
      <c r="AB16" s="51">
        <f t="shared" si="15"/>
        <v>600</v>
      </c>
      <c r="AC16" s="51">
        <f t="shared" si="16"/>
        <v>1800</v>
      </c>
      <c r="AD16" s="48">
        <v>25000</v>
      </c>
      <c r="AE16" s="54">
        <f t="shared" si="17"/>
        <v>2.2512381809995499E-2</v>
      </c>
      <c r="AF16" s="51">
        <f t="shared" si="18"/>
        <v>40.522287257991898</v>
      </c>
      <c r="AJ16" s="44">
        <v>5.9171597633136095E-4</v>
      </c>
      <c r="AK16" s="44">
        <f t="shared" si="19"/>
        <v>4.1420118343195268E-3</v>
      </c>
      <c r="AL16" s="44">
        <f t="shared" si="20"/>
        <v>7.041420118343196E-2</v>
      </c>
      <c r="AM16" s="44">
        <f t="shared" si="21"/>
        <v>13.730769230769232</v>
      </c>
      <c r="AN16" s="44">
        <f t="shared" si="22"/>
        <v>123.57692307692308</v>
      </c>
    </row>
    <row r="17" spans="1:40" s="44" customFormat="1" ht="15.6" x14ac:dyDescent="0.35">
      <c r="A17" s="47">
        <v>1</v>
      </c>
      <c r="B17" s="47">
        <v>4</v>
      </c>
      <c r="C17" s="47">
        <v>3</v>
      </c>
      <c r="D17" s="47">
        <v>2</v>
      </c>
      <c r="E17" s="47">
        <v>5</v>
      </c>
      <c r="F17" s="48" t="str">
        <f t="shared" si="0"/>
        <v>[1,4,3,2,5]</v>
      </c>
      <c r="H17" s="47">
        <v>1</v>
      </c>
      <c r="I17" s="47">
        <f t="shared" si="1"/>
        <v>1</v>
      </c>
      <c r="J17" s="47">
        <f t="shared" si="2"/>
        <v>1</v>
      </c>
      <c r="K17" s="47">
        <f t="shared" si="3"/>
        <v>1</v>
      </c>
      <c r="L17" s="47">
        <f t="shared" si="4"/>
        <v>1</v>
      </c>
      <c r="N17" s="47">
        <v>1</v>
      </c>
      <c r="O17" s="47">
        <f t="shared" si="5"/>
        <v>2</v>
      </c>
      <c r="P17" s="47">
        <f t="shared" si="6"/>
        <v>3</v>
      </c>
      <c r="Q17" s="47">
        <f t="shared" si="7"/>
        <v>4</v>
      </c>
      <c r="R17" s="47">
        <f t="shared" si="8"/>
        <v>5</v>
      </c>
      <c r="S17" s="44">
        <f t="shared" si="9"/>
        <v>15</v>
      </c>
      <c r="U17" s="44" t="str">
        <f t="shared" si="10"/>
        <v>[112]</v>
      </c>
      <c r="V17" s="50">
        <v>15</v>
      </c>
      <c r="W17" s="50">
        <v>112</v>
      </c>
      <c r="X17" s="51">
        <f t="shared" si="11"/>
        <v>112</v>
      </c>
      <c r="Y17" s="51">
        <f t="shared" si="12"/>
        <v>224</v>
      </c>
      <c r="Z17" s="51">
        <f t="shared" si="13"/>
        <v>336</v>
      </c>
      <c r="AA17" s="51">
        <f t="shared" si="14"/>
        <v>448</v>
      </c>
      <c r="AB17" s="51">
        <f t="shared" si="15"/>
        <v>560</v>
      </c>
      <c r="AC17" s="51">
        <f t="shared" si="16"/>
        <v>1680</v>
      </c>
      <c r="AD17" s="48">
        <v>50000</v>
      </c>
      <c r="AE17" s="54">
        <f t="shared" si="17"/>
        <v>4.5024763619990998E-2</v>
      </c>
      <c r="AF17" s="51">
        <f t="shared" si="18"/>
        <v>75.641602881584873</v>
      </c>
      <c r="AJ17" s="44">
        <v>6.4102564102564103E-4</v>
      </c>
      <c r="AK17" s="44">
        <f t="shared" si="19"/>
        <v>4.4871794871794869E-3</v>
      </c>
      <c r="AL17" s="44">
        <f t="shared" si="20"/>
        <v>7.6282051282051275E-2</v>
      </c>
      <c r="AM17" s="44">
        <f t="shared" si="21"/>
        <v>14.874999999999998</v>
      </c>
      <c r="AN17" s="44">
        <f t="shared" si="22"/>
        <v>133.87499999999997</v>
      </c>
    </row>
    <row r="18" spans="1:40" s="44" customFormat="1" ht="15.6" x14ac:dyDescent="0.35">
      <c r="A18" s="47">
        <v>1</v>
      </c>
      <c r="B18" s="47">
        <v>4</v>
      </c>
      <c r="C18" s="47">
        <v>3</v>
      </c>
      <c r="D18" s="47">
        <v>5</v>
      </c>
      <c r="E18" s="47">
        <v>2</v>
      </c>
      <c r="F18" s="48" t="str">
        <f t="shared" si="0"/>
        <v>[1,4,3,5,2]</v>
      </c>
      <c r="H18" s="47">
        <v>1</v>
      </c>
      <c r="I18" s="47">
        <f t="shared" si="1"/>
        <v>1</v>
      </c>
      <c r="J18" s="47">
        <f t="shared" si="2"/>
        <v>1</v>
      </c>
      <c r="K18" s="47">
        <f t="shared" si="3"/>
        <v>-1</v>
      </c>
      <c r="L18" s="47">
        <f t="shared" si="4"/>
        <v>-1</v>
      </c>
      <c r="N18" s="47">
        <v>1</v>
      </c>
      <c r="O18" s="47">
        <f t="shared" si="5"/>
        <v>2</v>
      </c>
      <c r="P18" s="47">
        <f t="shared" si="6"/>
        <v>3</v>
      </c>
      <c r="Q18" s="47">
        <f t="shared" si="7"/>
        <v>2</v>
      </c>
      <c r="R18" s="47">
        <f t="shared" si="8"/>
        <v>1</v>
      </c>
      <c r="S18" s="44">
        <f t="shared" si="9"/>
        <v>9</v>
      </c>
      <c r="U18" s="44" t="str">
        <f t="shared" si="10"/>
        <v>[96]</v>
      </c>
      <c r="V18" s="50">
        <v>16</v>
      </c>
      <c r="W18" s="50">
        <v>96</v>
      </c>
      <c r="X18" s="51">
        <f t="shared" si="11"/>
        <v>96</v>
      </c>
      <c r="Y18" s="51">
        <f t="shared" si="12"/>
        <v>192</v>
      </c>
      <c r="Z18" s="51">
        <f t="shared" si="13"/>
        <v>288</v>
      </c>
      <c r="AA18" s="51">
        <f t="shared" si="14"/>
        <v>192</v>
      </c>
      <c r="AB18" s="51">
        <f t="shared" si="15"/>
        <v>96</v>
      </c>
      <c r="AC18" s="51">
        <f t="shared" si="16"/>
        <v>864</v>
      </c>
      <c r="AD18" s="48">
        <v>80000</v>
      </c>
      <c r="AE18" s="54">
        <f t="shared" si="17"/>
        <v>7.2039621791985586E-2</v>
      </c>
      <c r="AF18" s="51">
        <f t="shared" si="18"/>
        <v>62.242233228275552</v>
      </c>
      <c r="AJ18" s="44">
        <v>6.9930069930069897E-4</v>
      </c>
      <c r="AK18" s="44">
        <f t="shared" si="19"/>
        <v>4.8951048951048929E-3</v>
      </c>
      <c r="AL18" s="44">
        <f t="shared" si="20"/>
        <v>8.3216783216783177E-2</v>
      </c>
      <c r="AM18" s="44">
        <f t="shared" si="21"/>
        <v>16.22727272727272</v>
      </c>
      <c r="AN18" s="44">
        <f t="shared" si="22"/>
        <v>146.04545454545448</v>
      </c>
    </row>
    <row r="19" spans="1:40" s="44" customFormat="1" ht="15.6" x14ac:dyDescent="0.35">
      <c r="A19" s="47">
        <v>1</v>
      </c>
      <c r="B19" s="47">
        <v>4</v>
      </c>
      <c r="C19" s="47">
        <v>5</v>
      </c>
      <c r="D19" s="47">
        <v>2</v>
      </c>
      <c r="E19" s="47">
        <v>3</v>
      </c>
      <c r="F19" s="48" t="str">
        <f t="shared" si="0"/>
        <v>[1,4,5,2,3]</v>
      </c>
      <c r="H19" s="47">
        <v>1</v>
      </c>
      <c r="I19" s="47">
        <f t="shared" si="1"/>
        <v>1</v>
      </c>
      <c r="J19" s="47">
        <f t="shared" si="2"/>
        <v>2</v>
      </c>
      <c r="K19" s="47">
        <f t="shared" si="3"/>
        <v>-1</v>
      </c>
      <c r="L19" s="47">
        <f t="shared" si="4"/>
        <v>2</v>
      </c>
      <c r="N19" s="47">
        <v>1</v>
      </c>
      <c r="O19" s="47">
        <f t="shared" si="5"/>
        <v>2</v>
      </c>
      <c r="P19" s="47">
        <f t="shared" si="6"/>
        <v>4</v>
      </c>
      <c r="Q19" s="47">
        <f t="shared" si="7"/>
        <v>3</v>
      </c>
      <c r="R19" s="47">
        <f t="shared" si="8"/>
        <v>5</v>
      </c>
      <c r="S19" s="44">
        <f t="shared" si="9"/>
        <v>15</v>
      </c>
      <c r="U19" s="44" t="str">
        <f t="shared" si="10"/>
        <v>[104]</v>
      </c>
      <c r="V19" s="50">
        <v>17</v>
      </c>
      <c r="W19" s="50">
        <v>104</v>
      </c>
      <c r="X19" s="51">
        <f t="shared" si="11"/>
        <v>104</v>
      </c>
      <c r="Y19" s="51">
        <f t="shared" si="12"/>
        <v>208</v>
      </c>
      <c r="Z19" s="51">
        <f t="shared" si="13"/>
        <v>416</v>
      </c>
      <c r="AA19" s="51">
        <f t="shared" si="14"/>
        <v>312</v>
      </c>
      <c r="AB19" s="51">
        <f t="shared" si="15"/>
        <v>520</v>
      </c>
      <c r="AC19" s="51">
        <f t="shared" si="16"/>
        <v>1560</v>
      </c>
      <c r="AD19" s="48">
        <v>75000</v>
      </c>
      <c r="AE19" s="54">
        <f t="shared" si="17"/>
        <v>6.7537145429986498E-2</v>
      </c>
      <c r="AF19" s="51">
        <f t="shared" si="18"/>
        <v>105.35794687077893</v>
      </c>
      <c r="AJ19" s="44">
        <v>7.6923076923076901E-4</v>
      </c>
      <c r="AK19" s="44">
        <f t="shared" si="19"/>
        <v>5.3846153846153835E-3</v>
      </c>
      <c r="AL19" s="44">
        <f t="shared" si="20"/>
        <v>9.1538461538461513E-2</v>
      </c>
      <c r="AM19" s="44">
        <f t="shared" si="21"/>
        <v>17.849999999999994</v>
      </c>
      <c r="AN19" s="44">
        <f t="shared" si="22"/>
        <v>160.64999999999995</v>
      </c>
    </row>
    <row r="20" spans="1:40" s="44" customFormat="1" ht="15.6" x14ac:dyDescent="0.35">
      <c r="A20" s="47">
        <v>1</v>
      </c>
      <c r="B20" s="47">
        <v>4</v>
      </c>
      <c r="C20" s="47">
        <v>5</v>
      </c>
      <c r="D20" s="47">
        <v>3</v>
      </c>
      <c r="E20" s="47">
        <v>2</v>
      </c>
      <c r="F20" s="48" t="str">
        <f t="shared" si="0"/>
        <v>[1,4,5,3,2]</v>
      </c>
      <c r="H20" s="47">
        <v>1</v>
      </c>
      <c r="I20" s="47">
        <f t="shared" si="1"/>
        <v>1</v>
      </c>
      <c r="J20" s="47">
        <f t="shared" si="2"/>
        <v>2</v>
      </c>
      <c r="K20" s="47">
        <f t="shared" si="3"/>
        <v>1</v>
      </c>
      <c r="L20" s="47">
        <f t="shared" si="4"/>
        <v>1</v>
      </c>
      <c r="N20" s="47">
        <v>1</v>
      </c>
      <c r="O20" s="47">
        <f t="shared" si="5"/>
        <v>2</v>
      </c>
      <c r="P20" s="47">
        <f t="shared" si="6"/>
        <v>4</v>
      </c>
      <c r="Q20" s="47">
        <f t="shared" si="7"/>
        <v>5</v>
      </c>
      <c r="R20" s="47">
        <f t="shared" si="8"/>
        <v>6</v>
      </c>
      <c r="S20" s="44">
        <f t="shared" si="9"/>
        <v>18</v>
      </c>
      <c r="U20" s="44" t="str">
        <f t="shared" si="10"/>
        <v>[144]</v>
      </c>
      <c r="V20" s="50">
        <v>18</v>
      </c>
      <c r="W20" s="50">
        <v>144</v>
      </c>
      <c r="X20" s="51">
        <f t="shared" si="11"/>
        <v>144</v>
      </c>
      <c r="Y20" s="51">
        <f t="shared" si="12"/>
        <v>288</v>
      </c>
      <c r="Z20" s="51">
        <f t="shared" si="13"/>
        <v>576</v>
      </c>
      <c r="AA20" s="51">
        <f t="shared" si="14"/>
        <v>720</v>
      </c>
      <c r="AB20" s="51">
        <f t="shared" si="15"/>
        <v>864</v>
      </c>
      <c r="AC20" s="51">
        <f t="shared" si="16"/>
        <v>2592</v>
      </c>
      <c r="AD20" s="48">
        <v>5000</v>
      </c>
      <c r="AE20" s="54">
        <f t="shared" si="17"/>
        <v>4.5024763619990991E-3</v>
      </c>
      <c r="AF20" s="51">
        <f t="shared" si="18"/>
        <v>11.670418730301666</v>
      </c>
      <c r="AJ20" s="44">
        <v>8.3333333333333295E-4</v>
      </c>
      <c r="AK20" s="44">
        <f t="shared" si="19"/>
        <v>5.833333333333331E-3</v>
      </c>
      <c r="AL20" s="44">
        <f t="shared" si="20"/>
        <v>9.9166666666666625E-2</v>
      </c>
      <c r="AM20" s="44">
        <f t="shared" si="21"/>
        <v>19.337499999999991</v>
      </c>
      <c r="AN20" s="44">
        <f t="shared" si="22"/>
        <v>174.03749999999991</v>
      </c>
    </row>
    <row r="21" spans="1:40" s="44" customFormat="1" ht="15.6" x14ac:dyDescent="0.35">
      <c r="A21" s="47">
        <v>1</v>
      </c>
      <c r="B21" s="47">
        <v>5</v>
      </c>
      <c r="C21" s="47">
        <v>2</v>
      </c>
      <c r="D21" s="47">
        <v>3</v>
      </c>
      <c r="E21" s="47">
        <v>4</v>
      </c>
      <c r="F21" s="48" t="str">
        <f t="shared" si="0"/>
        <v>[1,5,2,3,4]</v>
      </c>
      <c r="H21" s="47">
        <v>1</v>
      </c>
      <c r="I21" s="47">
        <f t="shared" si="1"/>
        <v>1</v>
      </c>
      <c r="J21" s="47">
        <f t="shared" si="2"/>
        <v>-1</v>
      </c>
      <c r="K21" s="47">
        <f t="shared" si="3"/>
        <v>2</v>
      </c>
      <c r="L21" s="47">
        <f t="shared" si="4"/>
        <v>2</v>
      </c>
      <c r="N21" s="47">
        <v>1</v>
      </c>
      <c r="O21" s="47">
        <f t="shared" si="5"/>
        <v>2</v>
      </c>
      <c r="P21" s="47">
        <f t="shared" si="6"/>
        <v>1</v>
      </c>
      <c r="Q21" s="47">
        <f t="shared" si="7"/>
        <v>3</v>
      </c>
      <c r="R21" s="47">
        <f t="shared" si="8"/>
        <v>5</v>
      </c>
      <c r="S21" s="44">
        <f t="shared" si="9"/>
        <v>12</v>
      </c>
      <c r="U21" s="44" t="str">
        <f t="shared" si="10"/>
        <v>[104]</v>
      </c>
      <c r="V21" s="50">
        <v>19</v>
      </c>
      <c r="W21" s="50">
        <v>104</v>
      </c>
      <c r="X21" s="51">
        <f t="shared" si="11"/>
        <v>104</v>
      </c>
      <c r="Y21" s="51">
        <f t="shared" si="12"/>
        <v>208</v>
      </c>
      <c r="Z21" s="51">
        <f t="shared" si="13"/>
        <v>104</v>
      </c>
      <c r="AA21" s="51">
        <f t="shared" si="14"/>
        <v>312</v>
      </c>
      <c r="AB21" s="51">
        <f t="shared" si="15"/>
        <v>520</v>
      </c>
      <c r="AC21" s="51">
        <f t="shared" si="16"/>
        <v>1248</v>
      </c>
      <c r="AD21" s="48">
        <v>120000</v>
      </c>
      <c r="AE21" s="54">
        <f t="shared" si="17"/>
        <v>0.10805943268797839</v>
      </c>
      <c r="AF21" s="51">
        <f t="shared" si="18"/>
        <v>134.85817199459703</v>
      </c>
      <c r="AJ21" s="44">
        <v>9.2592592592592596E-4</v>
      </c>
      <c r="AK21" s="44">
        <f t="shared" si="19"/>
        <v>6.4814814814814822E-3</v>
      </c>
      <c r="AL21" s="44">
        <f t="shared" si="20"/>
        <v>0.11018518518518519</v>
      </c>
      <c r="AM21" s="44">
        <f t="shared" si="21"/>
        <v>21.486111111111111</v>
      </c>
      <c r="AN21" s="44">
        <f t="shared" si="22"/>
        <v>193.375</v>
      </c>
    </row>
    <row r="22" spans="1:40" s="44" customFormat="1" ht="15.6" x14ac:dyDescent="0.35">
      <c r="A22" s="47">
        <v>1</v>
      </c>
      <c r="B22" s="47">
        <v>5</v>
      </c>
      <c r="C22" s="47">
        <v>2</v>
      </c>
      <c r="D22" s="47">
        <v>4</v>
      </c>
      <c r="E22" s="47">
        <v>3</v>
      </c>
      <c r="F22" s="48" t="str">
        <f t="shared" si="0"/>
        <v>[1,5,2,4,3]</v>
      </c>
      <c r="H22" s="47">
        <v>1</v>
      </c>
      <c r="I22" s="47">
        <f t="shared" si="1"/>
        <v>1</v>
      </c>
      <c r="J22" s="47">
        <f t="shared" si="2"/>
        <v>-1</v>
      </c>
      <c r="K22" s="47">
        <f t="shared" si="3"/>
        <v>-1</v>
      </c>
      <c r="L22" s="47">
        <f t="shared" si="4"/>
        <v>1</v>
      </c>
      <c r="N22" s="47">
        <v>1</v>
      </c>
      <c r="O22" s="47">
        <f t="shared" si="5"/>
        <v>2</v>
      </c>
      <c r="P22" s="47">
        <f t="shared" si="6"/>
        <v>1</v>
      </c>
      <c r="Q22" s="47">
        <f t="shared" si="7"/>
        <v>0</v>
      </c>
      <c r="R22" s="47">
        <f t="shared" si="8"/>
        <v>1</v>
      </c>
      <c r="S22" s="44">
        <f t="shared" si="9"/>
        <v>5</v>
      </c>
      <c r="U22" s="44" t="str">
        <f t="shared" si="10"/>
        <v>[112]</v>
      </c>
      <c r="V22" s="50">
        <v>20</v>
      </c>
      <c r="W22" s="50">
        <v>112</v>
      </c>
      <c r="X22" s="51">
        <f t="shared" si="11"/>
        <v>112</v>
      </c>
      <c r="Y22" s="51">
        <f t="shared" si="12"/>
        <v>224</v>
      </c>
      <c r="Z22" s="51">
        <f t="shared" si="13"/>
        <v>112</v>
      </c>
      <c r="AA22" s="51">
        <f t="shared" si="14"/>
        <v>0</v>
      </c>
      <c r="AB22" s="51">
        <f t="shared" si="15"/>
        <v>112</v>
      </c>
      <c r="AC22" s="51">
        <f t="shared" si="16"/>
        <v>560</v>
      </c>
      <c r="AD22" s="48">
        <v>60000</v>
      </c>
      <c r="AE22" s="54">
        <f t="shared" si="17"/>
        <v>5.4029716343989197E-2</v>
      </c>
      <c r="AF22" s="51">
        <f t="shared" si="18"/>
        <v>30.25664115263395</v>
      </c>
      <c r="AJ22" s="44">
        <v>1.0989010989011E-3</v>
      </c>
      <c r="AK22" s="44">
        <f t="shared" si="19"/>
        <v>7.6923076923076997E-3</v>
      </c>
      <c r="AL22" s="44">
        <f t="shared" si="20"/>
        <v>0.13076923076923089</v>
      </c>
      <c r="AM22" s="44">
        <f t="shared" si="21"/>
        <v>25.500000000000021</v>
      </c>
      <c r="AN22" s="44">
        <f t="shared" si="22"/>
        <v>229.5000000000002</v>
      </c>
    </row>
    <row r="23" spans="1:40" s="44" customFormat="1" ht="15.6" x14ac:dyDescent="0.35">
      <c r="A23" s="47">
        <v>1</v>
      </c>
      <c r="B23" s="47">
        <v>5</v>
      </c>
      <c r="C23" s="47">
        <v>3</v>
      </c>
      <c r="D23" s="47">
        <v>2</v>
      </c>
      <c r="E23" s="47">
        <v>4</v>
      </c>
      <c r="F23" s="48" t="str">
        <f t="shared" si="0"/>
        <v>[1,5,3,2,4]</v>
      </c>
      <c r="H23" s="47">
        <v>1</v>
      </c>
      <c r="I23" s="47">
        <f t="shared" si="1"/>
        <v>1</v>
      </c>
      <c r="J23" s="47">
        <f t="shared" si="2"/>
        <v>1</v>
      </c>
      <c r="K23" s="47">
        <f t="shared" si="3"/>
        <v>1</v>
      </c>
      <c r="L23" s="47">
        <f t="shared" si="4"/>
        <v>-1</v>
      </c>
      <c r="N23" s="47">
        <v>1</v>
      </c>
      <c r="O23" s="47">
        <f t="shared" si="5"/>
        <v>2</v>
      </c>
      <c r="P23" s="47">
        <f t="shared" si="6"/>
        <v>3</v>
      </c>
      <c r="Q23" s="47">
        <f t="shared" si="7"/>
        <v>4</v>
      </c>
      <c r="R23" s="47">
        <f t="shared" si="8"/>
        <v>3</v>
      </c>
      <c r="S23" s="44">
        <f t="shared" si="9"/>
        <v>13</v>
      </c>
      <c r="U23" s="44" t="str">
        <f t="shared" si="10"/>
        <v>[104]</v>
      </c>
      <c r="V23" s="50">
        <v>21</v>
      </c>
      <c r="W23" s="50">
        <v>104</v>
      </c>
      <c r="X23" s="51">
        <f t="shared" si="11"/>
        <v>104</v>
      </c>
      <c r="Y23" s="51">
        <f t="shared" si="12"/>
        <v>208</v>
      </c>
      <c r="Z23" s="51">
        <f t="shared" si="13"/>
        <v>312</v>
      </c>
      <c r="AA23" s="51">
        <f t="shared" si="14"/>
        <v>416</v>
      </c>
      <c r="AB23" s="51">
        <f t="shared" si="15"/>
        <v>312</v>
      </c>
      <c r="AC23" s="51">
        <f t="shared" si="16"/>
        <v>1352</v>
      </c>
      <c r="AD23" s="48">
        <v>100000</v>
      </c>
      <c r="AE23" s="54">
        <f t="shared" si="17"/>
        <v>9.0049527239981997E-2</v>
      </c>
      <c r="AF23" s="51">
        <f t="shared" si="18"/>
        <v>121.74696082845566</v>
      </c>
      <c r="AJ23" s="44">
        <v>1.4285714285714301E-3</v>
      </c>
      <c r="AK23" s="44">
        <f t="shared" si="19"/>
        <v>1.0000000000000011E-2</v>
      </c>
      <c r="AL23" s="44">
        <f t="shared" si="20"/>
        <v>0.17000000000000018</v>
      </c>
      <c r="AM23" s="44">
        <f t="shared" si="21"/>
        <v>33.150000000000034</v>
      </c>
      <c r="AN23" s="44">
        <f t="shared" si="22"/>
        <v>298.35000000000031</v>
      </c>
    </row>
    <row r="24" spans="1:40" s="44" customFormat="1" ht="15.6" x14ac:dyDescent="0.35">
      <c r="A24" s="47">
        <v>1</v>
      </c>
      <c r="B24" s="47">
        <v>5</v>
      </c>
      <c r="C24" s="47">
        <v>3</v>
      </c>
      <c r="D24" s="47">
        <v>4</v>
      </c>
      <c r="E24" s="47">
        <v>2</v>
      </c>
      <c r="F24" s="48" t="str">
        <f t="shared" si="0"/>
        <v>[1,5,3,4,2]</v>
      </c>
      <c r="H24" s="47">
        <v>1</v>
      </c>
      <c r="I24" s="47">
        <f t="shared" si="1"/>
        <v>1</v>
      </c>
      <c r="J24" s="47">
        <f t="shared" si="2"/>
        <v>1</v>
      </c>
      <c r="K24" s="47">
        <f t="shared" si="3"/>
        <v>2</v>
      </c>
      <c r="L24" s="47">
        <f t="shared" si="4"/>
        <v>1</v>
      </c>
      <c r="N24" s="47">
        <v>1</v>
      </c>
      <c r="O24" s="47">
        <f t="shared" si="5"/>
        <v>2</v>
      </c>
      <c r="P24" s="47">
        <f t="shared" si="6"/>
        <v>3</v>
      </c>
      <c r="Q24" s="47">
        <f t="shared" si="7"/>
        <v>5</v>
      </c>
      <c r="R24" s="47">
        <f t="shared" si="8"/>
        <v>6</v>
      </c>
      <c r="S24" s="44">
        <f t="shared" si="9"/>
        <v>17</v>
      </c>
      <c r="U24" s="44" t="str">
        <f t="shared" si="10"/>
        <v>[140]</v>
      </c>
      <c r="V24" s="50">
        <v>22</v>
      </c>
      <c r="W24" s="50">
        <v>140</v>
      </c>
      <c r="X24" s="51">
        <f t="shared" si="11"/>
        <v>140</v>
      </c>
      <c r="Y24" s="51">
        <f t="shared" si="12"/>
        <v>280</v>
      </c>
      <c r="Z24" s="51">
        <f t="shared" si="13"/>
        <v>420</v>
      </c>
      <c r="AA24" s="51">
        <f t="shared" si="14"/>
        <v>700</v>
      </c>
      <c r="AB24" s="51">
        <f t="shared" si="15"/>
        <v>840</v>
      </c>
      <c r="AC24" s="51">
        <f t="shared" si="16"/>
        <v>2380</v>
      </c>
      <c r="AD24" s="48">
        <v>6000</v>
      </c>
      <c r="AE24" s="54">
        <f t="shared" si="17"/>
        <v>5.4029716343989191E-3</v>
      </c>
      <c r="AF24" s="51">
        <f t="shared" si="18"/>
        <v>12.859072489869428</v>
      </c>
      <c r="AJ24" s="44">
        <v>2E-3</v>
      </c>
      <c r="AK24" s="44">
        <f t="shared" si="19"/>
        <v>1.4E-2</v>
      </c>
      <c r="AL24" s="44">
        <f t="shared" si="20"/>
        <v>0.23800000000000002</v>
      </c>
      <c r="AM24" s="44">
        <f t="shared" si="21"/>
        <v>46.410000000000004</v>
      </c>
      <c r="AN24" s="44">
        <f t="shared" si="22"/>
        <v>417.69000000000005</v>
      </c>
    </row>
    <row r="25" spans="1:40" s="44" customFormat="1" ht="15.6" x14ac:dyDescent="0.35">
      <c r="A25" s="47">
        <v>1</v>
      </c>
      <c r="B25" s="47">
        <v>5</v>
      </c>
      <c r="C25" s="47">
        <v>4</v>
      </c>
      <c r="D25" s="47">
        <v>2</v>
      </c>
      <c r="E25" s="47">
        <v>3</v>
      </c>
      <c r="F25" s="48" t="str">
        <f t="shared" si="0"/>
        <v>[1,5,4,2,3]</v>
      </c>
      <c r="H25" s="47">
        <v>1</v>
      </c>
      <c r="I25" s="47">
        <f t="shared" si="1"/>
        <v>1</v>
      </c>
      <c r="J25" s="47">
        <f t="shared" si="2"/>
        <v>1</v>
      </c>
      <c r="K25" s="47">
        <f t="shared" si="3"/>
        <v>1</v>
      </c>
      <c r="L25" s="47">
        <f t="shared" si="4"/>
        <v>2</v>
      </c>
      <c r="N25" s="47">
        <v>1</v>
      </c>
      <c r="O25" s="47">
        <f t="shared" si="5"/>
        <v>2</v>
      </c>
      <c r="P25" s="47">
        <f t="shared" si="6"/>
        <v>3</v>
      </c>
      <c r="Q25" s="47">
        <f t="shared" si="7"/>
        <v>4</v>
      </c>
      <c r="R25" s="47">
        <f t="shared" si="8"/>
        <v>6</v>
      </c>
      <c r="S25" s="44">
        <f t="shared" si="9"/>
        <v>16</v>
      </c>
      <c r="U25" s="44" t="str">
        <f t="shared" si="10"/>
        <v>[136]</v>
      </c>
      <c r="V25" s="50">
        <v>23</v>
      </c>
      <c r="W25" s="50">
        <v>136</v>
      </c>
      <c r="X25" s="51">
        <f t="shared" si="11"/>
        <v>136</v>
      </c>
      <c r="Y25" s="51">
        <f t="shared" si="12"/>
        <v>272</v>
      </c>
      <c r="Z25" s="51">
        <f t="shared" si="13"/>
        <v>408</v>
      </c>
      <c r="AA25" s="51">
        <f t="shared" si="14"/>
        <v>544</v>
      </c>
      <c r="AB25" s="51">
        <f t="shared" si="15"/>
        <v>816</v>
      </c>
      <c r="AC25" s="51">
        <f t="shared" si="16"/>
        <v>2176</v>
      </c>
      <c r="AD25" s="48">
        <v>7500</v>
      </c>
      <c r="AE25" s="54">
        <f t="shared" si="17"/>
        <v>6.7537145429986496E-3</v>
      </c>
      <c r="AF25" s="51">
        <f t="shared" si="18"/>
        <v>14.69608284556506</v>
      </c>
      <c r="AJ25" s="44">
        <v>0</v>
      </c>
      <c r="AK25" s="44">
        <f t="shared" si="19"/>
        <v>0</v>
      </c>
      <c r="AL25" s="44">
        <f t="shared" si="20"/>
        <v>0</v>
      </c>
      <c r="AM25" s="44">
        <f t="shared" si="21"/>
        <v>0</v>
      </c>
      <c r="AN25" s="44">
        <f t="shared" si="22"/>
        <v>0</v>
      </c>
    </row>
    <row r="26" spans="1:40" s="44" customFormat="1" ht="15.6" x14ac:dyDescent="0.35">
      <c r="A26" s="47">
        <v>1</v>
      </c>
      <c r="B26" s="47">
        <v>5</v>
      </c>
      <c r="C26" s="47">
        <v>4</v>
      </c>
      <c r="D26" s="47">
        <v>3</v>
      </c>
      <c r="E26" s="47">
        <v>2</v>
      </c>
      <c r="F26" s="48" t="str">
        <f t="shared" si="0"/>
        <v>[1,5,4,3,2]</v>
      </c>
      <c r="H26" s="47">
        <v>1</v>
      </c>
      <c r="I26" s="47">
        <f t="shared" si="1"/>
        <v>1</v>
      </c>
      <c r="J26" s="47">
        <f t="shared" si="2"/>
        <v>1</v>
      </c>
      <c r="K26" s="47">
        <f t="shared" si="3"/>
        <v>1</v>
      </c>
      <c r="L26" s="47">
        <f t="shared" si="4"/>
        <v>1</v>
      </c>
      <c r="N26" s="47">
        <v>1</v>
      </c>
      <c r="O26" s="47">
        <f t="shared" si="5"/>
        <v>2</v>
      </c>
      <c r="P26" s="47">
        <f t="shared" si="6"/>
        <v>3</v>
      </c>
      <c r="Q26" s="47">
        <f t="shared" si="7"/>
        <v>4</v>
      </c>
      <c r="R26" s="47">
        <f t="shared" si="8"/>
        <v>5</v>
      </c>
      <c r="S26" s="44">
        <f t="shared" si="9"/>
        <v>15</v>
      </c>
      <c r="U26" s="44" t="str">
        <f t="shared" si="10"/>
        <v>[96]</v>
      </c>
      <c r="V26" s="50">
        <v>24</v>
      </c>
      <c r="W26" s="50">
        <v>96</v>
      </c>
      <c r="X26" s="51">
        <f t="shared" si="11"/>
        <v>96</v>
      </c>
      <c r="Y26" s="51">
        <f t="shared" si="12"/>
        <v>192</v>
      </c>
      <c r="Z26" s="51">
        <f t="shared" si="13"/>
        <v>288</v>
      </c>
      <c r="AA26" s="51">
        <f t="shared" si="14"/>
        <v>384</v>
      </c>
      <c r="AB26" s="51">
        <f t="shared" si="15"/>
        <v>480</v>
      </c>
      <c r="AC26" s="51">
        <f t="shared" si="16"/>
        <v>1440</v>
      </c>
      <c r="AD26" s="48">
        <v>90000</v>
      </c>
      <c r="AE26" s="54">
        <f t="shared" si="17"/>
        <v>8.1044574515983792E-2</v>
      </c>
      <c r="AF26" s="51">
        <f t="shared" si="18"/>
        <v>116.70418730301665</v>
      </c>
      <c r="AJ26" s="44">
        <v>0</v>
      </c>
      <c r="AK26" s="44">
        <f t="shared" si="19"/>
        <v>0</v>
      </c>
      <c r="AL26" s="44">
        <f t="shared" si="20"/>
        <v>0</v>
      </c>
      <c r="AM26" s="44">
        <f t="shared" si="21"/>
        <v>0</v>
      </c>
      <c r="AN26" s="44">
        <f t="shared" si="22"/>
        <v>0</v>
      </c>
    </row>
  </sheetData>
  <autoFilter ref="A2:AF26">
    <sortState ref="A3:AF26">
      <sortCondition ref="V2:V26"/>
    </sortState>
  </autoFilter>
  <phoneticPr fontId="18" type="noConversion"/>
  <conditionalFormatting sqref="F3:F26">
    <cfRule type="containsText" dxfId="1" priority="2" operator="containsText" text=" ">
      <formula>NOT(ISERROR(SEARCH(" ",F3)))</formula>
    </cfRule>
  </conditionalFormatting>
  <conditionalFormatting sqref="A3:E2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3:AE26">
    <cfRule type="containsText" dxfId="0" priority="6" operator="containsText" text=" ">
      <formula>NOT(ISERROR(SEARCH(" ",AD3)))</formula>
    </cfRule>
  </conditionalFormatting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opLeftCell="A10" workbookViewId="0">
      <selection activeCell="C38" sqref="C38:C41"/>
    </sheetView>
  </sheetViews>
  <sheetFormatPr defaultColWidth="9" defaultRowHeight="15.6" x14ac:dyDescent="0.25"/>
  <cols>
    <col min="1" max="1" width="9" style="1"/>
    <col min="2" max="3" width="20.44140625" style="1" customWidth="1"/>
    <col min="4" max="4" width="9.44140625" style="1" customWidth="1"/>
    <col min="5" max="5" width="23.77734375" style="1" customWidth="1"/>
    <col min="6" max="6" width="9" style="1"/>
    <col min="7" max="8" width="9.109375" style="1" customWidth="1"/>
    <col min="9" max="10" width="12.88671875" style="1" customWidth="1"/>
    <col min="11" max="11" width="9" style="1"/>
    <col min="12" max="13" width="12.88671875" style="1" customWidth="1"/>
    <col min="14" max="17" width="9" style="2"/>
    <col min="18" max="16384" width="9" style="1"/>
  </cols>
  <sheetData>
    <row r="1" spans="1:19" x14ac:dyDescent="0.25">
      <c r="A1" s="3" t="s">
        <v>189</v>
      </c>
      <c r="B1" s="4" t="s">
        <v>190</v>
      </c>
      <c r="C1" s="4"/>
      <c r="D1" s="3" t="s">
        <v>191</v>
      </c>
      <c r="G1" s="26"/>
      <c r="H1" s="27"/>
      <c r="I1" s="1" t="s">
        <v>197</v>
      </c>
      <c r="J1" s="1" t="s">
        <v>198</v>
      </c>
      <c r="K1" s="1" t="s">
        <v>199</v>
      </c>
      <c r="L1" s="1" t="s">
        <v>200</v>
      </c>
    </row>
    <row r="2" spans="1:19" x14ac:dyDescent="0.25">
      <c r="A2" s="3">
        <v>500</v>
      </c>
      <c r="B2" s="3">
        <v>500</v>
      </c>
      <c r="C2" s="4">
        <f>B2*1</f>
        <v>500</v>
      </c>
      <c r="D2" s="4">
        <f>A2*B2/$B$27</f>
        <v>25</v>
      </c>
      <c r="E2" s="4" t="str">
        <f>"["&amp;A2&amp;","&amp;C2&amp;"]"</f>
        <v>[500,500]</v>
      </c>
      <c r="F2" s="31" t="s">
        <v>186</v>
      </c>
      <c r="G2" s="35">
        <f>SUM(D2:D26)</f>
        <v>1250</v>
      </c>
      <c r="H2" s="30"/>
      <c r="I2" s="22">
        <v>3</v>
      </c>
      <c r="J2" s="22">
        <v>1</v>
      </c>
      <c r="K2" s="2">
        <f>A2/(I2+2)</f>
        <v>100</v>
      </c>
      <c r="L2" s="2">
        <f>A2/(I2+2)*2</f>
        <v>200</v>
      </c>
      <c r="M2" s="2">
        <f>(K2*I2)+L2</f>
        <v>500</v>
      </c>
      <c r="N2" s="2">
        <f>K2/10</f>
        <v>10</v>
      </c>
      <c r="O2" s="2">
        <f>K2/15</f>
        <v>6.666666666666667</v>
      </c>
      <c r="P2" s="2">
        <f>L2/15</f>
        <v>13.333333333333334</v>
      </c>
      <c r="Q2" s="2">
        <f>L2/20</f>
        <v>10</v>
      </c>
    </row>
    <row r="3" spans="1:19" x14ac:dyDescent="0.25">
      <c r="A3" s="3">
        <v>800</v>
      </c>
      <c r="B3" s="3">
        <v>1200</v>
      </c>
      <c r="C3" s="4">
        <f t="shared" ref="C3:C26" si="0">B3*1</f>
        <v>1200</v>
      </c>
      <c r="D3" s="4">
        <f t="shared" ref="D3:D26" si="1">A3*B3/$B$27</f>
        <v>96</v>
      </c>
      <c r="E3" s="4" t="str">
        <f t="shared" ref="E3:E26" si="2">"["&amp;A3&amp;","&amp;C3&amp;"]"</f>
        <v>[800,1200]</v>
      </c>
      <c r="F3" s="31"/>
      <c r="G3" s="31"/>
      <c r="H3" s="15"/>
      <c r="I3" s="22">
        <v>3</v>
      </c>
      <c r="J3" s="22">
        <v>1</v>
      </c>
      <c r="K3" s="2">
        <f t="shared" ref="K3:K26" si="3">A3/(I3+2)</f>
        <v>160</v>
      </c>
      <c r="L3" s="2">
        <f t="shared" ref="L3:L26" si="4">A3/(I3+2)*2</f>
        <v>320</v>
      </c>
      <c r="M3" s="2">
        <f t="shared" ref="M3:M26" si="5">(K3*I3)+L3</f>
        <v>800</v>
      </c>
      <c r="N3" s="2">
        <f t="shared" ref="N3:N26" si="6">K3/10</f>
        <v>16</v>
      </c>
      <c r="O3" s="2">
        <f t="shared" ref="O3:P26" si="7">K3/15</f>
        <v>10.666666666666666</v>
      </c>
      <c r="P3" s="2">
        <f t="shared" si="7"/>
        <v>21.333333333333332</v>
      </c>
      <c r="Q3" s="2">
        <f t="shared" ref="Q3:Q26" si="8">L3/20</f>
        <v>16</v>
      </c>
    </row>
    <row r="4" spans="1:19" x14ac:dyDescent="0.25">
      <c r="A4" s="3">
        <v>1000</v>
      </c>
      <c r="B4" s="3">
        <v>1400</v>
      </c>
      <c r="C4" s="4">
        <f t="shared" si="0"/>
        <v>1400</v>
      </c>
      <c r="D4" s="4">
        <f t="shared" si="1"/>
        <v>140</v>
      </c>
      <c r="E4" s="4" t="str">
        <f t="shared" si="2"/>
        <v>[1000,1400]</v>
      </c>
      <c r="F4" s="31"/>
      <c r="G4" s="31"/>
      <c r="H4" s="15">
        <f>A4-A2</f>
        <v>500</v>
      </c>
      <c r="I4" s="22">
        <v>3</v>
      </c>
      <c r="J4" s="22">
        <v>1</v>
      </c>
      <c r="K4" s="2">
        <f t="shared" si="3"/>
        <v>200</v>
      </c>
      <c r="L4" s="2">
        <f t="shared" si="4"/>
        <v>400</v>
      </c>
      <c r="M4" s="2">
        <f t="shared" si="5"/>
        <v>1000</v>
      </c>
      <c r="N4" s="2">
        <f t="shared" si="6"/>
        <v>20</v>
      </c>
      <c r="O4" s="2">
        <f t="shared" si="7"/>
        <v>13.333333333333334</v>
      </c>
      <c r="P4" s="2">
        <f t="shared" si="7"/>
        <v>26.666666666666668</v>
      </c>
      <c r="Q4" s="2">
        <f t="shared" si="8"/>
        <v>20</v>
      </c>
    </row>
    <row r="5" spans="1:19" x14ac:dyDescent="0.25">
      <c r="A5" s="3">
        <v>1100</v>
      </c>
      <c r="B5" s="3">
        <v>1500</v>
      </c>
      <c r="C5" s="4">
        <f t="shared" si="0"/>
        <v>1500</v>
      </c>
      <c r="D5" s="4">
        <f t="shared" si="1"/>
        <v>165</v>
      </c>
      <c r="E5" s="4" t="str">
        <f t="shared" si="2"/>
        <v>[1100,1500]</v>
      </c>
      <c r="F5" s="31"/>
      <c r="G5" s="31"/>
      <c r="H5" s="15"/>
      <c r="I5" s="22">
        <v>4</v>
      </c>
      <c r="J5" s="22">
        <v>1</v>
      </c>
      <c r="K5" s="2">
        <f t="shared" si="3"/>
        <v>183.33333333333334</v>
      </c>
      <c r="L5" s="2">
        <f t="shared" si="4"/>
        <v>366.66666666666669</v>
      </c>
      <c r="M5" s="2">
        <f t="shared" si="5"/>
        <v>1100</v>
      </c>
      <c r="N5" s="2">
        <f t="shared" si="6"/>
        <v>18.333333333333336</v>
      </c>
      <c r="O5" s="2">
        <f t="shared" si="7"/>
        <v>12.222222222222223</v>
      </c>
      <c r="P5" s="2">
        <f t="shared" si="7"/>
        <v>24.444444444444446</v>
      </c>
      <c r="Q5" s="2">
        <f t="shared" si="8"/>
        <v>18.333333333333336</v>
      </c>
    </row>
    <row r="6" spans="1:19" x14ac:dyDescent="0.25">
      <c r="A6" s="3">
        <v>1200</v>
      </c>
      <c r="B6" s="3">
        <v>1800</v>
      </c>
      <c r="C6" s="4">
        <f t="shared" si="0"/>
        <v>1800</v>
      </c>
      <c r="D6" s="4">
        <f t="shared" si="1"/>
        <v>216</v>
      </c>
      <c r="E6" s="4" t="str">
        <f t="shared" si="2"/>
        <v>[1200,1800]</v>
      </c>
      <c r="F6" s="31"/>
      <c r="G6" s="31"/>
      <c r="H6" s="15"/>
      <c r="I6" s="22">
        <v>4</v>
      </c>
      <c r="J6" s="22">
        <v>1</v>
      </c>
      <c r="K6" s="2">
        <f t="shared" si="3"/>
        <v>200</v>
      </c>
      <c r="L6" s="2">
        <f t="shared" si="4"/>
        <v>400</v>
      </c>
      <c r="M6" s="2">
        <f t="shared" si="5"/>
        <v>1200</v>
      </c>
      <c r="N6" s="2">
        <f t="shared" si="6"/>
        <v>20</v>
      </c>
      <c r="O6" s="2">
        <f t="shared" si="7"/>
        <v>13.333333333333334</v>
      </c>
      <c r="P6" s="2">
        <f t="shared" si="7"/>
        <v>26.666666666666668</v>
      </c>
      <c r="Q6" s="2">
        <f t="shared" si="8"/>
        <v>20</v>
      </c>
    </row>
    <row r="7" spans="1:19" x14ac:dyDescent="0.25">
      <c r="A7" s="3">
        <v>1400</v>
      </c>
      <c r="B7" s="11">
        <v>1500</v>
      </c>
      <c r="C7" s="4">
        <f t="shared" si="0"/>
        <v>1500</v>
      </c>
      <c r="D7" s="4">
        <f t="shared" si="1"/>
        <v>210</v>
      </c>
      <c r="E7" s="4" t="str">
        <f t="shared" si="2"/>
        <v>[1400,1500]</v>
      </c>
      <c r="F7" s="31"/>
      <c r="G7" s="31"/>
      <c r="H7" s="15"/>
      <c r="I7" s="22">
        <v>4</v>
      </c>
      <c r="J7" s="22">
        <v>1</v>
      </c>
      <c r="K7" s="2">
        <f t="shared" si="3"/>
        <v>233.33333333333334</v>
      </c>
      <c r="L7" s="2">
        <f t="shared" si="4"/>
        <v>466.66666666666669</v>
      </c>
      <c r="M7" s="2">
        <f t="shared" si="5"/>
        <v>1400</v>
      </c>
      <c r="N7" s="2">
        <f t="shared" si="6"/>
        <v>23.333333333333336</v>
      </c>
      <c r="O7" s="2">
        <f t="shared" si="7"/>
        <v>15.555555555555555</v>
      </c>
      <c r="P7" s="2">
        <f t="shared" si="7"/>
        <v>31.111111111111111</v>
      </c>
      <c r="Q7" s="2">
        <f t="shared" si="8"/>
        <v>23.333333333333336</v>
      </c>
    </row>
    <row r="8" spans="1:19" x14ac:dyDescent="0.25">
      <c r="A8" s="3">
        <v>1500</v>
      </c>
      <c r="B8" s="3">
        <v>700</v>
      </c>
      <c r="C8" s="4">
        <f t="shared" si="0"/>
        <v>700</v>
      </c>
      <c r="D8" s="4">
        <f t="shared" si="1"/>
        <v>105</v>
      </c>
      <c r="E8" s="4" t="str">
        <f t="shared" si="2"/>
        <v>[1500,700]</v>
      </c>
      <c r="F8" s="31"/>
      <c r="G8" s="31"/>
      <c r="H8" s="15"/>
      <c r="I8" s="22">
        <v>4</v>
      </c>
      <c r="J8" s="22">
        <v>1</v>
      </c>
      <c r="K8" s="2">
        <f t="shared" si="3"/>
        <v>250</v>
      </c>
      <c r="L8" s="2">
        <f t="shared" si="4"/>
        <v>500</v>
      </c>
      <c r="M8" s="2">
        <f t="shared" si="5"/>
        <v>1500</v>
      </c>
      <c r="N8" s="2">
        <f t="shared" si="6"/>
        <v>25</v>
      </c>
      <c r="O8" s="2">
        <f t="shared" si="7"/>
        <v>16.666666666666668</v>
      </c>
      <c r="P8" s="2">
        <f t="shared" si="7"/>
        <v>33.333333333333336</v>
      </c>
      <c r="Q8" s="2">
        <f t="shared" si="8"/>
        <v>25</v>
      </c>
    </row>
    <row r="9" spans="1:19" x14ac:dyDescent="0.25">
      <c r="A9" s="3">
        <v>1600</v>
      </c>
      <c r="B9" s="3">
        <v>500</v>
      </c>
      <c r="C9" s="4">
        <f t="shared" si="0"/>
        <v>500</v>
      </c>
      <c r="D9" s="4">
        <f t="shared" si="1"/>
        <v>80</v>
      </c>
      <c r="E9" s="4" t="str">
        <f t="shared" si="2"/>
        <v>[1600,500]</v>
      </c>
      <c r="F9" s="31"/>
      <c r="G9" s="31"/>
      <c r="H9" s="15"/>
      <c r="I9" s="22">
        <v>4</v>
      </c>
      <c r="J9" s="22">
        <v>1</v>
      </c>
      <c r="K9" s="2">
        <f t="shared" si="3"/>
        <v>266.66666666666669</v>
      </c>
      <c r="L9" s="2">
        <f t="shared" si="4"/>
        <v>533.33333333333337</v>
      </c>
      <c r="M9" s="2">
        <f t="shared" si="5"/>
        <v>1600</v>
      </c>
      <c r="N9" s="2">
        <f t="shared" si="6"/>
        <v>26.666666666666668</v>
      </c>
      <c r="O9" s="2">
        <f t="shared" si="7"/>
        <v>17.777777777777779</v>
      </c>
      <c r="P9" s="2">
        <f t="shared" si="7"/>
        <v>35.555555555555557</v>
      </c>
      <c r="Q9" s="2">
        <f t="shared" si="8"/>
        <v>26.666666666666668</v>
      </c>
      <c r="S9" s="24"/>
    </row>
    <row r="10" spans="1:19" x14ac:dyDescent="0.25">
      <c r="A10" s="3">
        <v>1800</v>
      </c>
      <c r="B10" s="3">
        <v>200</v>
      </c>
      <c r="C10" s="4">
        <f t="shared" si="0"/>
        <v>200</v>
      </c>
      <c r="D10" s="4">
        <f t="shared" si="1"/>
        <v>36</v>
      </c>
      <c r="E10" s="4" t="str">
        <f t="shared" si="2"/>
        <v>[1800,200]</v>
      </c>
      <c r="F10" s="31"/>
      <c r="G10" s="31"/>
      <c r="H10" s="15"/>
      <c r="I10" s="22">
        <v>4</v>
      </c>
      <c r="J10" s="22">
        <v>1</v>
      </c>
      <c r="K10" s="2">
        <f t="shared" si="3"/>
        <v>300</v>
      </c>
      <c r="L10" s="2">
        <f t="shared" si="4"/>
        <v>600</v>
      </c>
      <c r="M10" s="2">
        <f t="shared" si="5"/>
        <v>1800</v>
      </c>
      <c r="N10" s="2">
        <f t="shared" si="6"/>
        <v>30</v>
      </c>
      <c r="O10" s="2">
        <f t="shared" si="7"/>
        <v>20</v>
      </c>
      <c r="P10" s="2">
        <f t="shared" si="7"/>
        <v>40</v>
      </c>
      <c r="Q10" s="2">
        <f t="shared" si="8"/>
        <v>30</v>
      </c>
    </row>
    <row r="11" spans="1:19" x14ac:dyDescent="0.25">
      <c r="A11" s="3">
        <v>2000</v>
      </c>
      <c r="B11" s="3">
        <v>200</v>
      </c>
      <c r="C11" s="4">
        <f t="shared" si="0"/>
        <v>200</v>
      </c>
      <c r="D11" s="4">
        <f t="shared" si="1"/>
        <v>40</v>
      </c>
      <c r="E11" s="4" t="str">
        <f t="shared" si="2"/>
        <v>[2000,200]</v>
      </c>
      <c r="F11" s="31"/>
      <c r="G11" s="31"/>
      <c r="H11" s="15">
        <f>A11-A4</f>
        <v>1000</v>
      </c>
      <c r="I11" s="22">
        <v>4</v>
      </c>
      <c r="J11" s="22">
        <v>1</v>
      </c>
      <c r="K11" s="2">
        <f t="shared" si="3"/>
        <v>333.33333333333331</v>
      </c>
      <c r="L11" s="2">
        <f t="shared" si="4"/>
        <v>666.66666666666663</v>
      </c>
      <c r="M11" s="2">
        <f t="shared" si="5"/>
        <v>2000</v>
      </c>
      <c r="N11" s="2">
        <f t="shared" si="6"/>
        <v>33.333333333333329</v>
      </c>
      <c r="O11" s="2">
        <f t="shared" si="7"/>
        <v>22.222222222222221</v>
      </c>
      <c r="P11" s="2">
        <f t="shared" si="7"/>
        <v>44.444444444444443</v>
      </c>
      <c r="Q11" s="2">
        <f t="shared" si="8"/>
        <v>33.333333333333329</v>
      </c>
    </row>
    <row r="12" spans="1:19" x14ac:dyDescent="0.25">
      <c r="A12" s="3">
        <v>2200</v>
      </c>
      <c r="B12" s="3">
        <v>150</v>
      </c>
      <c r="C12" s="4">
        <f t="shared" si="0"/>
        <v>150</v>
      </c>
      <c r="D12" s="4">
        <f t="shared" si="1"/>
        <v>33</v>
      </c>
      <c r="E12" s="4" t="str">
        <f t="shared" si="2"/>
        <v>[2200,150]</v>
      </c>
      <c r="F12" s="31"/>
      <c r="G12" s="31"/>
      <c r="H12" s="15"/>
      <c r="I12" s="22">
        <v>5</v>
      </c>
      <c r="J12" s="22">
        <v>1</v>
      </c>
      <c r="K12" s="2">
        <f t="shared" si="3"/>
        <v>314.28571428571428</v>
      </c>
      <c r="L12" s="2">
        <f t="shared" si="4"/>
        <v>628.57142857142856</v>
      </c>
      <c r="M12" s="2">
        <f t="shared" si="5"/>
        <v>2200</v>
      </c>
      <c r="N12" s="2">
        <f t="shared" si="6"/>
        <v>31.428571428571427</v>
      </c>
      <c r="O12" s="2">
        <f t="shared" si="7"/>
        <v>20.952380952380953</v>
      </c>
      <c r="P12" s="2">
        <f t="shared" si="7"/>
        <v>41.904761904761905</v>
      </c>
      <c r="Q12" s="2">
        <f t="shared" si="8"/>
        <v>31.428571428571427</v>
      </c>
    </row>
    <row r="13" spans="1:19" x14ac:dyDescent="0.25">
      <c r="A13" s="3">
        <v>2400</v>
      </c>
      <c r="B13" s="3">
        <v>100</v>
      </c>
      <c r="C13" s="4">
        <f t="shared" si="0"/>
        <v>100</v>
      </c>
      <c r="D13" s="4">
        <f t="shared" si="1"/>
        <v>24</v>
      </c>
      <c r="E13" s="4" t="str">
        <f t="shared" si="2"/>
        <v>[2400,100]</v>
      </c>
      <c r="F13" s="31"/>
      <c r="G13" s="31"/>
      <c r="H13" s="15"/>
      <c r="I13" s="22">
        <v>5</v>
      </c>
      <c r="J13" s="22">
        <v>1</v>
      </c>
      <c r="K13" s="2">
        <f t="shared" si="3"/>
        <v>342.85714285714283</v>
      </c>
      <c r="L13" s="2">
        <f t="shared" si="4"/>
        <v>685.71428571428567</v>
      </c>
      <c r="M13" s="2">
        <f t="shared" si="5"/>
        <v>2400</v>
      </c>
      <c r="N13" s="2">
        <f t="shared" si="6"/>
        <v>34.285714285714285</v>
      </c>
      <c r="O13" s="2">
        <f t="shared" si="7"/>
        <v>22.857142857142854</v>
      </c>
      <c r="P13" s="2">
        <f t="shared" si="7"/>
        <v>45.714285714285708</v>
      </c>
      <c r="Q13" s="2">
        <f t="shared" si="8"/>
        <v>34.285714285714285</v>
      </c>
    </row>
    <row r="14" spans="1:19" x14ac:dyDescent="0.25">
      <c r="A14" s="3">
        <v>2600</v>
      </c>
      <c r="B14" s="3">
        <v>50</v>
      </c>
      <c r="C14" s="4">
        <f t="shared" si="0"/>
        <v>50</v>
      </c>
      <c r="D14" s="4">
        <f t="shared" si="1"/>
        <v>13</v>
      </c>
      <c r="E14" s="4" t="str">
        <f t="shared" si="2"/>
        <v>[2600,50]</v>
      </c>
      <c r="F14" s="31"/>
      <c r="G14" s="31"/>
      <c r="H14" s="15"/>
      <c r="I14" s="22">
        <v>5</v>
      </c>
      <c r="J14" s="22">
        <v>1</v>
      </c>
      <c r="K14" s="2">
        <f t="shared" si="3"/>
        <v>371.42857142857144</v>
      </c>
      <c r="L14" s="2">
        <f t="shared" si="4"/>
        <v>742.85714285714289</v>
      </c>
      <c r="M14" s="2">
        <f t="shared" si="5"/>
        <v>2600</v>
      </c>
      <c r="N14" s="2">
        <f t="shared" si="6"/>
        <v>37.142857142857146</v>
      </c>
      <c r="O14" s="2">
        <f t="shared" si="7"/>
        <v>24.761904761904763</v>
      </c>
      <c r="P14" s="2">
        <f t="shared" si="7"/>
        <v>49.523809523809526</v>
      </c>
      <c r="Q14" s="2">
        <f t="shared" si="8"/>
        <v>37.142857142857146</v>
      </c>
    </row>
    <row r="15" spans="1:19" x14ac:dyDescent="0.25">
      <c r="A15" s="3">
        <v>2800</v>
      </c>
      <c r="B15" s="3">
        <v>50</v>
      </c>
      <c r="C15" s="4">
        <f t="shared" si="0"/>
        <v>50</v>
      </c>
      <c r="D15" s="4">
        <f t="shared" si="1"/>
        <v>14</v>
      </c>
      <c r="E15" s="4" t="str">
        <f t="shared" si="2"/>
        <v>[2800,50]</v>
      </c>
      <c r="F15" s="31"/>
      <c r="G15" s="31"/>
      <c r="H15" s="15"/>
      <c r="I15" s="22">
        <v>5</v>
      </c>
      <c r="J15" s="22">
        <v>1</v>
      </c>
      <c r="K15" s="2">
        <f t="shared" si="3"/>
        <v>400</v>
      </c>
      <c r="L15" s="2">
        <f t="shared" si="4"/>
        <v>800</v>
      </c>
      <c r="M15" s="2">
        <f t="shared" si="5"/>
        <v>2800</v>
      </c>
      <c r="N15" s="2">
        <f t="shared" si="6"/>
        <v>40</v>
      </c>
      <c r="O15" s="2">
        <f t="shared" si="7"/>
        <v>26.666666666666668</v>
      </c>
      <c r="P15" s="2">
        <f t="shared" si="7"/>
        <v>53.333333333333336</v>
      </c>
      <c r="Q15" s="2">
        <f t="shared" si="8"/>
        <v>40</v>
      </c>
    </row>
    <row r="16" spans="1:19" x14ac:dyDescent="0.25">
      <c r="A16" s="3">
        <v>3000</v>
      </c>
      <c r="B16" s="12">
        <v>50</v>
      </c>
      <c r="C16" s="4">
        <f t="shared" si="0"/>
        <v>50</v>
      </c>
      <c r="D16" s="4">
        <f t="shared" si="1"/>
        <v>15</v>
      </c>
      <c r="E16" s="4" t="str">
        <f t="shared" si="2"/>
        <v>[3000,50]</v>
      </c>
      <c r="F16" s="31"/>
      <c r="G16" s="31"/>
      <c r="H16" s="15"/>
      <c r="I16" s="22">
        <v>5</v>
      </c>
      <c r="J16" s="22">
        <v>1</v>
      </c>
      <c r="K16" s="2">
        <f t="shared" si="3"/>
        <v>428.57142857142856</v>
      </c>
      <c r="L16" s="2">
        <f t="shared" si="4"/>
        <v>857.14285714285711</v>
      </c>
      <c r="M16" s="2">
        <f t="shared" si="5"/>
        <v>3000</v>
      </c>
      <c r="N16" s="2">
        <f t="shared" si="6"/>
        <v>42.857142857142854</v>
      </c>
      <c r="O16" s="2">
        <f t="shared" si="7"/>
        <v>28.571428571428569</v>
      </c>
      <c r="P16" s="2">
        <f t="shared" si="7"/>
        <v>57.142857142857139</v>
      </c>
      <c r="Q16" s="2">
        <f t="shared" si="8"/>
        <v>42.857142857142854</v>
      </c>
    </row>
    <row r="17" spans="1:17" x14ac:dyDescent="0.25">
      <c r="A17" s="3">
        <v>3200</v>
      </c>
      <c r="B17" s="12">
        <v>30</v>
      </c>
      <c r="C17" s="4">
        <f t="shared" si="0"/>
        <v>30</v>
      </c>
      <c r="D17" s="4">
        <f t="shared" si="1"/>
        <v>9.6</v>
      </c>
      <c r="E17" s="4" t="str">
        <f t="shared" si="2"/>
        <v>[3200,30]</v>
      </c>
      <c r="F17" s="15"/>
      <c r="G17" s="15"/>
      <c r="H17" s="15"/>
      <c r="I17" s="22">
        <v>5</v>
      </c>
      <c r="J17" s="22">
        <v>1</v>
      </c>
      <c r="K17" s="2">
        <f t="shared" si="3"/>
        <v>457.14285714285717</v>
      </c>
      <c r="L17" s="2">
        <f t="shared" si="4"/>
        <v>914.28571428571433</v>
      </c>
      <c r="M17" s="2">
        <f t="shared" si="5"/>
        <v>3200</v>
      </c>
      <c r="N17" s="2">
        <f t="shared" si="6"/>
        <v>45.714285714285715</v>
      </c>
      <c r="O17" s="2">
        <f t="shared" si="7"/>
        <v>30.476190476190478</v>
      </c>
      <c r="P17" s="2">
        <f t="shared" si="7"/>
        <v>60.952380952380956</v>
      </c>
      <c r="Q17" s="2">
        <f t="shared" si="8"/>
        <v>45.714285714285715</v>
      </c>
    </row>
    <row r="18" spans="1:17" x14ac:dyDescent="0.25">
      <c r="A18" s="3">
        <v>3400</v>
      </c>
      <c r="B18" s="12">
        <v>10</v>
      </c>
      <c r="C18" s="4">
        <f t="shared" si="0"/>
        <v>10</v>
      </c>
      <c r="D18" s="4">
        <f t="shared" si="1"/>
        <v>3.4</v>
      </c>
      <c r="E18" s="4" t="str">
        <f t="shared" si="2"/>
        <v>[3400,10]</v>
      </c>
      <c r="F18" s="15"/>
      <c r="G18" s="15"/>
      <c r="H18" s="15">
        <f>A18-A11</f>
        <v>1400</v>
      </c>
      <c r="I18" s="22">
        <v>5</v>
      </c>
      <c r="J18" s="22">
        <v>1</v>
      </c>
      <c r="K18" s="2">
        <f t="shared" si="3"/>
        <v>485.71428571428572</v>
      </c>
      <c r="L18" s="2">
        <f t="shared" si="4"/>
        <v>971.42857142857144</v>
      </c>
      <c r="M18" s="2">
        <f t="shared" si="5"/>
        <v>3400</v>
      </c>
      <c r="N18" s="2">
        <f t="shared" si="6"/>
        <v>48.571428571428569</v>
      </c>
      <c r="O18" s="2">
        <f t="shared" si="7"/>
        <v>32.38095238095238</v>
      </c>
      <c r="P18" s="2">
        <f t="shared" si="7"/>
        <v>64.761904761904759</v>
      </c>
      <c r="Q18" s="2">
        <f t="shared" si="8"/>
        <v>48.571428571428569</v>
      </c>
    </row>
    <row r="19" spans="1:17" x14ac:dyDescent="0.25">
      <c r="A19" s="3">
        <v>3600</v>
      </c>
      <c r="B19" s="12">
        <v>10</v>
      </c>
      <c r="C19" s="4">
        <f t="shared" si="0"/>
        <v>10</v>
      </c>
      <c r="D19" s="4">
        <f t="shared" si="1"/>
        <v>3.6</v>
      </c>
      <c r="E19" s="4" t="str">
        <f t="shared" si="2"/>
        <v>[3600,10]</v>
      </c>
      <c r="F19" s="15"/>
      <c r="G19" s="15"/>
      <c r="H19" s="15"/>
      <c r="I19" s="22">
        <v>6</v>
      </c>
      <c r="J19" s="22">
        <v>1</v>
      </c>
      <c r="K19" s="2">
        <f t="shared" si="3"/>
        <v>450</v>
      </c>
      <c r="L19" s="2">
        <f t="shared" si="4"/>
        <v>900</v>
      </c>
      <c r="M19" s="2">
        <f t="shared" si="5"/>
        <v>3600</v>
      </c>
      <c r="N19" s="2">
        <f t="shared" si="6"/>
        <v>45</v>
      </c>
      <c r="O19" s="2">
        <f t="shared" si="7"/>
        <v>30</v>
      </c>
      <c r="P19" s="2">
        <f t="shared" si="7"/>
        <v>60</v>
      </c>
      <c r="Q19" s="2">
        <f t="shared" si="8"/>
        <v>45</v>
      </c>
    </row>
    <row r="20" spans="1:17" x14ac:dyDescent="0.25">
      <c r="A20" s="3">
        <v>3800</v>
      </c>
      <c r="B20" s="12">
        <v>10</v>
      </c>
      <c r="C20" s="4">
        <f t="shared" si="0"/>
        <v>10</v>
      </c>
      <c r="D20" s="4">
        <f t="shared" si="1"/>
        <v>3.8</v>
      </c>
      <c r="E20" s="4" t="str">
        <f t="shared" si="2"/>
        <v>[3800,10]</v>
      </c>
      <c r="F20" s="15"/>
      <c r="G20" s="15"/>
      <c r="H20" s="15"/>
      <c r="I20" s="22">
        <v>6</v>
      </c>
      <c r="J20" s="22">
        <v>1</v>
      </c>
      <c r="K20" s="2">
        <f t="shared" si="3"/>
        <v>475</v>
      </c>
      <c r="L20" s="2">
        <f t="shared" si="4"/>
        <v>950</v>
      </c>
      <c r="M20" s="2">
        <f t="shared" si="5"/>
        <v>3800</v>
      </c>
      <c r="N20" s="2">
        <f t="shared" si="6"/>
        <v>47.5</v>
      </c>
      <c r="O20" s="2">
        <f t="shared" si="7"/>
        <v>31.666666666666668</v>
      </c>
      <c r="P20" s="2">
        <f t="shared" si="7"/>
        <v>63.333333333333336</v>
      </c>
      <c r="Q20" s="2">
        <f t="shared" si="8"/>
        <v>47.5</v>
      </c>
    </row>
    <row r="21" spans="1:17" x14ac:dyDescent="0.25">
      <c r="A21" s="3">
        <v>4000</v>
      </c>
      <c r="B21" s="12">
        <v>10</v>
      </c>
      <c r="C21" s="4">
        <f t="shared" si="0"/>
        <v>10</v>
      </c>
      <c r="D21" s="4">
        <f t="shared" si="1"/>
        <v>4</v>
      </c>
      <c r="E21" s="4" t="str">
        <f t="shared" si="2"/>
        <v>[4000,10]</v>
      </c>
      <c r="F21" s="15"/>
      <c r="G21" s="15"/>
      <c r="H21" s="15"/>
      <c r="I21" s="22">
        <v>6</v>
      </c>
      <c r="J21" s="22">
        <v>1</v>
      </c>
      <c r="K21" s="2">
        <f t="shared" si="3"/>
        <v>500</v>
      </c>
      <c r="L21" s="2">
        <f t="shared" si="4"/>
        <v>1000</v>
      </c>
      <c r="M21" s="2">
        <f t="shared" si="5"/>
        <v>4000</v>
      </c>
      <c r="N21" s="2">
        <f t="shared" si="6"/>
        <v>50</v>
      </c>
      <c r="O21" s="2">
        <f t="shared" si="7"/>
        <v>33.333333333333336</v>
      </c>
      <c r="P21" s="2">
        <f t="shared" si="7"/>
        <v>66.666666666666671</v>
      </c>
      <c r="Q21" s="2">
        <f t="shared" si="8"/>
        <v>50</v>
      </c>
    </row>
    <row r="22" spans="1:17" x14ac:dyDescent="0.25">
      <c r="A22" s="3">
        <v>4200</v>
      </c>
      <c r="B22" s="12">
        <v>10</v>
      </c>
      <c r="C22" s="4">
        <f t="shared" si="0"/>
        <v>10</v>
      </c>
      <c r="D22" s="4">
        <f t="shared" si="1"/>
        <v>4.2</v>
      </c>
      <c r="E22" s="4" t="str">
        <f t="shared" si="2"/>
        <v>[4200,10]</v>
      </c>
      <c r="F22" s="15"/>
      <c r="G22" s="15"/>
      <c r="H22" s="15"/>
      <c r="I22" s="22">
        <v>6</v>
      </c>
      <c r="J22" s="22">
        <v>1</v>
      </c>
      <c r="K22" s="2">
        <f t="shared" si="3"/>
        <v>525</v>
      </c>
      <c r="L22" s="2">
        <f t="shared" si="4"/>
        <v>1050</v>
      </c>
      <c r="M22" s="2">
        <f t="shared" si="5"/>
        <v>4200</v>
      </c>
      <c r="N22" s="2">
        <f t="shared" si="6"/>
        <v>52.5</v>
      </c>
      <c r="O22" s="2">
        <f t="shared" si="7"/>
        <v>35</v>
      </c>
      <c r="P22" s="2">
        <f t="shared" si="7"/>
        <v>70</v>
      </c>
      <c r="Q22" s="2">
        <f t="shared" si="8"/>
        <v>52.5</v>
      </c>
    </row>
    <row r="23" spans="1:17" x14ac:dyDescent="0.25">
      <c r="A23" s="3">
        <v>4400</v>
      </c>
      <c r="B23" s="12">
        <v>5</v>
      </c>
      <c r="C23" s="4">
        <f t="shared" si="0"/>
        <v>5</v>
      </c>
      <c r="D23" s="4">
        <f t="shared" si="1"/>
        <v>2.2000000000000002</v>
      </c>
      <c r="E23" s="4" t="str">
        <f t="shared" si="2"/>
        <v>[4400,5]</v>
      </c>
      <c r="F23" s="15"/>
      <c r="G23" s="15"/>
      <c r="H23" s="15"/>
      <c r="I23" s="22">
        <v>6</v>
      </c>
      <c r="J23" s="22">
        <v>1</v>
      </c>
      <c r="K23" s="2">
        <f t="shared" si="3"/>
        <v>550</v>
      </c>
      <c r="L23" s="2">
        <f t="shared" si="4"/>
        <v>1100</v>
      </c>
      <c r="M23" s="2">
        <f t="shared" si="5"/>
        <v>4400</v>
      </c>
      <c r="N23" s="2">
        <f t="shared" si="6"/>
        <v>55</v>
      </c>
      <c r="O23" s="2">
        <f t="shared" si="7"/>
        <v>36.666666666666664</v>
      </c>
      <c r="P23" s="2">
        <f t="shared" si="7"/>
        <v>73.333333333333329</v>
      </c>
      <c r="Q23" s="2">
        <f t="shared" si="8"/>
        <v>55</v>
      </c>
    </row>
    <row r="24" spans="1:17" x14ac:dyDescent="0.25">
      <c r="A24" s="3">
        <v>4600</v>
      </c>
      <c r="B24" s="12">
        <v>5</v>
      </c>
      <c r="C24" s="4">
        <f t="shared" si="0"/>
        <v>5</v>
      </c>
      <c r="D24" s="4">
        <f t="shared" si="1"/>
        <v>2.2999999999999998</v>
      </c>
      <c r="E24" s="4" t="str">
        <f t="shared" si="2"/>
        <v>[4600,5]</v>
      </c>
      <c r="F24" s="15"/>
      <c r="G24" s="15"/>
      <c r="H24" s="15"/>
      <c r="I24" s="22">
        <v>6</v>
      </c>
      <c r="J24" s="22">
        <v>1</v>
      </c>
      <c r="K24" s="2">
        <f t="shared" si="3"/>
        <v>575</v>
      </c>
      <c r="L24" s="2">
        <f t="shared" si="4"/>
        <v>1150</v>
      </c>
      <c r="M24" s="2">
        <f t="shared" si="5"/>
        <v>4600</v>
      </c>
      <c r="N24" s="2">
        <f t="shared" si="6"/>
        <v>57.5</v>
      </c>
      <c r="O24" s="2">
        <f t="shared" si="7"/>
        <v>38.333333333333336</v>
      </c>
      <c r="P24" s="2">
        <f t="shared" si="7"/>
        <v>76.666666666666671</v>
      </c>
      <c r="Q24" s="2">
        <f t="shared" si="8"/>
        <v>57.5</v>
      </c>
    </row>
    <row r="25" spans="1:17" x14ac:dyDescent="0.25">
      <c r="A25" s="3">
        <v>4800</v>
      </c>
      <c r="B25" s="12">
        <v>5</v>
      </c>
      <c r="C25" s="4">
        <f t="shared" si="0"/>
        <v>5</v>
      </c>
      <c r="D25" s="4">
        <f t="shared" si="1"/>
        <v>2.4</v>
      </c>
      <c r="E25" s="4" t="str">
        <f t="shared" si="2"/>
        <v>[4800,5]</v>
      </c>
      <c r="F25" s="15"/>
      <c r="G25" s="15"/>
      <c r="H25" s="15"/>
      <c r="I25" s="22">
        <v>6</v>
      </c>
      <c r="J25" s="22">
        <v>1</v>
      </c>
      <c r="K25" s="2">
        <f t="shared" si="3"/>
        <v>600</v>
      </c>
      <c r="L25" s="2">
        <f t="shared" si="4"/>
        <v>1200</v>
      </c>
      <c r="M25" s="2">
        <f t="shared" si="5"/>
        <v>4800</v>
      </c>
      <c r="N25" s="2">
        <f t="shared" si="6"/>
        <v>60</v>
      </c>
      <c r="O25" s="2">
        <f t="shared" si="7"/>
        <v>40</v>
      </c>
      <c r="P25" s="2">
        <f t="shared" si="7"/>
        <v>80</v>
      </c>
      <c r="Q25" s="2">
        <f t="shared" si="8"/>
        <v>60</v>
      </c>
    </row>
    <row r="26" spans="1:17" x14ac:dyDescent="0.25">
      <c r="A26" s="3">
        <v>5000</v>
      </c>
      <c r="B26" s="12">
        <v>5</v>
      </c>
      <c r="C26" s="4">
        <f t="shared" si="0"/>
        <v>5</v>
      </c>
      <c r="D26" s="4">
        <f t="shared" si="1"/>
        <v>2.5</v>
      </c>
      <c r="E26" s="4" t="str">
        <f t="shared" si="2"/>
        <v>[5000,5]</v>
      </c>
      <c r="F26" s="15"/>
      <c r="G26" s="15"/>
      <c r="H26" s="15">
        <f>A26-A18</f>
        <v>1600</v>
      </c>
      <c r="I26" s="22">
        <v>6</v>
      </c>
      <c r="J26" s="22">
        <v>1</v>
      </c>
      <c r="K26" s="2">
        <f t="shared" si="3"/>
        <v>625</v>
      </c>
      <c r="L26" s="2">
        <f t="shared" si="4"/>
        <v>1250</v>
      </c>
      <c r="M26" s="2">
        <f t="shared" si="5"/>
        <v>5000</v>
      </c>
      <c r="N26" s="2">
        <f t="shared" si="6"/>
        <v>62.5</v>
      </c>
      <c r="O26" s="2">
        <f t="shared" si="7"/>
        <v>41.666666666666664</v>
      </c>
      <c r="P26" s="2">
        <f t="shared" si="7"/>
        <v>83.333333333333329</v>
      </c>
      <c r="Q26" s="2">
        <f t="shared" si="8"/>
        <v>62.5</v>
      </c>
    </row>
    <row r="27" spans="1:17" x14ac:dyDescent="0.25">
      <c r="A27" s="13"/>
      <c r="B27" s="14">
        <f>SUM(B2:B26)</f>
        <v>10000</v>
      </c>
      <c r="C27" s="13"/>
      <c r="D27" s="13"/>
      <c r="E27" s="15"/>
      <c r="F27" s="15"/>
      <c r="G27" s="15"/>
      <c r="H27" s="15"/>
      <c r="I27" s="22"/>
      <c r="J27" s="22"/>
      <c r="L27" s="2"/>
      <c r="M27" s="2"/>
    </row>
    <row r="28" spans="1:17" x14ac:dyDescent="0.25">
      <c r="A28" s="13"/>
      <c r="B28" s="14"/>
      <c r="C28" s="13"/>
      <c r="D28" s="13"/>
      <c r="E28" s="15"/>
      <c r="F28" s="15"/>
      <c r="G28" s="15"/>
      <c r="H28" s="15"/>
      <c r="I28" s="22"/>
      <c r="J28" s="22"/>
      <c r="L28" s="2"/>
      <c r="M28" s="2"/>
    </row>
    <row r="29" spans="1:17" x14ac:dyDescent="0.25">
      <c r="A29" s="13"/>
      <c r="B29" s="14"/>
      <c r="C29" s="13"/>
      <c r="D29" s="13"/>
      <c r="E29" s="16" t="str">
        <f>E2&amp;","&amp;E3&amp;","&amp;E4&amp;","&amp;E5&amp;","&amp;E6&amp;","&amp;E7&amp;","&amp;E8&amp;","&amp;E9&amp;","&amp;E10&amp;","&amp;E11&amp;","&amp;E12&amp;","&amp;E13&amp;","&amp;E14&amp;","&amp;E15&amp;","&amp;E16&amp;","&amp;E17&amp;","&amp;E18&amp;","&amp;E19&amp;","&amp;E20&amp;","&amp;E21&amp;","&amp;E22&amp;","&amp;E23&amp;","&amp;E24&amp;","&amp;E25&amp;","&amp;E26</f>
        <v>[500,500],[800,1200],[1000,1400],[1100,1500],[1200,1800],[1400,1500],[1500,700],[1600,500],[1800,200],[2000,200],[2200,150],[2400,100],[2600,50],[2800,50],[3000,50],[3200,30],[3400,10],[3600,10],[3800,10],[4000,10],[4200,10],[4400,5],[4600,5],[4800,5],[5000,5]</v>
      </c>
      <c r="F29" s="15"/>
      <c r="G29" s="15"/>
      <c r="H29" s="15"/>
      <c r="I29" s="22"/>
      <c r="J29" s="22"/>
      <c r="L29" s="2"/>
      <c r="M29" s="2"/>
    </row>
    <row r="30" spans="1:17" x14ac:dyDescent="0.25">
      <c r="E30" s="17" t="str">
        <f>"["&amp;E29&amp;"]"</f>
        <v>[[500,500],[800,1200],[1000,1400],[1100,1500],[1200,1800],[1400,1500],[1500,700],[1600,500],[1800,200],[2000,200],[2200,150],[2400,100],[2600,50],[2800,50],[3000,50],[3200,30],[3400,10],[3600,10],[3800,10],[4000,10],[4200,10],[4400,5],[4600,5],[4800,5],[5000,5]]</v>
      </c>
      <c r="I30" s="23"/>
      <c r="J30" s="23"/>
    </row>
    <row r="31" spans="1:17" x14ac:dyDescent="0.25">
      <c r="A31" s="16"/>
    </row>
    <row r="32" spans="1:17" x14ac:dyDescent="0.25">
      <c r="A32" s="17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</row>
    <row r="33" spans="1:13" x14ac:dyDescent="0.25">
      <c r="I33" s="1">
        <v>10</v>
      </c>
      <c r="J33" s="1">
        <v>100</v>
      </c>
      <c r="K33" s="1">
        <v>1000</v>
      </c>
      <c r="L33" s="1">
        <v>500</v>
      </c>
      <c r="M33" s="1">
        <v>5000</v>
      </c>
    </row>
    <row r="34" spans="1:13" x14ac:dyDescent="0.25">
      <c r="F34" s="1">
        <f>25/4</f>
        <v>6.25</v>
      </c>
    </row>
    <row r="36" spans="1:13" x14ac:dyDescent="0.25">
      <c r="A36" s="18" t="s">
        <v>63</v>
      </c>
      <c r="B36" s="18"/>
      <c r="C36" s="18"/>
      <c r="D36" s="18"/>
      <c r="E36" s="18"/>
      <c r="F36" s="18"/>
    </row>
    <row r="37" spans="1:13" x14ac:dyDescent="0.25">
      <c r="A37" s="19" t="s">
        <v>193</v>
      </c>
      <c r="B37" s="19" t="s">
        <v>201</v>
      </c>
      <c r="C37" s="19" t="s">
        <v>149</v>
      </c>
    </row>
    <row r="38" spans="1:13" x14ac:dyDescent="0.25">
      <c r="A38" s="19">
        <v>4</v>
      </c>
      <c r="B38" s="19" t="s">
        <v>62</v>
      </c>
      <c r="C38" s="19">
        <f>H4</f>
        <v>500</v>
      </c>
    </row>
    <row r="39" spans="1:13" x14ac:dyDescent="0.25">
      <c r="A39" s="19">
        <v>5</v>
      </c>
      <c r="B39" s="19" t="s">
        <v>64</v>
      </c>
      <c r="C39" s="19">
        <f>H11</f>
        <v>1000</v>
      </c>
    </row>
    <row r="40" spans="1:13" x14ac:dyDescent="0.25">
      <c r="A40" s="19">
        <v>6</v>
      </c>
      <c r="B40" s="19" t="s">
        <v>65</v>
      </c>
      <c r="C40" s="19">
        <f>H18</f>
        <v>1400</v>
      </c>
    </row>
    <row r="41" spans="1:13" x14ac:dyDescent="0.25">
      <c r="A41" s="19">
        <v>7</v>
      </c>
      <c r="B41" s="19" t="s">
        <v>66</v>
      </c>
      <c r="C41" s="19">
        <f>H26</f>
        <v>1600</v>
      </c>
    </row>
    <row r="46" spans="1:13" x14ac:dyDescent="0.25">
      <c r="C46" s="1" t="s">
        <v>202</v>
      </c>
    </row>
  </sheetData>
  <phoneticPr fontId="18" type="noConversion"/>
  <conditionalFormatting sqref="B2:B2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{46511EBA-88CB-4EBA-9668-2A7DD60C5945}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6511EBA-88CB-4EBA-9668-2A7DD60C59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B2:B26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特殊武器表|SpecialWeapons</vt:lpstr>
      <vt:lpstr>鱼玩法表|FishClassify</vt:lpstr>
      <vt:lpstr>连击武器表|ComboWeapons</vt:lpstr>
      <vt:lpstr>五灵珠验算</vt:lpstr>
      <vt:lpstr>小五灵珠600</vt:lpstr>
      <vt:lpstr>小神牛625</vt:lpstr>
      <vt:lpstr>番天印1100</vt:lpstr>
      <vt:lpstr>五灵珠1200</vt:lpstr>
      <vt:lpstr>神牛1250</vt:lpstr>
      <vt:lpstr>阴阳镜1300</vt:lpstr>
      <vt:lpstr>小暴富鸭1378</vt:lpstr>
      <vt:lpstr>诛仙剑1400</vt:lpstr>
      <vt:lpstr>凤凰1500</vt:lpstr>
      <vt:lpstr>圣龙1600</vt:lpstr>
      <vt:lpstr>多宝道人1700</vt:lpstr>
      <vt:lpstr>白虎1800</vt:lpstr>
      <vt:lpstr>花狐貂1950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jianlong wo</cp:lastModifiedBy>
  <dcterms:created xsi:type="dcterms:W3CDTF">2015-06-05T18:19:00Z</dcterms:created>
  <dcterms:modified xsi:type="dcterms:W3CDTF">2021-06-22T09:11:35Z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FF4C40B5D8E84D0A9C666DA7B8D1C617</vt:lpwstr>
  </property>
</Properties>
</file>