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fish\tech\json_fish_8980\DataTable\"/>
    </mc:Choice>
  </mc:AlternateContent>
  <bookViews>
    <workbookView xWindow="0" yWindow="0" windowWidth="24576" windowHeight="10296" tabRatio="824" firstSheet="3" activeTab="5"/>
  </bookViews>
  <sheets>
    <sheet name="国庆7天乐|GuoqingActivity" sheetId="1" r:id="rId1"/>
    <sheet name="砸金蛋|SmashEgg" sheetId="2" r:id="rId2"/>
    <sheet name="金蛋任务|EggTask" sheetId="3" r:id="rId3"/>
    <sheet name="新手明日礼|TomorrowGift" sheetId="4" r:id="rId4"/>
    <sheet name="幸运抽抽乐|LuckyGold" sheetId="6" r:id="rId5"/>
    <sheet name="弹珠碰碰碰|MarblesCrash" sheetId="14" r:id="rId6"/>
    <sheet name="奖池|MarblesJackpot" sheetId="17" r:id="rId7"/>
    <sheet name="弹珠显示|MarblesPrice" sheetId="16" r:id="rId8"/>
    <sheet name="你游戏我买单|CashBack" sheetId="5" r:id="rId9"/>
    <sheet name="勇者斗恶龙|DragonDrop" sheetId="8" r:id="rId10"/>
    <sheet name="猴王碎片|MonkeyPaoSP" sheetId="12" r:id="rId11"/>
    <sheet name="翻牌活动|FlopActivity" sheetId="10" r:id="rId12"/>
    <sheet name="翻牌机制|FlopRule" sheetId="13" r:id="rId13"/>
    <sheet name="翻牌牌型|FlopType" sheetId="11" r:id="rId14"/>
    <sheet name="GM配置活动" sheetId="9" r:id="rId15"/>
  </sheets>
  <calcPr calcId="162913"/>
</workbook>
</file>

<file path=xl/calcChain.xml><?xml version="1.0" encoding="utf-8"?>
<calcChain xmlns="http://schemas.openxmlformats.org/spreadsheetml/2006/main">
  <c r="M27" i="14" l="1"/>
  <c r="M16" i="14"/>
  <c r="K28" i="14"/>
  <c r="L28" i="14" s="1"/>
  <c r="K29" i="14"/>
  <c r="K30" i="14"/>
  <c r="K31" i="14"/>
  <c r="K32" i="14"/>
  <c r="K33" i="14"/>
  <c r="K34" i="14"/>
  <c r="L34" i="14" s="1"/>
  <c r="K35" i="14"/>
  <c r="L35" i="14" s="1"/>
  <c r="K36" i="14"/>
  <c r="L36" i="14" s="1"/>
  <c r="K37" i="14"/>
  <c r="L37" i="14" s="1"/>
  <c r="K27" i="14"/>
  <c r="L33" i="14"/>
  <c r="L32" i="14"/>
  <c r="L31" i="14"/>
  <c r="L30" i="14"/>
  <c r="L29" i="14"/>
  <c r="L27" i="14"/>
  <c r="K17" i="14"/>
  <c r="K18" i="14"/>
  <c r="K19" i="14"/>
  <c r="K20" i="14"/>
  <c r="L20" i="14" s="1"/>
  <c r="K21" i="14"/>
  <c r="L21" i="14" s="1"/>
  <c r="K22" i="14"/>
  <c r="K23" i="14"/>
  <c r="L23" i="14" s="1"/>
  <c r="K24" i="14"/>
  <c r="L24" i="14" s="1"/>
  <c r="K25" i="14"/>
  <c r="K26" i="14"/>
  <c r="K16" i="14"/>
  <c r="L16" i="14" s="1"/>
  <c r="L26" i="14"/>
  <c r="L25" i="14"/>
  <c r="L22" i="14"/>
  <c r="L19" i="14"/>
  <c r="L18" i="14"/>
  <c r="L17" i="14"/>
  <c r="M5" i="14"/>
  <c r="L6" i="14"/>
  <c r="L7" i="14"/>
  <c r="L8" i="14"/>
  <c r="L9" i="14"/>
  <c r="L10" i="14"/>
  <c r="L11" i="14"/>
  <c r="L12" i="14"/>
  <c r="L13" i="14"/>
  <c r="L14" i="14"/>
  <c r="L15" i="14"/>
  <c r="L5" i="14"/>
  <c r="K6" i="14"/>
  <c r="K7" i="14"/>
  <c r="K8" i="14"/>
  <c r="K9" i="14"/>
  <c r="K10" i="14"/>
  <c r="K11" i="14"/>
  <c r="K12" i="14"/>
  <c r="K13" i="14"/>
  <c r="K14" i="14"/>
  <c r="K15" i="14"/>
  <c r="K5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Q5" i="17" l="1"/>
  <c r="F5" i="17"/>
  <c r="AW95" i="6" l="1"/>
  <c r="AW96" i="6"/>
  <c r="AW97" i="6"/>
  <c r="AW98" i="6"/>
  <c r="AW99" i="6"/>
  <c r="AW100" i="6"/>
  <c r="AW101" i="6"/>
  <c r="AW102" i="6"/>
  <c r="AW103" i="6"/>
  <c r="AW5" i="6"/>
  <c r="AW6" i="6"/>
  <c r="AW7" i="6"/>
  <c r="AW8" i="6"/>
  <c r="AW9" i="6"/>
  <c r="AW10" i="6"/>
  <c r="AW11" i="6"/>
  <c r="AW12" i="6"/>
  <c r="AW13" i="6"/>
  <c r="AW14" i="6"/>
  <c r="AU5" i="6"/>
  <c r="AU6" i="6"/>
  <c r="AU7" i="6"/>
  <c r="AU8" i="6"/>
  <c r="AU9" i="6"/>
  <c r="AU10" i="6"/>
  <c r="AU11" i="6"/>
  <c r="AU12" i="6"/>
  <c r="AU13" i="6"/>
  <c r="AU32" i="6" l="1"/>
  <c r="AU37" i="6"/>
  <c r="AU38" i="6"/>
  <c r="AW44" i="6"/>
  <c r="AW45" i="6"/>
  <c r="AW46" i="6"/>
  <c r="AW47" i="6"/>
  <c r="AU48" i="6"/>
  <c r="AW49" i="6"/>
  <c r="AU50" i="6"/>
  <c r="AU51" i="6"/>
  <c r="AU52" i="6"/>
  <c r="AW53" i="6"/>
  <c r="AW54" i="6"/>
  <c r="AW55" i="6"/>
  <c r="AU56" i="6"/>
  <c r="AW57" i="6"/>
  <c r="AW58" i="6"/>
  <c r="AU59" i="6"/>
  <c r="AU60" i="6"/>
  <c r="AW61" i="6"/>
  <c r="AW62" i="6"/>
  <c r="AW63" i="6"/>
  <c r="AU64" i="6"/>
  <c r="AU65" i="6"/>
  <c r="AW66" i="6"/>
  <c r="AW67" i="6"/>
  <c r="AU68" i="6"/>
  <c r="AW69" i="6"/>
  <c r="AU70" i="6"/>
  <c r="AU71" i="6"/>
  <c r="AW72" i="6"/>
  <c r="AW73" i="6"/>
  <c r="AW74" i="6"/>
  <c r="AW75" i="6"/>
  <c r="AW76" i="6"/>
  <c r="AU77" i="6"/>
  <c r="AU78" i="6"/>
  <c r="AW79" i="6"/>
  <c r="AW80" i="6"/>
  <c r="AW81" i="6"/>
  <c r="AU82" i="6"/>
  <c r="AU83" i="6"/>
  <c r="AW84" i="6"/>
  <c r="AU85" i="6"/>
  <c r="AU86" i="6"/>
  <c r="AU87" i="6"/>
  <c r="AW88" i="6"/>
  <c r="AW89" i="6"/>
  <c r="AW90" i="6"/>
  <c r="AW91" i="6"/>
  <c r="AW92" i="6"/>
  <c r="AU93" i="6"/>
  <c r="AU94" i="6"/>
  <c r="AU97" i="6"/>
  <c r="AU102" i="6"/>
  <c r="AU103" i="6"/>
  <c r="H103" i="6" s="1"/>
  <c r="AU21" i="6"/>
  <c r="AW22" i="6"/>
  <c r="AW23" i="6"/>
  <c r="AU16" i="6"/>
  <c r="AW17" i="6"/>
  <c r="AW18" i="6"/>
  <c r="AW19" i="6"/>
  <c r="AW20" i="6"/>
  <c r="AW16" i="6"/>
  <c r="AW24" i="6"/>
  <c r="AW26" i="6"/>
  <c r="AW27" i="6"/>
  <c r="AW28" i="6"/>
  <c r="AW29" i="6"/>
  <c r="AW1" i="6"/>
  <c r="AU1" i="6"/>
  <c r="AW94" i="6"/>
  <c r="AW78" i="6"/>
  <c r="AU72" i="6"/>
  <c r="AW60" i="6"/>
  <c r="AU53" i="6"/>
  <c r="AU49" i="6"/>
  <c r="AU44" i="6"/>
  <c r="AW43" i="6"/>
  <c r="AU43" i="6"/>
  <c r="AW42" i="6"/>
  <c r="AU42" i="6"/>
  <c r="AW41" i="6"/>
  <c r="AU41" i="6"/>
  <c r="AW40" i="6"/>
  <c r="AU40" i="6"/>
  <c r="AW39" i="6"/>
  <c r="AU39" i="6"/>
  <c r="AW37" i="6"/>
  <c r="AW36" i="6"/>
  <c r="AU36" i="6"/>
  <c r="AW35" i="6"/>
  <c r="AU35" i="6"/>
  <c r="AW34" i="6"/>
  <c r="AU34" i="6"/>
  <c r="AW33" i="6"/>
  <c r="AU33" i="6"/>
  <c r="AW32" i="6"/>
  <c r="AW31" i="6"/>
  <c r="AU31" i="6"/>
  <c r="AU29" i="6"/>
  <c r="AU28" i="6"/>
  <c r="AU27" i="6"/>
  <c r="AU26" i="6"/>
  <c r="AU24" i="6"/>
  <c r="AU23" i="6"/>
  <c r="AU18" i="6"/>
  <c r="AU14" i="6"/>
  <c r="H11" i="6"/>
  <c r="H10" i="6"/>
  <c r="H7" i="6"/>
  <c r="AT7" i="6" l="1"/>
  <c r="AU95" i="6"/>
  <c r="H95" i="6" s="1"/>
  <c r="AU73" i="6"/>
  <c r="H73" i="6" s="1"/>
  <c r="AW83" i="6"/>
  <c r="H83" i="6" s="1"/>
  <c r="AW86" i="6"/>
  <c r="H86" i="6" s="1"/>
  <c r="AW51" i="6"/>
  <c r="AW87" i="6"/>
  <c r="H87" i="6" s="1"/>
  <c r="AU75" i="6"/>
  <c r="AW59" i="6"/>
  <c r="H59" i="6" s="1"/>
  <c r="AU89" i="6"/>
  <c r="H89" i="6" s="1"/>
  <c r="AU91" i="6"/>
  <c r="H91" i="6" s="1"/>
  <c r="AU99" i="6"/>
  <c r="H26" i="6"/>
  <c r="AW65" i="6"/>
  <c r="AU81" i="6"/>
  <c r="H81" i="6" s="1"/>
  <c r="AU67" i="6"/>
  <c r="H24" i="6"/>
  <c r="AU15" i="6"/>
  <c r="H31" i="6"/>
  <c r="AT34" i="6"/>
  <c r="AU17" i="6"/>
  <c r="H17" i="6" s="1"/>
  <c r="H34" i="6"/>
  <c r="AU61" i="6"/>
  <c r="H61" i="6" s="1"/>
  <c r="H75" i="6"/>
  <c r="AW64" i="6"/>
  <c r="H64" i="6" s="1"/>
  <c r="AU19" i="6"/>
  <c r="H19" i="6" s="1"/>
  <c r="AU45" i="6"/>
  <c r="H45" i="6" s="1"/>
  <c r="AU55" i="6"/>
  <c r="AU20" i="6"/>
  <c r="AU79" i="6"/>
  <c r="H79" i="6" s="1"/>
  <c r="AW21" i="6"/>
  <c r="H21" i="6" s="1"/>
  <c r="AU47" i="6"/>
  <c r="H47" i="6" s="1"/>
  <c r="AW56" i="6"/>
  <c r="H56" i="6" s="1"/>
  <c r="AW48" i="6"/>
  <c r="H48" i="6" s="1"/>
  <c r="AU69" i="6"/>
  <c r="H69" i="6" s="1"/>
  <c r="AU66" i="6"/>
  <c r="H66" i="6" s="1"/>
  <c r="AW82" i="6"/>
  <c r="AU90" i="6"/>
  <c r="H97" i="6"/>
  <c r="AW50" i="6"/>
  <c r="H50" i="6" s="1"/>
  <c r="AU57" i="6"/>
  <c r="H57" i="6" s="1"/>
  <c r="AU63" i="6"/>
  <c r="H63" i="6" s="1"/>
  <c r="AU98" i="6"/>
  <c r="H98" i="6" s="1"/>
  <c r="H94" i="6"/>
  <c r="H78" i="6"/>
  <c r="AU74" i="6"/>
  <c r="H74" i="6" s="1"/>
  <c r="H40" i="6"/>
  <c r="AU22" i="6"/>
  <c r="H22" i="6" s="1"/>
  <c r="AW68" i="6"/>
  <c r="H68" i="6" s="1"/>
  <c r="AW71" i="6"/>
  <c r="H71" i="6" s="1"/>
  <c r="AU58" i="6"/>
  <c r="H58" i="6" s="1"/>
  <c r="H42" i="6"/>
  <c r="AW52" i="6"/>
  <c r="H52" i="6" s="1"/>
  <c r="H37" i="6"/>
  <c r="H39" i="6"/>
  <c r="AT42" i="6"/>
  <c r="AT38" i="6"/>
  <c r="H72" i="6"/>
  <c r="AW77" i="6"/>
  <c r="H77" i="6" s="1"/>
  <c r="AW85" i="6"/>
  <c r="H85" i="6" s="1"/>
  <c r="AW93" i="6"/>
  <c r="H93" i="6" s="1"/>
  <c r="AW70" i="6"/>
  <c r="H70" i="6" s="1"/>
  <c r="AU54" i="6"/>
  <c r="H54" i="6" s="1"/>
  <c r="AU62" i="6"/>
  <c r="H62" i="6" s="1"/>
  <c r="AT70" i="6"/>
  <c r="AU76" i="6"/>
  <c r="AU80" i="6"/>
  <c r="H80" i="6" s="1"/>
  <c r="AU84" i="6"/>
  <c r="H84" i="6" s="1"/>
  <c r="AU88" i="6"/>
  <c r="H88" i="6" s="1"/>
  <c r="AU92" i="6"/>
  <c r="H92" i="6" s="1"/>
  <c r="AU96" i="6"/>
  <c r="H96" i="6" s="1"/>
  <c r="AU100" i="6"/>
  <c r="AW38" i="6"/>
  <c r="H38" i="6" s="1"/>
  <c r="AT46" i="6"/>
  <c r="AU46" i="6"/>
  <c r="H46" i="6" s="1"/>
  <c r="AT11" i="6"/>
  <c r="AT101" i="6"/>
  <c r="H32" i="6"/>
  <c r="AU101" i="6"/>
  <c r="H101" i="6" s="1"/>
  <c r="H53" i="6"/>
  <c r="AT66" i="6"/>
  <c r="AW30" i="6"/>
  <c r="AT98" i="6"/>
  <c r="AT93" i="6"/>
  <c r="AU30" i="6"/>
  <c r="H23" i="6"/>
  <c r="AU25" i="6"/>
  <c r="AT50" i="6"/>
  <c r="AT72" i="6"/>
  <c r="AT54" i="6"/>
  <c r="AT77" i="6"/>
  <c r="AW25" i="6"/>
  <c r="AT58" i="6"/>
  <c r="AT85" i="6"/>
  <c r="AT62" i="6"/>
  <c r="AT74" i="6"/>
  <c r="AT14" i="6"/>
  <c r="AT22" i="6"/>
  <c r="AT30" i="6"/>
  <c r="AT41" i="6"/>
  <c r="AT57" i="6"/>
  <c r="AT80" i="6"/>
  <c r="AT96" i="6"/>
  <c r="AW15" i="6"/>
  <c r="AT9" i="6"/>
  <c r="AT36" i="6"/>
  <c r="AT44" i="6"/>
  <c r="AT52" i="6"/>
  <c r="AT60" i="6"/>
  <c r="AT68" i="6"/>
  <c r="AT71" i="6"/>
  <c r="AT75" i="6"/>
  <c r="AT83" i="6"/>
  <c r="AT91" i="6"/>
  <c r="AT99" i="6"/>
  <c r="AT6" i="6"/>
  <c r="AT18" i="6"/>
  <c r="AT26" i="6"/>
  <c r="AT33" i="6"/>
  <c r="AT49" i="6"/>
  <c r="AT65" i="6"/>
  <c r="AT88" i="6"/>
  <c r="AT12" i="6"/>
  <c r="AT15" i="6"/>
  <c r="AT19" i="6"/>
  <c r="AT23" i="6"/>
  <c r="AT27" i="6"/>
  <c r="AT31" i="6"/>
  <c r="AT39" i="6"/>
  <c r="AT47" i="6"/>
  <c r="AT55" i="6"/>
  <c r="AT63" i="6"/>
  <c r="AT78" i="6"/>
  <c r="AT86" i="6"/>
  <c r="AT94" i="6"/>
  <c r="AT102" i="6"/>
  <c r="AT16" i="6"/>
  <c r="AT24" i="6"/>
  <c r="AT45" i="6"/>
  <c r="AT53" i="6"/>
  <c r="AT61" i="6"/>
  <c r="AT69" i="6"/>
  <c r="AT76" i="6"/>
  <c r="AT84" i="6"/>
  <c r="AT92" i="6"/>
  <c r="AT100" i="6"/>
  <c r="AT89" i="6"/>
  <c r="H16" i="6"/>
  <c r="AT32" i="6"/>
  <c r="AT40" i="6"/>
  <c r="AT48" i="6"/>
  <c r="AT56" i="6"/>
  <c r="AT64" i="6"/>
  <c r="AT73" i="6"/>
  <c r="AT79" i="6"/>
  <c r="AT87" i="6"/>
  <c r="AT95" i="6"/>
  <c r="AT103" i="6"/>
  <c r="AT81" i="6"/>
  <c r="AT97" i="6"/>
  <c r="AT10" i="6"/>
  <c r="AT20" i="6"/>
  <c r="AT28" i="6"/>
  <c r="AT37" i="6"/>
  <c r="AT5" i="6"/>
  <c r="AT13" i="6"/>
  <c r="AT8" i="6"/>
  <c r="AT17" i="6"/>
  <c r="AT21" i="6"/>
  <c r="AT25" i="6"/>
  <c r="AT29" i="6"/>
  <c r="AT35" i="6"/>
  <c r="AT43" i="6"/>
  <c r="AT51" i="6"/>
  <c r="AT59" i="6"/>
  <c r="AT67" i="6"/>
  <c r="AT82" i="6"/>
  <c r="AT90" i="6"/>
  <c r="H14" i="6"/>
  <c r="H36" i="6"/>
  <c r="H20" i="6"/>
  <c r="H99" i="6"/>
  <c r="H12" i="6"/>
  <c r="H28" i="6"/>
  <c r="H5" i="6"/>
  <c r="H13" i="6"/>
  <c r="H76" i="6"/>
  <c r="H44" i="6"/>
  <c r="H60" i="6"/>
  <c r="H35" i="6"/>
  <c r="H43" i="6"/>
  <c r="H51" i="6"/>
  <c r="H82" i="6"/>
  <c r="H90" i="6"/>
  <c r="H6" i="6"/>
  <c r="H33" i="6"/>
  <c r="H41" i="6"/>
  <c r="H49" i="6"/>
  <c r="H65" i="6"/>
  <c r="H102" i="6"/>
  <c r="H8" i="6"/>
  <c r="H9" i="6"/>
  <c r="H55" i="6"/>
  <c r="H29" i="6"/>
  <c r="H27" i="6"/>
  <c r="H18" i="6"/>
  <c r="AM6" i="6"/>
  <c r="AM7" i="6"/>
  <c r="AM8" i="6"/>
  <c r="AM9" i="6"/>
  <c r="AM10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M25" i="6"/>
  <c r="AM26" i="6"/>
  <c r="AM27" i="6"/>
  <c r="AM28" i="6"/>
  <c r="AM29" i="6"/>
  <c r="AM30" i="6"/>
  <c r="AM31" i="6"/>
  <c r="AM32" i="6"/>
  <c r="AM33" i="6"/>
  <c r="AM34" i="6"/>
  <c r="AM35" i="6"/>
  <c r="AM36" i="6"/>
  <c r="AM37" i="6"/>
  <c r="AM38" i="6"/>
  <c r="AM39" i="6"/>
  <c r="AM40" i="6"/>
  <c r="AM41" i="6"/>
  <c r="AM42" i="6"/>
  <c r="AM43" i="6"/>
  <c r="AM44" i="6"/>
  <c r="AM45" i="6"/>
  <c r="AM46" i="6"/>
  <c r="AM47" i="6"/>
  <c r="AM48" i="6"/>
  <c r="AM49" i="6"/>
  <c r="AM50" i="6"/>
  <c r="AM51" i="6"/>
  <c r="AM52" i="6"/>
  <c r="AM53" i="6"/>
  <c r="AM54" i="6"/>
  <c r="AM55" i="6"/>
  <c r="AM56" i="6"/>
  <c r="AM57" i="6"/>
  <c r="AM58" i="6"/>
  <c r="AM59" i="6"/>
  <c r="AM60" i="6"/>
  <c r="AM61" i="6"/>
  <c r="AM62" i="6"/>
  <c r="AM63" i="6"/>
  <c r="AM64" i="6"/>
  <c r="AM65" i="6"/>
  <c r="AM66" i="6"/>
  <c r="AM67" i="6"/>
  <c r="AM68" i="6"/>
  <c r="AM69" i="6"/>
  <c r="AM70" i="6"/>
  <c r="AM71" i="6"/>
  <c r="AM72" i="6"/>
  <c r="AM73" i="6"/>
  <c r="AM74" i="6"/>
  <c r="AM75" i="6"/>
  <c r="AM76" i="6"/>
  <c r="AM77" i="6"/>
  <c r="AM78" i="6"/>
  <c r="AM79" i="6"/>
  <c r="AM80" i="6"/>
  <c r="AM81" i="6"/>
  <c r="AM82" i="6"/>
  <c r="AM83" i="6"/>
  <c r="AM84" i="6"/>
  <c r="AM85" i="6"/>
  <c r="AM86" i="6"/>
  <c r="AM87" i="6"/>
  <c r="AM88" i="6"/>
  <c r="AM89" i="6"/>
  <c r="AM90" i="6"/>
  <c r="AM91" i="6"/>
  <c r="AM92" i="6"/>
  <c r="AM93" i="6"/>
  <c r="AM94" i="6"/>
  <c r="AM95" i="6"/>
  <c r="AM96" i="6"/>
  <c r="AM97" i="6"/>
  <c r="AM98" i="6"/>
  <c r="AM99" i="6"/>
  <c r="AM100" i="6"/>
  <c r="AM101" i="6"/>
  <c r="AM102" i="6"/>
  <c r="AM103" i="6"/>
  <c r="AM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T97" i="6"/>
  <c r="T98" i="6"/>
  <c r="T99" i="6"/>
  <c r="T100" i="6"/>
  <c r="T101" i="6"/>
  <c r="T102" i="6"/>
  <c r="T103" i="6"/>
  <c r="T5" i="6"/>
  <c r="AV14" i="6" l="1"/>
  <c r="AV62" i="6"/>
  <c r="AX7" i="6"/>
  <c r="AX42" i="6"/>
  <c r="H67" i="6"/>
  <c r="H100" i="6"/>
  <c r="H15" i="6"/>
  <c r="AX64" i="6"/>
  <c r="AX51" i="6"/>
  <c r="AX48" i="6"/>
  <c r="AX61" i="6"/>
  <c r="AX30" i="6"/>
  <c r="AX19" i="6"/>
  <c r="AX18" i="6"/>
  <c r="AX20" i="6"/>
  <c r="AX55" i="6"/>
  <c r="AX9" i="6"/>
  <c r="AX32" i="6"/>
  <c r="AX22" i="6"/>
  <c r="AX96" i="6"/>
  <c r="AX90" i="6"/>
  <c r="AX26" i="6"/>
  <c r="AX45" i="6"/>
  <c r="AX84" i="6"/>
  <c r="AX28" i="6"/>
  <c r="AX8" i="6"/>
  <c r="AX103" i="6"/>
  <c r="AX39" i="6"/>
  <c r="AX89" i="6"/>
  <c r="AX94" i="6"/>
  <c r="AX14" i="6"/>
  <c r="AX88" i="6"/>
  <c r="AX34" i="6"/>
  <c r="AX97" i="6"/>
  <c r="AX82" i="6"/>
  <c r="AX10" i="6"/>
  <c r="AX37" i="6"/>
  <c r="AX76" i="6"/>
  <c r="AX6" i="6"/>
  <c r="AX98" i="6"/>
  <c r="AX95" i="6"/>
  <c r="AX31" i="6"/>
  <c r="AX73" i="6"/>
  <c r="AX86" i="6"/>
  <c r="AX91" i="6"/>
  <c r="AX12" i="6"/>
  <c r="AX53" i="6"/>
  <c r="AX47" i="6"/>
  <c r="AX93" i="6"/>
  <c r="AX92" i="6"/>
  <c r="AX33" i="6"/>
  <c r="AX87" i="6"/>
  <c r="AX78" i="6"/>
  <c r="AX83" i="6"/>
  <c r="AX11" i="6"/>
  <c r="AX24" i="6"/>
  <c r="AX29" i="6"/>
  <c r="AX40" i="6"/>
  <c r="AX66" i="6"/>
  <c r="AX85" i="6"/>
  <c r="AX21" i="6"/>
  <c r="AX52" i="6"/>
  <c r="AX68" i="6"/>
  <c r="AX25" i="6"/>
  <c r="AX79" i="6"/>
  <c r="AX15" i="6"/>
  <c r="AX41" i="6"/>
  <c r="AX62" i="6"/>
  <c r="AX75" i="6"/>
  <c r="AX101" i="6"/>
  <c r="AX74" i="6"/>
  <c r="AX60" i="6"/>
  <c r="AX23" i="6"/>
  <c r="AX58" i="6"/>
  <c r="AX77" i="6"/>
  <c r="AX13" i="6"/>
  <c r="AX36" i="6"/>
  <c r="AX56" i="6"/>
  <c r="AX71" i="6"/>
  <c r="AX81" i="6"/>
  <c r="AX17" i="6"/>
  <c r="AX54" i="6"/>
  <c r="AX67" i="6"/>
  <c r="AX35" i="6"/>
  <c r="AX50" i="6"/>
  <c r="AX69" i="6"/>
  <c r="AX5" i="6"/>
  <c r="AX27" i="6"/>
  <c r="AX44" i="6"/>
  <c r="AX57" i="6"/>
  <c r="AX63" i="6"/>
  <c r="AX72" i="6"/>
  <c r="AX80" i="6"/>
  <c r="AX46" i="6"/>
  <c r="AV55" i="6"/>
  <c r="AV9" i="6"/>
  <c r="AV6" i="6"/>
  <c r="AV73" i="6"/>
  <c r="AV87" i="6"/>
  <c r="AV103" i="6"/>
  <c r="AV52" i="6"/>
  <c r="AV5" i="6"/>
  <c r="AV42" i="6"/>
  <c r="AV57" i="6"/>
  <c r="AV67" i="6"/>
  <c r="AV23" i="6"/>
  <c r="AV88" i="6"/>
  <c r="AV43" i="6"/>
  <c r="AV35" i="6"/>
  <c r="AV48" i="6"/>
  <c r="AV69" i="6"/>
  <c r="AV84" i="6"/>
  <c r="AV46" i="6"/>
  <c r="AV24" i="6"/>
  <c r="AV45" i="6"/>
  <c r="AV74" i="6"/>
  <c r="AV33" i="6"/>
  <c r="AV95" i="6"/>
  <c r="AV63" i="6"/>
  <c r="AV31" i="6"/>
  <c r="AV78" i="6"/>
  <c r="AV13" i="6"/>
  <c r="AV40" i="6"/>
  <c r="AV61" i="6"/>
  <c r="AV65" i="6"/>
  <c r="AV83" i="6"/>
  <c r="AV76" i="6"/>
  <c r="AV44" i="6"/>
  <c r="AV70" i="6"/>
  <c r="AV96" i="6"/>
  <c r="AV32" i="6"/>
  <c r="AV53" i="6"/>
  <c r="AV98" i="6"/>
  <c r="AV66" i="6"/>
  <c r="AV34" i="6"/>
  <c r="AV51" i="6"/>
  <c r="AV97" i="6"/>
  <c r="AV25" i="6"/>
  <c r="AV75" i="6"/>
  <c r="AV68" i="6"/>
  <c r="AV11" i="6"/>
  <c r="AV80" i="6"/>
  <c r="AV16" i="6"/>
  <c r="AV101" i="6"/>
  <c r="AV37" i="6"/>
  <c r="AV90" i="6"/>
  <c r="AV58" i="6"/>
  <c r="AV26" i="6"/>
  <c r="AV10" i="6"/>
  <c r="AV89" i="6"/>
  <c r="AV17" i="6"/>
  <c r="AV27" i="6"/>
  <c r="H30" i="6"/>
  <c r="AV20" i="6"/>
  <c r="AV28" i="6"/>
  <c r="AV79" i="6"/>
  <c r="AV47" i="6"/>
  <c r="AV15" i="6"/>
  <c r="AV102" i="6"/>
  <c r="AV29" i="6"/>
  <c r="AV54" i="6"/>
  <c r="AV38" i="6"/>
  <c r="AV72" i="6"/>
  <c r="AV86" i="6"/>
  <c r="AV93" i="6"/>
  <c r="AV36" i="6"/>
  <c r="AV49" i="6"/>
  <c r="AV99" i="6"/>
  <c r="AV19" i="6"/>
  <c r="AV92" i="6"/>
  <c r="AV60" i="6"/>
  <c r="AV94" i="6"/>
  <c r="AV30" i="6"/>
  <c r="AV64" i="6"/>
  <c r="AV85" i="6"/>
  <c r="AV82" i="6"/>
  <c r="AV50" i="6"/>
  <c r="AV18" i="6"/>
  <c r="AV100" i="6"/>
  <c r="AV59" i="6"/>
  <c r="AV81" i="6"/>
  <c r="AV12" i="6"/>
  <c r="AV71" i="6"/>
  <c r="AV39" i="6"/>
  <c r="AV7" i="6"/>
  <c r="AV21" i="6"/>
  <c r="AV8" i="6"/>
  <c r="AV22" i="6"/>
  <c r="AV56" i="6"/>
  <c r="AV77" i="6"/>
  <c r="AV41" i="6"/>
  <c r="AV91" i="6"/>
  <c r="AX49" i="6"/>
  <c r="AX59" i="6"/>
  <c r="AX65" i="6"/>
  <c r="AX16" i="6"/>
  <c r="AX100" i="6"/>
  <c r="AX43" i="6"/>
  <c r="H25" i="6"/>
  <c r="AX102" i="6"/>
  <c r="AX70" i="6"/>
  <c r="AX38" i="6"/>
  <c r="AX99" i="6"/>
  <c r="U38" i="6"/>
  <c r="U49" i="6"/>
  <c r="C20" i="6"/>
  <c r="C21" i="6"/>
  <c r="C28" i="6"/>
  <c r="U36" i="6"/>
  <c r="C53" i="6"/>
  <c r="C60" i="6"/>
  <c r="C92" i="6"/>
  <c r="AO103" i="6"/>
  <c r="AN103" i="6"/>
  <c r="AL103" i="6"/>
  <c r="AI103" i="6"/>
  <c r="AE103" i="6"/>
  <c r="AA103" i="6"/>
  <c r="D103" i="6" s="1"/>
  <c r="Z103" i="6"/>
  <c r="X103" i="6"/>
  <c r="S103" i="6"/>
  <c r="Q103" i="6"/>
  <c r="AO102" i="6"/>
  <c r="AN102" i="6"/>
  <c r="AL102" i="6"/>
  <c r="AI102" i="6"/>
  <c r="AE102" i="6"/>
  <c r="AF102" i="6" s="1"/>
  <c r="AG102" i="6" s="1"/>
  <c r="AA102" i="6"/>
  <c r="D102" i="6" s="1"/>
  <c r="Z102" i="6"/>
  <c r="X102" i="6"/>
  <c r="S102" i="6"/>
  <c r="Q102" i="6"/>
  <c r="AO101" i="6"/>
  <c r="AN101" i="6"/>
  <c r="AL101" i="6"/>
  <c r="AI101" i="6"/>
  <c r="AE101" i="6"/>
  <c r="AF101" i="6" s="1"/>
  <c r="AG101" i="6" s="1"/>
  <c r="AA101" i="6"/>
  <c r="D101" i="6" s="1"/>
  <c r="Z101" i="6"/>
  <c r="X101" i="6"/>
  <c r="S101" i="6"/>
  <c r="Q101" i="6"/>
  <c r="AO100" i="6"/>
  <c r="AN100" i="6"/>
  <c r="AL100" i="6"/>
  <c r="AI100" i="6"/>
  <c r="AE100" i="6"/>
  <c r="AA100" i="6"/>
  <c r="D100" i="6" s="1"/>
  <c r="Z100" i="6"/>
  <c r="X100" i="6"/>
  <c r="S100" i="6"/>
  <c r="Q100" i="6"/>
  <c r="AO99" i="6"/>
  <c r="AN99" i="6"/>
  <c r="AL99" i="6"/>
  <c r="AI99" i="6"/>
  <c r="AE99" i="6"/>
  <c r="AA99" i="6"/>
  <c r="Z99" i="6"/>
  <c r="X99" i="6"/>
  <c r="S99" i="6"/>
  <c r="Q99" i="6"/>
  <c r="AO98" i="6"/>
  <c r="AN98" i="6"/>
  <c r="AL98" i="6"/>
  <c r="AI98" i="6"/>
  <c r="AE98" i="6"/>
  <c r="AA98" i="6"/>
  <c r="D98" i="6" s="1"/>
  <c r="Z98" i="6"/>
  <c r="X98" i="6"/>
  <c r="S98" i="6"/>
  <c r="Q98" i="6"/>
  <c r="AO97" i="6"/>
  <c r="AN97" i="6"/>
  <c r="AL97" i="6"/>
  <c r="AI97" i="6"/>
  <c r="AE97" i="6"/>
  <c r="AF97" i="6" s="1"/>
  <c r="AG97" i="6" s="1"/>
  <c r="AA97" i="6"/>
  <c r="Z97" i="6"/>
  <c r="X97" i="6"/>
  <c r="S97" i="6"/>
  <c r="Q97" i="6"/>
  <c r="AO96" i="6"/>
  <c r="AN96" i="6"/>
  <c r="AL96" i="6"/>
  <c r="AI96" i="6"/>
  <c r="AE96" i="6"/>
  <c r="AF96" i="6" s="1"/>
  <c r="AG96" i="6" s="1"/>
  <c r="AA96" i="6"/>
  <c r="Z96" i="6"/>
  <c r="X96" i="6"/>
  <c r="S96" i="6"/>
  <c r="Q96" i="6"/>
  <c r="AO95" i="6"/>
  <c r="AN95" i="6"/>
  <c r="AL95" i="6"/>
  <c r="AI95" i="6"/>
  <c r="AE95" i="6"/>
  <c r="AA95" i="6"/>
  <c r="D95" i="6" s="1"/>
  <c r="Z95" i="6"/>
  <c r="X95" i="6"/>
  <c r="S95" i="6"/>
  <c r="Q95" i="6"/>
  <c r="AO94" i="6"/>
  <c r="AN94" i="6"/>
  <c r="AL94" i="6"/>
  <c r="AI94" i="6"/>
  <c r="AE94" i="6"/>
  <c r="AF94" i="6" s="1"/>
  <c r="AG94" i="6" s="1"/>
  <c r="AA94" i="6"/>
  <c r="D94" i="6" s="1"/>
  <c r="Z94" i="6"/>
  <c r="X94" i="6"/>
  <c r="S94" i="6"/>
  <c r="Q94" i="6"/>
  <c r="AO93" i="6"/>
  <c r="G93" i="6" s="1"/>
  <c r="AN93" i="6"/>
  <c r="AL93" i="6"/>
  <c r="AI93" i="6"/>
  <c r="AE93" i="6"/>
  <c r="AA93" i="6"/>
  <c r="Z93" i="6"/>
  <c r="X93" i="6"/>
  <c r="S93" i="6"/>
  <c r="Q93" i="6"/>
  <c r="AO92" i="6"/>
  <c r="G92" i="6" s="1"/>
  <c r="AN92" i="6"/>
  <c r="AL92" i="6"/>
  <c r="AI92" i="6"/>
  <c r="AE92" i="6"/>
  <c r="AF92" i="6" s="1"/>
  <c r="AG92" i="6" s="1"/>
  <c r="AA92" i="6"/>
  <c r="Z92" i="6"/>
  <c r="X92" i="6"/>
  <c r="S92" i="6"/>
  <c r="Q92" i="6"/>
  <c r="AO91" i="6"/>
  <c r="G91" i="6" s="1"/>
  <c r="AN91" i="6"/>
  <c r="AL91" i="6"/>
  <c r="AI91" i="6"/>
  <c r="AE91" i="6"/>
  <c r="AA91" i="6"/>
  <c r="Z91" i="6"/>
  <c r="X91" i="6"/>
  <c r="S91" i="6"/>
  <c r="Q91" i="6"/>
  <c r="AO90" i="6"/>
  <c r="G90" i="6" s="1"/>
  <c r="AN90" i="6"/>
  <c r="AL90" i="6"/>
  <c r="AI90" i="6"/>
  <c r="AE90" i="6"/>
  <c r="AA90" i="6"/>
  <c r="Z90" i="6"/>
  <c r="X90" i="6"/>
  <c r="S90" i="6"/>
  <c r="Q90" i="6"/>
  <c r="AO89" i="6"/>
  <c r="AN89" i="6"/>
  <c r="AL89" i="6"/>
  <c r="AI89" i="6"/>
  <c r="AE89" i="6"/>
  <c r="AF89" i="6" s="1"/>
  <c r="AG89" i="6" s="1"/>
  <c r="AA89" i="6"/>
  <c r="Z89" i="6"/>
  <c r="X89" i="6"/>
  <c r="S89" i="6"/>
  <c r="Q89" i="6"/>
  <c r="AO88" i="6"/>
  <c r="AN88" i="6"/>
  <c r="AL88" i="6"/>
  <c r="AI88" i="6"/>
  <c r="AE88" i="6"/>
  <c r="AF88" i="6" s="1"/>
  <c r="AG88" i="6" s="1"/>
  <c r="AA88" i="6"/>
  <c r="Z88" i="6"/>
  <c r="X88" i="6"/>
  <c r="S88" i="6"/>
  <c r="Q88" i="6"/>
  <c r="AO87" i="6"/>
  <c r="G87" i="6" s="1"/>
  <c r="AN87" i="6"/>
  <c r="AL87" i="6"/>
  <c r="AI87" i="6"/>
  <c r="AE87" i="6"/>
  <c r="AA87" i="6"/>
  <c r="Z87" i="6"/>
  <c r="X87" i="6"/>
  <c r="S87" i="6"/>
  <c r="Q87" i="6"/>
  <c r="AO86" i="6"/>
  <c r="G86" i="6" s="1"/>
  <c r="AN86" i="6"/>
  <c r="AL86" i="6"/>
  <c r="AI86" i="6"/>
  <c r="AE86" i="6"/>
  <c r="AF86" i="6" s="1"/>
  <c r="AA86" i="6"/>
  <c r="Z86" i="6"/>
  <c r="X86" i="6"/>
  <c r="S86" i="6"/>
  <c r="Q86" i="6"/>
  <c r="AO85" i="6"/>
  <c r="AN85" i="6"/>
  <c r="AL85" i="6"/>
  <c r="AI85" i="6"/>
  <c r="AE85" i="6"/>
  <c r="AA85" i="6"/>
  <c r="Z85" i="6"/>
  <c r="X85" i="6"/>
  <c r="S85" i="6"/>
  <c r="Q85" i="6"/>
  <c r="AO84" i="6"/>
  <c r="G84" i="6" s="1"/>
  <c r="AN84" i="6"/>
  <c r="AL84" i="6"/>
  <c r="AI84" i="6"/>
  <c r="AE84" i="6"/>
  <c r="AF84" i="6" s="1"/>
  <c r="AA84" i="6"/>
  <c r="Z84" i="6"/>
  <c r="X84" i="6"/>
  <c r="S84" i="6"/>
  <c r="Q84" i="6"/>
  <c r="AO83" i="6"/>
  <c r="G83" i="6" s="1"/>
  <c r="AN83" i="6"/>
  <c r="AL83" i="6"/>
  <c r="AI83" i="6"/>
  <c r="AE83" i="6"/>
  <c r="AA83" i="6"/>
  <c r="Z83" i="6"/>
  <c r="X83" i="6"/>
  <c r="S83" i="6"/>
  <c r="Q83" i="6"/>
  <c r="AO82" i="6"/>
  <c r="G82" i="6" s="1"/>
  <c r="AN82" i="6"/>
  <c r="AL82" i="6"/>
  <c r="AI82" i="6"/>
  <c r="AE82" i="6"/>
  <c r="AA82" i="6"/>
  <c r="Z82" i="6"/>
  <c r="X82" i="6"/>
  <c r="S82" i="6"/>
  <c r="Q82" i="6"/>
  <c r="AO81" i="6"/>
  <c r="AN81" i="6"/>
  <c r="AL81" i="6"/>
  <c r="AI81" i="6"/>
  <c r="AE81" i="6"/>
  <c r="AF81" i="6" s="1"/>
  <c r="E81" i="6" s="1"/>
  <c r="AA81" i="6"/>
  <c r="Z81" i="6"/>
  <c r="X81" i="6"/>
  <c r="S81" i="6"/>
  <c r="Q81" i="6"/>
  <c r="AO80" i="6"/>
  <c r="G80" i="6" s="1"/>
  <c r="AN80" i="6"/>
  <c r="AL80" i="6"/>
  <c r="AI80" i="6"/>
  <c r="AE80" i="6"/>
  <c r="AF80" i="6" s="1"/>
  <c r="AA80" i="6"/>
  <c r="Z80" i="6"/>
  <c r="X80" i="6"/>
  <c r="S80" i="6"/>
  <c r="Q80" i="6"/>
  <c r="AO79" i="6"/>
  <c r="G79" i="6" s="1"/>
  <c r="AN79" i="6"/>
  <c r="AL79" i="6"/>
  <c r="AI79" i="6"/>
  <c r="AE79" i="6"/>
  <c r="AA79" i="6"/>
  <c r="Z79" i="6"/>
  <c r="X79" i="6"/>
  <c r="S79" i="6"/>
  <c r="Q79" i="6"/>
  <c r="AO78" i="6"/>
  <c r="G78" i="6" s="1"/>
  <c r="AN78" i="6"/>
  <c r="AL78" i="6"/>
  <c r="AI78" i="6"/>
  <c r="AE78" i="6"/>
  <c r="AA78" i="6"/>
  <c r="Z78" i="6"/>
  <c r="X78" i="6"/>
  <c r="S78" i="6"/>
  <c r="Q78" i="6"/>
  <c r="AO77" i="6"/>
  <c r="AN77" i="6"/>
  <c r="AL77" i="6"/>
  <c r="AI77" i="6"/>
  <c r="AE77" i="6"/>
  <c r="AA77" i="6"/>
  <c r="Z77" i="6"/>
  <c r="X77" i="6"/>
  <c r="S77" i="6"/>
  <c r="Q77" i="6"/>
  <c r="AO76" i="6"/>
  <c r="G76" i="6" s="1"/>
  <c r="AN76" i="6"/>
  <c r="AL76" i="6"/>
  <c r="AI76" i="6"/>
  <c r="AE76" i="6"/>
  <c r="AF76" i="6" s="1"/>
  <c r="AA76" i="6"/>
  <c r="Z76" i="6"/>
  <c r="X76" i="6"/>
  <c r="S76" i="6"/>
  <c r="Q76" i="6"/>
  <c r="AO75" i="6"/>
  <c r="G75" i="6" s="1"/>
  <c r="AN75" i="6"/>
  <c r="AL75" i="6"/>
  <c r="AI75" i="6"/>
  <c r="AE75" i="6"/>
  <c r="AF75" i="6" s="1"/>
  <c r="E75" i="6" s="1"/>
  <c r="AA75" i="6"/>
  <c r="Z75" i="6"/>
  <c r="X75" i="6"/>
  <c r="S75" i="6"/>
  <c r="Q75" i="6"/>
  <c r="AO74" i="6"/>
  <c r="G74" i="6" s="1"/>
  <c r="AN74" i="6"/>
  <c r="AL74" i="6"/>
  <c r="AI74" i="6"/>
  <c r="AE74" i="6"/>
  <c r="AA74" i="6"/>
  <c r="Z74" i="6"/>
  <c r="X74" i="6"/>
  <c r="S74" i="6"/>
  <c r="Q74" i="6"/>
  <c r="AO73" i="6"/>
  <c r="AN73" i="6"/>
  <c r="AL73" i="6"/>
  <c r="AI73" i="6"/>
  <c r="AE73" i="6"/>
  <c r="AF73" i="6" s="1"/>
  <c r="AA73" i="6"/>
  <c r="Z73" i="6"/>
  <c r="X73" i="6"/>
  <c r="S73" i="6"/>
  <c r="Q73" i="6"/>
  <c r="AO72" i="6"/>
  <c r="AN72" i="6"/>
  <c r="AL72" i="6"/>
  <c r="AI72" i="6"/>
  <c r="AE72" i="6"/>
  <c r="AF72" i="6" s="1"/>
  <c r="AG72" i="6" s="1"/>
  <c r="AA72" i="6"/>
  <c r="Z72" i="6"/>
  <c r="X72" i="6"/>
  <c r="S72" i="6"/>
  <c r="Q72" i="6"/>
  <c r="AO71" i="6"/>
  <c r="G71" i="6" s="1"/>
  <c r="AN71" i="6"/>
  <c r="AL71" i="6"/>
  <c r="AI71" i="6"/>
  <c r="AE71" i="6"/>
  <c r="AA71" i="6"/>
  <c r="D71" i="6" s="1"/>
  <c r="Z71" i="6"/>
  <c r="X71" i="6"/>
  <c r="S71" i="6"/>
  <c r="Q71" i="6"/>
  <c r="AO70" i="6"/>
  <c r="G70" i="6" s="1"/>
  <c r="AN70" i="6"/>
  <c r="AL70" i="6"/>
  <c r="AI70" i="6"/>
  <c r="AE70" i="6"/>
  <c r="AA70" i="6"/>
  <c r="Z70" i="6"/>
  <c r="X70" i="6"/>
  <c r="S70" i="6"/>
  <c r="Q70" i="6"/>
  <c r="AO69" i="6"/>
  <c r="AN69" i="6"/>
  <c r="AL69" i="6"/>
  <c r="AI69" i="6"/>
  <c r="AE69" i="6"/>
  <c r="AF69" i="6" s="1"/>
  <c r="AA69" i="6"/>
  <c r="D69" i="6" s="1"/>
  <c r="Z69" i="6"/>
  <c r="X69" i="6"/>
  <c r="S69" i="6"/>
  <c r="Q69" i="6"/>
  <c r="AO68" i="6"/>
  <c r="AN68" i="6"/>
  <c r="AL68" i="6"/>
  <c r="AI68" i="6"/>
  <c r="AE68" i="6"/>
  <c r="AA68" i="6"/>
  <c r="D68" i="6" s="1"/>
  <c r="Z68" i="6"/>
  <c r="X68" i="6"/>
  <c r="S68" i="6"/>
  <c r="Q68" i="6"/>
  <c r="AO67" i="6"/>
  <c r="G67" i="6" s="1"/>
  <c r="AN67" i="6"/>
  <c r="AL67" i="6"/>
  <c r="AI67" i="6"/>
  <c r="AE67" i="6"/>
  <c r="AF67" i="6" s="1"/>
  <c r="E67" i="6" s="1"/>
  <c r="AA67" i="6"/>
  <c r="D67" i="6" s="1"/>
  <c r="Z67" i="6"/>
  <c r="X67" i="6"/>
  <c r="S67" i="6"/>
  <c r="Q67" i="6"/>
  <c r="AO66" i="6"/>
  <c r="G66" i="6" s="1"/>
  <c r="AN66" i="6"/>
  <c r="AL66" i="6"/>
  <c r="AI66" i="6"/>
  <c r="AE66" i="6"/>
  <c r="AA66" i="6"/>
  <c r="D66" i="6" s="1"/>
  <c r="Z66" i="6"/>
  <c r="X66" i="6"/>
  <c r="S66" i="6"/>
  <c r="Q66" i="6"/>
  <c r="AO65" i="6"/>
  <c r="AN65" i="6"/>
  <c r="AL65" i="6"/>
  <c r="AI65" i="6"/>
  <c r="AE65" i="6"/>
  <c r="AA65" i="6"/>
  <c r="D65" i="6" s="1"/>
  <c r="Z65" i="6"/>
  <c r="X65" i="6"/>
  <c r="S65" i="6"/>
  <c r="Q65" i="6"/>
  <c r="AO64" i="6"/>
  <c r="AN64" i="6"/>
  <c r="AL64" i="6"/>
  <c r="AI64" i="6"/>
  <c r="AE64" i="6"/>
  <c r="AF64" i="6" s="1"/>
  <c r="AG64" i="6" s="1"/>
  <c r="AA64" i="6"/>
  <c r="Z64" i="6"/>
  <c r="X64" i="6"/>
  <c r="S64" i="6"/>
  <c r="Q64" i="6"/>
  <c r="AO63" i="6"/>
  <c r="AN63" i="6"/>
  <c r="AL63" i="6"/>
  <c r="AI63" i="6"/>
  <c r="AE63" i="6"/>
  <c r="AA63" i="6"/>
  <c r="D63" i="6" s="1"/>
  <c r="Z63" i="6"/>
  <c r="X63" i="6"/>
  <c r="S63" i="6"/>
  <c r="Q63" i="6"/>
  <c r="AO62" i="6"/>
  <c r="AN62" i="6"/>
  <c r="AL62" i="6"/>
  <c r="AI62" i="6"/>
  <c r="AE62" i="6"/>
  <c r="AF62" i="6" s="1"/>
  <c r="AG62" i="6" s="1"/>
  <c r="AA62" i="6"/>
  <c r="D62" i="6" s="1"/>
  <c r="Z62" i="6"/>
  <c r="X62" i="6"/>
  <c r="S62" i="6"/>
  <c r="Q62" i="6"/>
  <c r="AO61" i="6"/>
  <c r="AN61" i="6"/>
  <c r="AL61" i="6"/>
  <c r="AI61" i="6"/>
  <c r="AE61" i="6"/>
  <c r="AA61" i="6"/>
  <c r="D61" i="6" s="1"/>
  <c r="Z61" i="6"/>
  <c r="X61" i="6"/>
  <c r="S61" i="6"/>
  <c r="Q61" i="6"/>
  <c r="AO60" i="6"/>
  <c r="AN60" i="6"/>
  <c r="AL60" i="6"/>
  <c r="AI60" i="6"/>
  <c r="AE60" i="6"/>
  <c r="AA60" i="6"/>
  <c r="D60" i="6" s="1"/>
  <c r="Z60" i="6"/>
  <c r="X60" i="6"/>
  <c r="S60" i="6"/>
  <c r="Q60" i="6"/>
  <c r="AO59" i="6"/>
  <c r="AN59" i="6"/>
  <c r="AL59" i="6"/>
  <c r="AI59" i="6"/>
  <c r="AE59" i="6"/>
  <c r="AA59" i="6"/>
  <c r="D59" i="6" s="1"/>
  <c r="Z59" i="6"/>
  <c r="X59" i="6"/>
  <c r="S59" i="6"/>
  <c r="Q59" i="6"/>
  <c r="AO58" i="6"/>
  <c r="AN58" i="6"/>
  <c r="AL58" i="6"/>
  <c r="AI58" i="6"/>
  <c r="AE58" i="6"/>
  <c r="AA58" i="6"/>
  <c r="D58" i="6" s="1"/>
  <c r="Z58" i="6"/>
  <c r="X58" i="6"/>
  <c r="S58" i="6"/>
  <c r="Q58" i="6"/>
  <c r="AO57" i="6"/>
  <c r="AN57" i="6"/>
  <c r="AL57" i="6"/>
  <c r="AI57" i="6"/>
  <c r="AE57" i="6"/>
  <c r="AF57" i="6" s="1"/>
  <c r="AG57" i="6" s="1"/>
  <c r="AA57" i="6"/>
  <c r="Z57" i="6"/>
  <c r="X57" i="6"/>
  <c r="S57" i="6"/>
  <c r="Q57" i="6"/>
  <c r="AO56" i="6"/>
  <c r="AN56" i="6"/>
  <c r="AL56" i="6"/>
  <c r="AI56" i="6"/>
  <c r="AE56" i="6"/>
  <c r="AF56" i="6" s="1"/>
  <c r="AG56" i="6" s="1"/>
  <c r="AA56" i="6"/>
  <c r="Z56" i="6"/>
  <c r="X56" i="6"/>
  <c r="S56" i="6"/>
  <c r="Q56" i="6"/>
  <c r="AO55" i="6"/>
  <c r="AN55" i="6"/>
  <c r="AL55" i="6"/>
  <c r="AI55" i="6"/>
  <c r="AE55" i="6"/>
  <c r="AA55" i="6"/>
  <c r="D55" i="6" s="1"/>
  <c r="Z55" i="6"/>
  <c r="X55" i="6"/>
  <c r="S55" i="6"/>
  <c r="Q55" i="6"/>
  <c r="AO54" i="6"/>
  <c r="AN54" i="6"/>
  <c r="AL54" i="6"/>
  <c r="AI54" i="6"/>
  <c r="AE54" i="6"/>
  <c r="AF54" i="6" s="1"/>
  <c r="AG54" i="6" s="1"/>
  <c r="AA54" i="6"/>
  <c r="D54" i="6" s="1"/>
  <c r="Z54" i="6"/>
  <c r="X54" i="6"/>
  <c r="S54" i="6"/>
  <c r="Q54" i="6"/>
  <c r="AO53" i="6"/>
  <c r="AN53" i="6"/>
  <c r="AL53" i="6"/>
  <c r="AI53" i="6"/>
  <c r="AE53" i="6"/>
  <c r="AF53" i="6" s="1"/>
  <c r="AA53" i="6"/>
  <c r="D53" i="6" s="1"/>
  <c r="Z53" i="6"/>
  <c r="X53" i="6"/>
  <c r="S53" i="6"/>
  <c r="Q53" i="6"/>
  <c r="AO52" i="6"/>
  <c r="AN52" i="6"/>
  <c r="AL52" i="6"/>
  <c r="AI52" i="6"/>
  <c r="AE52" i="6"/>
  <c r="AF52" i="6" s="1"/>
  <c r="AG52" i="6" s="1"/>
  <c r="AA52" i="6"/>
  <c r="D52" i="6" s="1"/>
  <c r="Z52" i="6"/>
  <c r="X52" i="6"/>
  <c r="S52" i="6"/>
  <c r="Q52" i="6"/>
  <c r="AO51" i="6"/>
  <c r="AN51" i="6"/>
  <c r="AL51" i="6"/>
  <c r="AI51" i="6"/>
  <c r="AE51" i="6"/>
  <c r="AA51" i="6"/>
  <c r="D51" i="6" s="1"/>
  <c r="Z51" i="6"/>
  <c r="X51" i="6"/>
  <c r="U51" i="6"/>
  <c r="S51" i="6"/>
  <c r="Q51" i="6"/>
  <c r="AO50" i="6"/>
  <c r="AN50" i="6"/>
  <c r="AL50" i="6"/>
  <c r="AI50" i="6"/>
  <c r="AE50" i="6"/>
  <c r="AA50" i="6"/>
  <c r="D50" i="6" s="1"/>
  <c r="Z50" i="6"/>
  <c r="X50" i="6"/>
  <c r="S50" i="6"/>
  <c r="Q50" i="6"/>
  <c r="AO49" i="6"/>
  <c r="AN49" i="6"/>
  <c r="AL49" i="6"/>
  <c r="AI49" i="6"/>
  <c r="AE49" i="6"/>
  <c r="AF49" i="6" s="1"/>
  <c r="AG49" i="6" s="1"/>
  <c r="AA49" i="6"/>
  <c r="D49" i="6" s="1"/>
  <c r="Z49" i="6"/>
  <c r="X49" i="6"/>
  <c r="S49" i="6"/>
  <c r="Q49" i="6"/>
  <c r="AO48" i="6"/>
  <c r="AN48" i="6"/>
  <c r="AL48" i="6"/>
  <c r="AI48" i="6"/>
  <c r="AE48" i="6"/>
  <c r="AF48" i="6" s="1"/>
  <c r="AG48" i="6" s="1"/>
  <c r="AA48" i="6"/>
  <c r="D48" i="6" s="1"/>
  <c r="Z48" i="6"/>
  <c r="X48" i="6"/>
  <c r="S48" i="6"/>
  <c r="Q48" i="6"/>
  <c r="AO47" i="6"/>
  <c r="AN47" i="6"/>
  <c r="AL47" i="6"/>
  <c r="AI47" i="6"/>
  <c r="AE47" i="6"/>
  <c r="AA47" i="6"/>
  <c r="Z47" i="6"/>
  <c r="X47" i="6"/>
  <c r="S47" i="6"/>
  <c r="Q47" i="6"/>
  <c r="AO46" i="6"/>
  <c r="AN46" i="6"/>
  <c r="AL46" i="6"/>
  <c r="AI46" i="6"/>
  <c r="AE46" i="6"/>
  <c r="AF46" i="6" s="1"/>
  <c r="AG46" i="6" s="1"/>
  <c r="AA46" i="6"/>
  <c r="D46" i="6" s="1"/>
  <c r="Z46" i="6"/>
  <c r="X46" i="6"/>
  <c r="S46" i="6"/>
  <c r="Q46" i="6"/>
  <c r="AO45" i="6"/>
  <c r="AN45" i="6"/>
  <c r="AL45" i="6"/>
  <c r="AI45" i="6"/>
  <c r="AE45" i="6"/>
  <c r="AA45" i="6"/>
  <c r="D45" i="6" s="1"/>
  <c r="Z45" i="6"/>
  <c r="X45" i="6"/>
  <c r="S45" i="6"/>
  <c r="Q45" i="6"/>
  <c r="AO44" i="6"/>
  <c r="AN44" i="6"/>
  <c r="AL44" i="6"/>
  <c r="AI44" i="6"/>
  <c r="AE44" i="6"/>
  <c r="AF44" i="6" s="1"/>
  <c r="AG44" i="6" s="1"/>
  <c r="AA44" i="6"/>
  <c r="D44" i="6" s="1"/>
  <c r="Z44" i="6"/>
  <c r="X44" i="6"/>
  <c r="S44" i="6"/>
  <c r="Q44" i="6"/>
  <c r="AO43" i="6"/>
  <c r="AN43" i="6"/>
  <c r="AL43" i="6"/>
  <c r="AI43" i="6"/>
  <c r="AE43" i="6"/>
  <c r="AF43" i="6" s="1"/>
  <c r="AA43" i="6"/>
  <c r="Z43" i="6"/>
  <c r="X43" i="6"/>
  <c r="S43" i="6"/>
  <c r="Q43" i="6"/>
  <c r="AO42" i="6"/>
  <c r="AN42" i="6"/>
  <c r="AL42" i="6"/>
  <c r="AI42" i="6"/>
  <c r="AE42" i="6"/>
  <c r="AA42" i="6"/>
  <c r="D42" i="6" s="1"/>
  <c r="Z42" i="6"/>
  <c r="X42" i="6"/>
  <c r="S42" i="6"/>
  <c r="Q42" i="6"/>
  <c r="AO41" i="6"/>
  <c r="AN41" i="6"/>
  <c r="AL41" i="6"/>
  <c r="AI41" i="6"/>
  <c r="AE41" i="6"/>
  <c r="AF41" i="6" s="1"/>
  <c r="AA41" i="6"/>
  <c r="D41" i="6" s="1"/>
  <c r="Z41" i="6"/>
  <c r="X41" i="6"/>
  <c r="S41" i="6"/>
  <c r="Q41" i="6"/>
  <c r="AO40" i="6"/>
  <c r="AN40" i="6"/>
  <c r="AL40" i="6"/>
  <c r="AI40" i="6"/>
  <c r="AE40" i="6"/>
  <c r="AF40" i="6" s="1"/>
  <c r="AG40" i="6" s="1"/>
  <c r="AA40" i="6"/>
  <c r="Z40" i="6"/>
  <c r="X40" i="6"/>
  <c r="S40" i="6"/>
  <c r="Q40" i="6"/>
  <c r="AO39" i="6"/>
  <c r="AN39" i="6"/>
  <c r="AL39" i="6"/>
  <c r="AI39" i="6"/>
  <c r="AE39" i="6"/>
  <c r="AA39" i="6"/>
  <c r="Z39" i="6"/>
  <c r="X39" i="6"/>
  <c r="S39" i="6"/>
  <c r="Q39" i="6"/>
  <c r="AO38" i="6"/>
  <c r="AN38" i="6"/>
  <c r="AL38" i="6"/>
  <c r="AI38" i="6"/>
  <c r="AE38" i="6"/>
  <c r="AF38" i="6" s="1"/>
  <c r="AG38" i="6" s="1"/>
  <c r="AA38" i="6"/>
  <c r="D38" i="6" s="1"/>
  <c r="Z38" i="6"/>
  <c r="X38" i="6"/>
  <c r="S38" i="6"/>
  <c r="Q38" i="6"/>
  <c r="AO37" i="6"/>
  <c r="AN37" i="6"/>
  <c r="AL37" i="6"/>
  <c r="AI37" i="6"/>
  <c r="AE37" i="6"/>
  <c r="AA37" i="6"/>
  <c r="D37" i="6" s="1"/>
  <c r="Z37" i="6"/>
  <c r="X37" i="6"/>
  <c r="S37" i="6"/>
  <c r="Q37" i="6"/>
  <c r="AO36" i="6"/>
  <c r="AN36" i="6"/>
  <c r="AL36" i="6"/>
  <c r="AI36" i="6"/>
  <c r="AE36" i="6"/>
  <c r="AF36" i="6" s="1"/>
  <c r="AG36" i="6" s="1"/>
  <c r="AA36" i="6"/>
  <c r="D36" i="6" s="1"/>
  <c r="Z36" i="6"/>
  <c r="X36" i="6"/>
  <c r="S36" i="6"/>
  <c r="Q36" i="6"/>
  <c r="AO35" i="6"/>
  <c r="AN35" i="6"/>
  <c r="AL35" i="6"/>
  <c r="AI35" i="6"/>
  <c r="AE35" i="6"/>
  <c r="AF35" i="6" s="1"/>
  <c r="AG35" i="6" s="1"/>
  <c r="AA35" i="6"/>
  <c r="D35" i="6" s="1"/>
  <c r="Z35" i="6"/>
  <c r="X35" i="6"/>
  <c r="S35" i="6"/>
  <c r="Q35" i="6"/>
  <c r="AO34" i="6"/>
  <c r="AN34" i="6"/>
  <c r="AL34" i="6"/>
  <c r="AI34" i="6"/>
  <c r="AE34" i="6"/>
  <c r="AA34" i="6"/>
  <c r="D34" i="6" s="1"/>
  <c r="Z34" i="6"/>
  <c r="X34" i="6"/>
  <c r="S34" i="6"/>
  <c r="Q34" i="6"/>
  <c r="AO33" i="6"/>
  <c r="AN33" i="6"/>
  <c r="AL33" i="6"/>
  <c r="AI33" i="6"/>
  <c r="AE33" i="6"/>
  <c r="AF33" i="6" s="1"/>
  <c r="AG33" i="6" s="1"/>
  <c r="AA33" i="6"/>
  <c r="Z33" i="6"/>
  <c r="X33" i="6"/>
  <c r="S33" i="6"/>
  <c r="Q33" i="6"/>
  <c r="AO32" i="6"/>
  <c r="AN32" i="6"/>
  <c r="AL32" i="6"/>
  <c r="AI32" i="6"/>
  <c r="AE32" i="6"/>
  <c r="AF32" i="6" s="1"/>
  <c r="AG32" i="6" s="1"/>
  <c r="AA32" i="6"/>
  <c r="Z32" i="6"/>
  <c r="X32" i="6"/>
  <c r="S32" i="6"/>
  <c r="Q32" i="6"/>
  <c r="AO31" i="6"/>
  <c r="AN31" i="6"/>
  <c r="AL31" i="6"/>
  <c r="AI31" i="6"/>
  <c r="AE31" i="6"/>
  <c r="AA31" i="6"/>
  <c r="Z31" i="6"/>
  <c r="X31" i="6"/>
  <c r="S31" i="6"/>
  <c r="Q31" i="6"/>
  <c r="AO30" i="6"/>
  <c r="AN30" i="6"/>
  <c r="AL30" i="6"/>
  <c r="AI30" i="6"/>
  <c r="AE30" i="6"/>
  <c r="AF30" i="6" s="1"/>
  <c r="AA30" i="6"/>
  <c r="Z30" i="6"/>
  <c r="X30" i="6"/>
  <c r="S30" i="6"/>
  <c r="Q30" i="6"/>
  <c r="AO29" i="6"/>
  <c r="AN29" i="6"/>
  <c r="AL29" i="6"/>
  <c r="AI29" i="6"/>
  <c r="AE29" i="6"/>
  <c r="AA29" i="6"/>
  <c r="Z29" i="6"/>
  <c r="X29" i="6"/>
  <c r="S29" i="6"/>
  <c r="Q29" i="6"/>
  <c r="AO28" i="6"/>
  <c r="G28" i="6" s="1"/>
  <c r="AN28" i="6"/>
  <c r="AL28" i="6"/>
  <c r="AI28" i="6"/>
  <c r="AE28" i="6"/>
  <c r="AF28" i="6" s="1"/>
  <c r="AG28" i="6" s="1"/>
  <c r="AA28" i="6"/>
  <c r="Z28" i="6"/>
  <c r="X28" i="6"/>
  <c r="S28" i="6"/>
  <c r="Q28" i="6"/>
  <c r="AO27" i="6"/>
  <c r="G27" i="6" s="1"/>
  <c r="AN27" i="6"/>
  <c r="AL27" i="6"/>
  <c r="AI27" i="6"/>
  <c r="AE27" i="6"/>
  <c r="AF27" i="6" s="1"/>
  <c r="AG27" i="6" s="1"/>
  <c r="AA27" i="6"/>
  <c r="Z27" i="6"/>
  <c r="X27" i="6"/>
  <c r="S27" i="6"/>
  <c r="Q27" i="6"/>
  <c r="AO26" i="6"/>
  <c r="G26" i="6" s="1"/>
  <c r="AN26" i="6"/>
  <c r="AL26" i="6"/>
  <c r="AI26" i="6"/>
  <c r="AE26" i="6"/>
  <c r="AA26" i="6"/>
  <c r="Z26" i="6"/>
  <c r="X26" i="6"/>
  <c r="S26" i="6"/>
  <c r="Q26" i="6"/>
  <c r="AO25" i="6"/>
  <c r="G25" i="6" s="1"/>
  <c r="AN25" i="6"/>
  <c r="AL25" i="6"/>
  <c r="AI25" i="6"/>
  <c r="AE25" i="6"/>
  <c r="AF25" i="6" s="1"/>
  <c r="AG25" i="6" s="1"/>
  <c r="AA25" i="6"/>
  <c r="Z25" i="6"/>
  <c r="X25" i="6"/>
  <c r="S25" i="6"/>
  <c r="Q25" i="6"/>
  <c r="AO24" i="6"/>
  <c r="G24" i="6" s="1"/>
  <c r="AN24" i="6"/>
  <c r="AL24" i="6"/>
  <c r="AI24" i="6"/>
  <c r="AE24" i="6"/>
  <c r="AA24" i="6"/>
  <c r="Z24" i="6"/>
  <c r="X24" i="6"/>
  <c r="S24" i="6"/>
  <c r="Q24" i="6"/>
  <c r="AO23" i="6"/>
  <c r="AN23" i="6"/>
  <c r="AL23" i="6"/>
  <c r="AI23" i="6"/>
  <c r="AE23" i="6"/>
  <c r="AA23" i="6"/>
  <c r="Z23" i="6"/>
  <c r="X23" i="6"/>
  <c r="S23" i="6"/>
  <c r="Q23" i="6"/>
  <c r="AO22" i="6"/>
  <c r="G22" i="6" s="1"/>
  <c r="AN22" i="6"/>
  <c r="AL22" i="6"/>
  <c r="AI22" i="6"/>
  <c r="AE22" i="6"/>
  <c r="AF22" i="6" s="1"/>
  <c r="AA22" i="6"/>
  <c r="D22" i="6" s="1"/>
  <c r="Z22" i="6"/>
  <c r="X22" i="6"/>
  <c r="S22" i="6"/>
  <c r="Q22" i="6"/>
  <c r="AO21" i="6"/>
  <c r="G21" i="6" s="1"/>
  <c r="AN21" i="6"/>
  <c r="AL21" i="6"/>
  <c r="AI21" i="6"/>
  <c r="AE21" i="6"/>
  <c r="AA21" i="6"/>
  <c r="Z21" i="6"/>
  <c r="X21" i="6"/>
  <c r="S21" i="6"/>
  <c r="Q21" i="6"/>
  <c r="AO20" i="6"/>
  <c r="AN20" i="6"/>
  <c r="AL20" i="6"/>
  <c r="AI20" i="6"/>
  <c r="AE20" i="6"/>
  <c r="AA20" i="6"/>
  <c r="D20" i="6" s="1"/>
  <c r="Z20" i="6"/>
  <c r="X20" i="6"/>
  <c r="S20" i="6"/>
  <c r="Q20" i="6"/>
  <c r="AO19" i="6"/>
  <c r="AN19" i="6"/>
  <c r="AL19" i="6"/>
  <c r="AI19" i="6"/>
  <c r="AE19" i="6"/>
  <c r="AF19" i="6" s="1"/>
  <c r="AG19" i="6" s="1"/>
  <c r="AA19" i="6"/>
  <c r="Z19" i="6"/>
  <c r="X19" i="6"/>
  <c r="S19" i="6"/>
  <c r="Q19" i="6"/>
  <c r="AO18" i="6"/>
  <c r="AN18" i="6"/>
  <c r="AL18" i="6"/>
  <c r="AI18" i="6"/>
  <c r="AE18" i="6"/>
  <c r="AA18" i="6"/>
  <c r="D18" i="6" s="1"/>
  <c r="Z18" i="6"/>
  <c r="X18" i="6"/>
  <c r="S18" i="6"/>
  <c r="Q18" i="6"/>
  <c r="AO17" i="6"/>
  <c r="AN17" i="6"/>
  <c r="AL17" i="6"/>
  <c r="AI17" i="6"/>
  <c r="AE17" i="6"/>
  <c r="AF17" i="6" s="1"/>
  <c r="AG17" i="6" s="1"/>
  <c r="AA17" i="6"/>
  <c r="D17" i="6" s="1"/>
  <c r="Z17" i="6"/>
  <c r="X17" i="6"/>
  <c r="S17" i="6"/>
  <c r="Q17" i="6"/>
  <c r="AO16" i="6"/>
  <c r="AN16" i="6"/>
  <c r="AL16" i="6"/>
  <c r="AI16" i="6"/>
  <c r="AE16" i="6"/>
  <c r="AF16" i="6" s="1"/>
  <c r="E16" i="6" s="1"/>
  <c r="AA16" i="6"/>
  <c r="Z16" i="6"/>
  <c r="X16" i="6"/>
  <c r="S16" i="6"/>
  <c r="Q16" i="6"/>
  <c r="AO15" i="6"/>
  <c r="AN15" i="6"/>
  <c r="AL15" i="6"/>
  <c r="AI15" i="6"/>
  <c r="AE15" i="6"/>
  <c r="AA15" i="6"/>
  <c r="Z15" i="6"/>
  <c r="X15" i="6"/>
  <c r="S15" i="6"/>
  <c r="Q15" i="6"/>
  <c r="AO14" i="6"/>
  <c r="AN14" i="6"/>
  <c r="AL14" i="6"/>
  <c r="AI14" i="6"/>
  <c r="AE14" i="6"/>
  <c r="AF14" i="6" s="1"/>
  <c r="AA14" i="6"/>
  <c r="D14" i="6" s="1"/>
  <c r="Z14" i="6"/>
  <c r="X14" i="6"/>
  <c r="S14" i="6"/>
  <c r="Q14" i="6"/>
  <c r="AO13" i="6"/>
  <c r="AN13" i="6"/>
  <c r="AL13" i="6"/>
  <c r="AI13" i="6"/>
  <c r="AE13" i="6"/>
  <c r="AA13" i="6"/>
  <c r="D13" i="6" s="1"/>
  <c r="Z13" i="6"/>
  <c r="X13" i="6"/>
  <c r="S13" i="6"/>
  <c r="Q13" i="6"/>
  <c r="AO12" i="6"/>
  <c r="AN12" i="6"/>
  <c r="AL12" i="6"/>
  <c r="AI12" i="6"/>
  <c r="AE12" i="6"/>
  <c r="AF12" i="6" s="1"/>
  <c r="E12" i="6" s="1"/>
  <c r="AA12" i="6"/>
  <c r="Z12" i="6"/>
  <c r="X12" i="6"/>
  <c r="S12" i="6"/>
  <c r="Q12" i="6"/>
  <c r="AO11" i="6"/>
  <c r="AN11" i="6"/>
  <c r="AL11" i="6"/>
  <c r="AI11" i="6"/>
  <c r="AE11" i="6"/>
  <c r="AF11" i="6" s="1"/>
  <c r="AA11" i="6"/>
  <c r="D11" i="6" s="1"/>
  <c r="Z11" i="6"/>
  <c r="X11" i="6"/>
  <c r="S11" i="6"/>
  <c r="Q11" i="6"/>
  <c r="AO10" i="6"/>
  <c r="AN10" i="6"/>
  <c r="AL10" i="6"/>
  <c r="AI10" i="6"/>
  <c r="AE10" i="6"/>
  <c r="AA10" i="6"/>
  <c r="Z10" i="6"/>
  <c r="X10" i="6"/>
  <c r="S10" i="6"/>
  <c r="Q10" i="6"/>
  <c r="AO9" i="6"/>
  <c r="AN9" i="6"/>
  <c r="AL9" i="6"/>
  <c r="AI9" i="6"/>
  <c r="AE9" i="6"/>
  <c r="AF9" i="6" s="1"/>
  <c r="AG9" i="6" s="1"/>
  <c r="AA9" i="6"/>
  <c r="Z9" i="6"/>
  <c r="X9" i="6"/>
  <c r="S9" i="6"/>
  <c r="Q9" i="6"/>
  <c r="AO8" i="6"/>
  <c r="AN8" i="6"/>
  <c r="AL8" i="6"/>
  <c r="AI8" i="6"/>
  <c r="AE8" i="6"/>
  <c r="AA8" i="6"/>
  <c r="Z8" i="6"/>
  <c r="X8" i="6"/>
  <c r="S8" i="6"/>
  <c r="Q8" i="6"/>
  <c r="AO7" i="6"/>
  <c r="AN7" i="6"/>
  <c r="AL7" i="6"/>
  <c r="AI7" i="6"/>
  <c r="AE7" i="6"/>
  <c r="AF7" i="6" s="1"/>
  <c r="E7" i="6" s="1"/>
  <c r="AA7" i="6"/>
  <c r="Z7" i="6"/>
  <c r="X7" i="6"/>
  <c r="S7" i="6"/>
  <c r="Q7" i="6"/>
  <c r="AO6" i="6"/>
  <c r="AN6" i="6"/>
  <c r="AL6" i="6"/>
  <c r="AI6" i="6"/>
  <c r="AE6" i="6"/>
  <c r="AF6" i="6" s="1"/>
  <c r="AG6" i="6" s="1"/>
  <c r="AA6" i="6"/>
  <c r="D6" i="6" s="1"/>
  <c r="Z6" i="6"/>
  <c r="X6" i="6"/>
  <c r="S6" i="6"/>
  <c r="Q6" i="6"/>
  <c r="AO5" i="6"/>
  <c r="AN5" i="6"/>
  <c r="AL5" i="6"/>
  <c r="AI5" i="6"/>
  <c r="AE5" i="6"/>
  <c r="AA5" i="6"/>
  <c r="Z5" i="6"/>
  <c r="X5" i="6"/>
  <c r="S5" i="6"/>
  <c r="Q5" i="6"/>
  <c r="K5" i="6"/>
  <c r="K7" i="6" s="1"/>
  <c r="L4" i="6"/>
  <c r="AO1" i="6"/>
  <c r="AM1" i="6"/>
  <c r="AA1" i="6"/>
  <c r="Y1" i="6"/>
  <c r="T1" i="6"/>
  <c r="R1" i="6"/>
  <c r="AH40" i="9"/>
  <c r="AG40" i="9"/>
  <c r="AF40" i="9"/>
  <c r="AE40" i="9"/>
  <c r="AD40" i="9"/>
  <c r="AC40" i="9"/>
  <c r="AH39" i="9"/>
  <c r="AG39" i="9"/>
  <c r="AF39" i="9"/>
  <c r="AE39" i="9"/>
  <c r="AD39" i="9"/>
  <c r="AC39" i="9"/>
  <c r="AH38" i="9"/>
  <c r="AG38" i="9"/>
  <c r="AF38" i="9"/>
  <c r="AE38" i="9"/>
  <c r="AD38" i="9"/>
  <c r="AC38" i="9"/>
  <c r="AH37" i="9"/>
  <c r="AG37" i="9"/>
  <c r="AF37" i="9"/>
  <c r="AC37" i="9"/>
  <c r="AH36" i="9"/>
  <c r="AG36" i="9"/>
  <c r="AF36" i="9"/>
  <c r="AC36" i="9"/>
  <c r="AH35" i="9"/>
  <c r="AG35" i="9"/>
  <c r="AF35" i="9"/>
  <c r="AC35" i="9"/>
  <c r="AH34" i="9"/>
  <c r="AG34" i="9"/>
  <c r="AF34" i="9"/>
  <c r="AC34" i="9"/>
  <c r="AH33" i="9"/>
  <c r="AG33" i="9"/>
  <c r="AF33" i="9"/>
  <c r="AC33" i="9"/>
  <c r="C33" i="9"/>
  <c r="AH32" i="9"/>
  <c r="AG32" i="9"/>
  <c r="AF32" i="9"/>
  <c r="AC32" i="9"/>
  <c r="C32" i="9"/>
  <c r="AH31" i="9"/>
  <c r="AG31" i="9"/>
  <c r="AD31" i="9"/>
  <c r="AC31" i="9"/>
  <c r="C31" i="9"/>
  <c r="AH30" i="9"/>
  <c r="AG30" i="9"/>
  <c r="AD30" i="9"/>
  <c r="AC30" i="9"/>
  <c r="C30" i="9"/>
  <c r="AH29" i="9"/>
  <c r="AG29" i="9"/>
  <c r="AD29" i="9"/>
  <c r="AC29" i="9"/>
  <c r="C29" i="9"/>
  <c r="AH28" i="9"/>
  <c r="AG28" i="9"/>
  <c r="AD28" i="9"/>
  <c r="AC28" i="9"/>
  <c r="C28" i="9"/>
  <c r="A28" i="9" s="1"/>
  <c r="AH27" i="9"/>
  <c r="AG27" i="9"/>
  <c r="AD27" i="9"/>
  <c r="AC27" i="9"/>
  <c r="E27" i="9"/>
  <c r="E28" i="9" s="1"/>
  <c r="E29" i="9" s="1"/>
  <c r="E30" i="9" s="1"/>
  <c r="C27" i="9"/>
  <c r="A27" i="9" s="1"/>
  <c r="AH26" i="9"/>
  <c r="AG26" i="9"/>
  <c r="AD26" i="9"/>
  <c r="AC26" i="9"/>
  <c r="E26" i="9"/>
  <c r="C26" i="9"/>
  <c r="A26" i="9" s="1"/>
  <c r="AH25" i="9"/>
  <c r="AG25" i="9"/>
  <c r="AD25" i="9"/>
  <c r="AC25" i="9"/>
  <c r="AH24" i="9"/>
  <c r="AG24" i="9"/>
  <c r="AD24" i="9"/>
  <c r="AC24" i="9"/>
  <c r="AH23" i="9"/>
  <c r="AG23" i="9"/>
  <c r="AD23" i="9"/>
  <c r="AC23" i="9"/>
  <c r="AH22" i="9"/>
  <c r="AG22" i="9"/>
  <c r="AD22" i="9"/>
  <c r="AC22" i="9"/>
  <c r="AH21" i="9"/>
  <c r="AG21" i="9"/>
  <c r="AD21" i="9"/>
  <c r="AC21" i="9"/>
  <c r="AH20" i="9"/>
  <c r="AG20" i="9"/>
  <c r="AD20" i="9"/>
  <c r="AC20" i="9"/>
  <c r="AH19" i="9"/>
  <c r="AG19" i="9"/>
  <c r="AD19" i="9"/>
  <c r="AC19" i="9"/>
  <c r="AH18" i="9"/>
  <c r="AG18" i="9"/>
  <c r="AD18" i="9"/>
  <c r="AC18" i="9"/>
  <c r="AH17" i="9"/>
  <c r="AG17" i="9"/>
  <c r="AD17" i="9"/>
  <c r="AC17" i="9"/>
  <c r="AH16" i="9"/>
  <c r="AG16" i="9"/>
  <c r="AC16" i="9"/>
  <c r="AH15" i="9"/>
  <c r="AG15" i="9"/>
  <c r="AC15" i="9"/>
  <c r="AH14" i="9"/>
  <c r="AG14" i="9"/>
  <c r="AC14" i="9"/>
  <c r="AH13" i="9"/>
  <c r="AG13" i="9"/>
  <c r="AC13" i="9"/>
  <c r="Z13" i="9"/>
  <c r="F13" i="9"/>
  <c r="AH12" i="9"/>
  <c r="AG12" i="9"/>
  <c r="AC12" i="9"/>
  <c r="F12" i="9"/>
  <c r="AH11" i="9"/>
  <c r="AG11" i="9"/>
  <c r="AE11" i="9"/>
  <c r="AC11" i="9"/>
  <c r="F11" i="9"/>
  <c r="AH10" i="9"/>
  <c r="AG10" i="9"/>
  <c r="AE10" i="9"/>
  <c r="AC10" i="9"/>
  <c r="F10" i="9"/>
  <c r="AH9" i="9"/>
  <c r="AG9" i="9"/>
  <c r="AE9" i="9"/>
  <c r="AC9" i="9"/>
  <c r="F9" i="9"/>
  <c r="AH8" i="9"/>
  <c r="AG8" i="9"/>
  <c r="AE8" i="9"/>
  <c r="AC8" i="9"/>
  <c r="S8" i="9"/>
  <c r="F8" i="9"/>
  <c r="AH7" i="9"/>
  <c r="AG7" i="9"/>
  <c r="AF7" i="9"/>
  <c r="AC7" i="9"/>
  <c r="F7" i="9"/>
  <c r="AH6" i="9"/>
  <c r="AG6" i="9"/>
  <c r="AE6" i="9"/>
  <c r="AC6" i="9"/>
  <c r="F6" i="9"/>
  <c r="AH5" i="9"/>
  <c r="AG5" i="9"/>
  <c r="AD5" i="9"/>
  <c r="AC5" i="9"/>
  <c r="N13" i="9" s="1"/>
  <c r="M5" i="9"/>
  <c r="F5" i="9"/>
  <c r="AH4" i="9"/>
  <c r="AG4" i="9"/>
  <c r="AF4" i="9"/>
  <c r="AE4" i="9"/>
  <c r="AD4" i="9"/>
  <c r="AC4" i="9"/>
  <c r="K23" i="11"/>
  <c r="K22" i="11"/>
  <c r="K21" i="11"/>
  <c r="K20" i="11"/>
  <c r="K19" i="11"/>
  <c r="K18" i="11"/>
  <c r="K17" i="11"/>
  <c r="K16" i="11"/>
  <c r="K15" i="11"/>
  <c r="K14" i="11"/>
  <c r="K13" i="11"/>
  <c r="K12" i="11"/>
  <c r="W35" i="13"/>
  <c r="U35" i="13"/>
  <c r="Q18" i="13"/>
  <c r="N18" i="13"/>
  <c r="S17" i="13"/>
  <c r="P17" i="13"/>
  <c r="K17" i="13"/>
  <c r="M17" i="13" s="1"/>
  <c r="B17" i="13" s="1"/>
  <c r="S16" i="13"/>
  <c r="P16" i="13"/>
  <c r="K16" i="13"/>
  <c r="M16" i="13" s="1"/>
  <c r="B16" i="13" s="1"/>
  <c r="S15" i="13"/>
  <c r="P15" i="13"/>
  <c r="K15" i="13"/>
  <c r="M15" i="13" s="1"/>
  <c r="B15" i="13" s="1"/>
  <c r="AD14" i="13"/>
  <c r="S14" i="13"/>
  <c r="P14" i="13"/>
  <c r="K14" i="13"/>
  <c r="M14" i="13" s="1"/>
  <c r="B14" i="13" s="1"/>
  <c r="S13" i="13"/>
  <c r="P13" i="13"/>
  <c r="M13" i="13"/>
  <c r="B13" i="13" s="1"/>
  <c r="K13" i="13"/>
  <c r="S12" i="13"/>
  <c r="P12" i="13"/>
  <c r="K12" i="13"/>
  <c r="M12" i="13" s="1"/>
  <c r="B12" i="13"/>
  <c r="S11" i="13"/>
  <c r="P11" i="13"/>
  <c r="M11" i="13"/>
  <c r="K11" i="13"/>
  <c r="B11" i="13"/>
  <c r="S10" i="13"/>
  <c r="P10" i="13"/>
  <c r="M10" i="13"/>
  <c r="B10" i="13" s="1"/>
  <c r="K10" i="13"/>
  <c r="S9" i="13"/>
  <c r="P9" i="13"/>
  <c r="M9" i="13"/>
  <c r="K9" i="13"/>
  <c r="B9" i="13"/>
  <c r="S8" i="13"/>
  <c r="P8" i="13"/>
  <c r="K8" i="13"/>
  <c r="M8" i="13" s="1"/>
  <c r="B8" i="13" s="1"/>
  <c r="S7" i="13"/>
  <c r="P7" i="13"/>
  <c r="K7" i="13"/>
  <c r="M7" i="13" s="1"/>
  <c r="B7" i="13" s="1"/>
  <c r="S6" i="13"/>
  <c r="P6" i="13"/>
  <c r="K6" i="13"/>
  <c r="M6" i="13" s="1"/>
  <c r="B6" i="13" s="1"/>
  <c r="S5" i="13"/>
  <c r="P5" i="13"/>
  <c r="M5" i="13"/>
  <c r="K5" i="13"/>
  <c r="T32" i="10"/>
  <c r="T31" i="10"/>
  <c r="T30" i="10"/>
  <c r="T29" i="10"/>
  <c r="T28" i="10"/>
  <c r="T27" i="10"/>
  <c r="T26" i="10"/>
  <c r="T25" i="10"/>
  <c r="T24" i="10"/>
  <c r="T23" i="10"/>
  <c r="T22" i="10"/>
  <c r="I22" i="10"/>
  <c r="H22" i="10"/>
  <c r="T21" i="10"/>
  <c r="H21" i="10"/>
  <c r="I21" i="10" s="1"/>
  <c r="T20" i="10"/>
  <c r="H20" i="10"/>
  <c r="I20" i="10" s="1"/>
  <c r="H19" i="10"/>
  <c r="I19" i="10" s="1"/>
  <c r="B19" i="10"/>
  <c r="I18" i="10"/>
  <c r="H18" i="10"/>
  <c r="D18" i="10"/>
  <c r="D19" i="10" s="1"/>
  <c r="D20" i="10" s="1"/>
  <c r="C18" i="10"/>
  <c r="C19" i="10" s="1"/>
  <c r="C20" i="10" s="1"/>
  <c r="H17" i="10"/>
  <c r="I17" i="10" s="1"/>
  <c r="I16" i="10"/>
  <c r="H16" i="10"/>
  <c r="H15" i="10"/>
  <c r="I15" i="10" s="1"/>
  <c r="D15" i="10"/>
  <c r="D16" i="10" s="1"/>
  <c r="C15" i="10"/>
  <c r="C16" i="10" s="1"/>
  <c r="H14" i="10"/>
  <c r="I14" i="10" s="1"/>
  <c r="D14" i="10"/>
  <c r="C14" i="10"/>
  <c r="H13" i="10"/>
  <c r="I13" i="10" s="1"/>
  <c r="H12" i="10"/>
  <c r="I12" i="10" s="1"/>
  <c r="B12" i="10"/>
  <c r="B16" i="10" s="1"/>
  <c r="B20" i="10" s="1"/>
  <c r="I11" i="10"/>
  <c r="H11" i="10"/>
  <c r="B11" i="10"/>
  <c r="B15" i="10" s="1"/>
  <c r="H10" i="10"/>
  <c r="I10" i="10" s="1"/>
  <c r="D10" i="10"/>
  <c r="D11" i="10" s="1"/>
  <c r="D12" i="10" s="1"/>
  <c r="C10" i="10"/>
  <c r="C11" i="10" s="1"/>
  <c r="C12" i="10" s="1"/>
  <c r="B10" i="10"/>
  <c r="B14" i="10" s="1"/>
  <c r="B18" i="10" s="1"/>
  <c r="H9" i="10"/>
  <c r="I9" i="10" s="1"/>
  <c r="B9" i="10"/>
  <c r="B13" i="10" s="1"/>
  <c r="B17" i="10" s="1"/>
  <c r="H8" i="10"/>
  <c r="I8" i="10" s="1"/>
  <c r="I7" i="10"/>
  <c r="H7" i="10"/>
  <c r="H6" i="10"/>
  <c r="I6" i="10" s="1"/>
  <c r="D6" i="10"/>
  <c r="D7" i="10" s="1"/>
  <c r="D8" i="10" s="1"/>
  <c r="C6" i="10"/>
  <c r="C7" i="10" s="1"/>
  <c r="C8" i="10" s="1"/>
  <c r="I5" i="10"/>
  <c r="H5" i="10"/>
  <c r="L9" i="12"/>
  <c r="O7" i="12"/>
  <c r="C7" i="12"/>
  <c r="B7" i="12"/>
  <c r="O6" i="12"/>
  <c r="C6" i="12"/>
  <c r="B6" i="12"/>
  <c r="O5" i="12"/>
  <c r="C5" i="12"/>
  <c r="B5" i="12"/>
  <c r="AG37" i="8"/>
  <c r="AF37" i="8"/>
  <c r="AE37" i="8"/>
  <c r="AD37" i="8"/>
  <c r="AA37" i="8"/>
  <c r="AG36" i="8"/>
  <c r="AF36" i="8"/>
  <c r="AE36" i="8"/>
  <c r="AD36" i="8"/>
  <c r="AA36" i="8"/>
  <c r="AG35" i="8"/>
  <c r="AF35" i="8"/>
  <c r="AE35" i="8"/>
  <c r="AD35" i="8"/>
  <c r="AA35" i="8"/>
  <c r="AG34" i="8"/>
  <c r="AF34" i="8"/>
  <c r="AE34" i="8"/>
  <c r="AD34" i="8"/>
  <c r="AA34" i="8"/>
  <c r="AG33" i="8"/>
  <c r="AF33" i="8"/>
  <c r="AE33" i="8"/>
  <c r="AD33" i="8"/>
  <c r="AA33" i="8"/>
  <c r="AG32" i="8"/>
  <c r="AF32" i="8"/>
  <c r="AE32" i="8"/>
  <c r="AD32" i="8"/>
  <c r="AA32" i="8"/>
  <c r="AG31" i="8"/>
  <c r="AF31" i="8"/>
  <c r="AE31" i="8"/>
  <c r="AB31" i="8"/>
  <c r="AA31" i="8"/>
  <c r="AG30" i="8"/>
  <c r="AF30" i="8"/>
  <c r="AE30" i="8"/>
  <c r="AB30" i="8"/>
  <c r="AA30" i="8"/>
  <c r="AG29" i="8"/>
  <c r="AF29" i="8"/>
  <c r="AE29" i="8"/>
  <c r="AB29" i="8"/>
  <c r="AA29" i="8"/>
  <c r="AG28" i="8"/>
  <c r="AF28" i="8"/>
  <c r="AE28" i="8"/>
  <c r="AB28" i="8"/>
  <c r="AA28" i="8"/>
  <c r="AG27" i="8"/>
  <c r="AF27" i="8"/>
  <c r="AE27" i="8"/>
  <c r="AB27" i="8"/>
  <c r="AA27" i="8"/>
  <c r="AG26" i="8"/>
  <c r="AF26" i="8"/>
  <c r="AE26" i="8"/>
  <c r="AB26" i="8"/>
  <c r="AA26" i="8"/>
  <c r="AG25" i="8"/>
  <c r="AF25" i="8"/>
  <c r="AE25" i="8"/>
  <c r="AB25" i="8"/>
  <c r="AA25" i="8"/>
  <c r="AG24" i="8"/>
  <c r="AF24" i="8"/>
  <c r="AE24" i="8"/>
  <c r="AB24" i="8"/>
  <c r="AA24" i="8"/>
  <c r="AG23" i="8"/>
  <c r="AF23" i="8"/>
  <c r="AE23" i="8"/>
  <c r="AB23" i="8"/>
  <c r="AA23" i="8"/>
  <c r="AG22" i="8"/>
  <c r="AF22" i="8"/>
  <c r="AE22" i="8"/>
  <c r="AB22" i="8"/>
  <c r="AA22" i="8"/>
  <c r="AG21" i="8"/>
  <c r="AF21" i="8"/>
  <c r="AE21" i="8"/>
  <c r="AB21" i="8"/>
  <c r="AA21" i="8"/>
  <c r="AG20" i="8"/>
  <c r="AF20" i="8"/>
  <c r="AE20" i="8"/>
  <c r="AB20" i="8"/>
  <c r="AA20" i="8"/>
  <c r="AG19" i="8"/>
  <c r="AF19" i="8"/>
  <c r="AE19" i="8"/>
  <c r="AB19" i="8"/>
  <c r="AA19" i="8"/>
  <c r="AG18" i="8"/>
  <c r="AF18" i="8"/>
  <c r="AE18" i="8"/>
  <c r="AB18" i="8"/>
  <c r="AA18" i="8"/>
  <c r="AG17" i="8"/>
  <c r="AF17" i="8"/>
  <c r="AE17" i="8"/>
  <c r="AB17" i="8"/>
  <c r="AA17" i="8"/>
  <c r="AG16" i="8"/>
  <c r="AF16" i="8"/>
  <c r="AE16" i="8"/>
  <c r="AA16" i="8"/>
  <c r="W16" i="8"/>
  <c r="U16" i="8"/>
  <c r="H16" i="8"/>
  <c r="G16" i="8"/>
  <c r="AG15" i="8"/>
  <c r="AF15" i="8"/>
  <c r="AE15" i="8"/>
  <c r="AA15" i="8"/>
  <c r="W15" i="8"/>
  <c r="U15" i="8"/>
  <c r="H15" i="8"/>
  <c r="G15" i="8"/>
  <c r="AG14" i="8"/>
  <c r="AF14" i="8"/>
  <c r="AE14" i="8"/>
  <c r="AA14" i="8"/>
  <c r="W14" i="8"/>
  <c r="U14" i="8"/>
  <c r="H14" i="8"/>
  <c r="G14" i="8"/>
  <c r="AG13" i="8"/>
  <c r="AF13" i="8"/>
  <c r="AE13" i="8"/>
  <c r="AA13" i="8"/>
  <c r="W13" i="8"/>
  <c r="U13" i="8"/>
  <c r="H13" i="8"/>
  <c r="G13" i="8"/>
  <c r="AG12" i="8"/>
  <c r="AF12" i="8"/>
  <c r="AE12" i="8"/>
  <c r="AA12" i="8"/>
  <c r="W12" i="8"/>
  <c r="U12" i="8"/>
  <c r="H12" i="8"/>
  <c r="G12" i="8"/>
  <c r="AG11" i="8"/>
  <c r="AF11" i="8"/>
  <c r="AE11" i="8"/>
  <c r="AC11" i="8"/>
  <c r="AA11" i="8"/>
  <c r="W11" i="8"/>
  <c r="U11" i="8"/>
  <c r="H11" i="8"/>
  <c r="G11" i="8"/>
  <c r="AG10" i="8"/>
  <c r="AF10" i="8"/>
  <c r="AE10" i="8"/>
  <c r="AC10" i="8"/>
  <c r="AA10" i="8"/>
  <c r="W10" i="8"/>
  <c r="U10" i="8"/>
  <c r="H10" i="8"/>
  <c r="G10" i="8"/>
  <c r="AG9" i="8"/>
  <c r="AF9" i="8"/>
  <c r="AE9" i="8"/>
  <c r="AC9" i="8"/>
  <c r="AA9" i="8"/>
  <c r="W9" i="8"/>
  <c r="U9" i="8"/>
  <c r="H9" i="8"/>
  <c r="G9" i="8"/>
  <c r="AG8" i="8"/>
  <c r="AF8" i="8"/>
  <c r="AE8" i="8"/>
  <c r="AC8" i="8"/>
  <c r="AA8" i="8"/>
  <c r="W8" i="8"/>
  <c r="U8" i="8"/>
  <c r="H8" i="8"/>
  <c r="G8" i="8"/>
  <c r="AG7" i="8"/>
  <c r="AF7" i="8"/>
  <c r="P5" i="8" s="1"/>
  <c r="AE7" i="8"/>
  <c r="AD7" i="8"/>
  <c r="AA7" i="8"/>
  <c r="W7" i="8"/>
  <c r="U7" i="8"/>
  <c r="H7" i="8"/>
  <c r="G7" i="8"/>
  <c r="AG6" i="8"/>
  <c r="AF6" i="8"/>
  <c r="AE6" i="8"/>
  <c r="AC6" i="8"/>
  <c r="AA6" i="8"/>
  <c r="W6" i="8"/>
  <c r="U6" i="8"/>
  <c r="H6" i="8"/>
  <c r="G6" i="8"/>
  <c r="AG5" i="8"/>
  <c r="AF5" i="8"/>
  <c r="AE5" i="8"/>
  <c r="AB5" i="8"/>
  <c r="AA5" i="8"/>
  <c r="W5" i="8"/>
  <c r="U5" i="8"/>
  <c r="O5" i="8"/>
  <c r="H5" i="8"/>
  <c r="G5" i="8"/>
  <c r="S1" i="8" s="1"/>
  <c r="AG4" i="8"/>
  <c r="AF4" i="8"/>
  <c r="AE4" i="8"/>
  <c r="AC4" i="8"/>
  <c r="AB4" i="8"/>
  <c r="AA4" i="8"/>
  <c r="F103" i="6"/>
  <c r="B103" i="6"/>
  <c r="C102" i="6"/>
  <c r="F102" i="6"/>
  <c r="B102" i="6"/>
  <c r="F101" i="6"/>
  <c r="B101" i="6"/>
  <c r="F100" i="6"/>
  <c r="B100" i="6"/>
  <c r="C99" i="6"/>
  <c r="F99" i="6"/>
  <c r="D99" i="6"/>
  <c r="B99" i="6"/>
  <c r="C98" i="6"/>
  <c r="F98" i="6"/>
  <c r="B98" i="6"/>
  <c r="D97" i="6"/>
  <c r="F97" i="6"/>
  <c r="B97" i="6"/>
  <c r="F96" i="6"/>
  <c r="B96" i="6"/>
  <c r="C95" i="6"/>
  <c r="F95" i="6"/>
  <c r="B95" i="6"/>
  <c r="C94" i="6"/>
  <c r="F94" i="6"/>
  <c r="B94" i="6"/>
  <c r="F93" i="6"/>
  <c r="B93" i="6"/>
  <c r="F92" i="6"/>
  <c r="B92" i="6"/>
  <c r="F91" i="6"/>
  <c r="B91" i="6"/>
  <c r="F90" i="6"/>
  <c r="C90" i="6"/>
  <c r="B90" i="6"/>
  <c r="G89" i="6"/>
  <c r="F89" i="6"/>
  <c r="C89" i="6"/>
  <c r="B89" i="6"/>
  <c r="C88" i="6"/>
  <c r="F88" i="6"/>
  <c r="B88" i="6"/>
  <c r="F87" i="6"/>
  <c r="B87" i="6"/>
  <c r="F86" i="6"/>
  <c r="B86" i="6"/>
  <c r="F85" i="6"/>
  <c r="B85" i="6"/>
  <c r="F84" i="6"/>
  <c r="B84" i="6"/>
  <c r="F83" i="6"/>
  <c r="B83" i="6"/>
  <c r="F82" i="6"/>
  <c r="B82" i="6"/>
  <c r="G81" i="6"/>
  <c r="F81" i="6"/>
  <c r="B81" i="6"/>
  <c r="F80" i="6"/>
  <c r="B80" i="6"/>
  <c r="F79" i="6"/>
  <c r="B79" i="6"/>
  <c r="F78" i="6"/>
  <c r="C78" i="6"/>
  <c r="B78" i="6"/>
  <c r="F77" i="6"/>
  <c r="B77" i="6"/>
  <c r="F76" i="6"/>
  <c r="B76" i="6"/>
  <c r="F75" i="6"/>
  <c r="B75" i="6"/>
  <c r="F74" i="6"/>
  <c r="C74" i="6"/>
  <c r="B74" i="6"/>
  <c r="F73" i="6"/>
  <c r="D73" i="6"/>
  <c r="C73" i="6"/>
  <c r="B73" i="6"/>
  <c r="F72" i="6"/>
  <c r="C72" i="6"/>
  <c r="B72" i="6"/>
  <c r="F71" i="6"/>
  <c r="C71" i="6"/>
  <c r="B71" i="6"/>
  <c r="F70" i="6"/>
  <c r="B70" i="6"/>
  <c r="F69" i="6"/>
  <c r="B69" i="6"/>
  <c r="G68" i="6"/>
  <c r="F68" i="6"/>
  <c r="B68" i="6"/>
  <c r="F67" i="6"/>
  <c r="C67" i="6"/>
  <c r="B67" i="6"/>
  <c r="F66" i="6"/>
  <c r="B66" i="6"/>
  <c r="C65" i="6"/>
  <c r="F65" i="6"/>
  <c r="B65" i="6"/>
  <c r="C64" i="6"/>
  <c r="F64" i="6"/>
  <c r="B64" i="6"/>
  <c r="C63" i="6"/>
  <c r="F63" i="6"/>
  <c r="B63" i="6"/>
  <c r="C62" i="6"/>
  <c r="F62" i="6"/>
  <c r="B62" i="6"/>
  <c r="F61" i="6"/>
  <c r="B61" i="6"/>
  <c r="F60" i="6"/>
  <c r="B60" i="6"/>
  <c r="F59" i="6"/>
  <c r="B59" i="6"/>
  <c r="C58" i="6"/>
  <c r="F58" i="6"/>
  <c r="B58" i="6"/>
  <c r="D57" i="6"/>
  <c r="C57" i="6"/>
  <c r="F57" i="6"/>
  <c r="B57" i="6"/>
  <c r="C56" i="6"/>
  <c r="F56" i="6"/>
  <c r="B56" i="6"/>
  <c r="C55" i="6"/>
  <c r="F55" i="6"/>
  <c r="B55" i="6"/>
  <c r="F54" i="6"/>
  <c r="B54" i="6"/>
  <c r="F53" i="6"/>
  <c r="B53" i="6"/>
  <c r="F52" i="6"/>
  <c r="B52" i="6"/>
  <c r="C51" i="6"/>
  <c r="F51" i="6"/>
  <c r="B51" i="6"/>
  <c r="F50" i="6"/>
  <c r="B50" i="6"/>
  <c r="C49" i="6"/>
  <c r="F49" i="6"/>
  <c r="B49" i="6"/>
  <c r="F48" i="6"/>
  <c r="B48" i="6"/>
  <c r="C47" i="6"/>
  <c r="F47" i="6"/>
  <c r="D47" i="6"/>
  <c r="B47" i="6"/>
  <c r="F46" i="6"/>
  <c r="B46" i="6"/>
  <c r="F45" i="6"/>
  <c r="B45" i="6"/>
  <c r="F44" i="6"/>
  <c r="B44" i="6"/>
  <c r="C43" i="6"/>
  <c r="F43" i="6"/>
  <c r="D43" i="6"/>
  <c r="B43" i="6"/>
  <c r="F42" i="6"/>
  <c r="B42" i="6"/>
  <c r="F41" i="6"/>
  <c r="B41" i="6"/>
  <c r="F40" i="6"/>
  <c r="B40" i="6"/>
  <c r="F39" i="6"/>
  <c r="D39" i="6"/>
  <c r="B39" i="6"/>
  <c r="F38" i="6"/>
  <c r="B38" i="6"/>
  <c r="F37" i="6"/>
  <c r="B37" i="6"/>
  <c r="F36" i="6"/>
  <c r="B36" i="6"/>
  <c r="F35" i="6"/>
  <c r="B35" i="6"/>
  <c r="F34" i="6"/>
  <c r="B34" i="6"/>
  <c r="G33" i="6"/>
  <c r="F33" i="6"/>
  <c r="B33" i="6"/>
  <c r="F32" i="6"/>
  <c r="C32" i="6"/>
  <c r="B32" i="6"/>
  <c r="C31" i="6"/>
  <c r="F31" i="6"/>
  <c r="B31" i="6"/>
  <c r="F30" i="6"/>
  <c r="C30" i="6"/>
  <c r="B30" i="6"/>
  <c r="G29" i="6"/>
  <c r="F29" i="6"/>
  <c r="B29" i="6"/>
  <c r="F28" i="6"/>
  <c r="B28" i="6"/>
  <c r="C27" i="6"/>
  <c r="F27" i="6"/>
  <c r="B27" i="6"/>
  <c r="F26" i="6"/>
  <c r="C26" i="6"/>
  <c r="B26" i="6"/>
  <c r="C25" i="6"/>
  <c r="F25" i="6"/>
  <c r="B25" i="6"/>
  <c r="F24" i="6"/>
  <c r="C24" i="6"/>
  <c r="B24" i="6"/>
  <c r="F23" i="6"/>
  <c r="B23" i="6"/>
  <c r="C22" i="6"/>
  <c r="F22" i="6"/>
  <c r="B22" i="6"/>
  <c r="F21" i="6"/>
  <c r="B21" i="6"/>
  <c r="F20" i="6"/>
  <c r="B20" i="6"/>
  <c r="C19" i="6"/>
  <c r="F19" i="6"/>
  <c r="D19" i="6"/>
  <c r="B19" i="6"/>
  <c r="C18" i="6"/>
  <c r="F18" i="6"/>
  <c r="B18" i="6"/>
  <c r="C17" i="6"/>
  <c r="F17" i="6"/>
  <c r="B17" i="6"/>
  <c r="C16" i="6"/>
  <c r="F16" i="6"/>
  <c r="B16" i="6"/>
  <c r="C15" i="6"/>
  <c r="F15" i="6"/>
  <c r="B15" i="6"/>
  <c r="C14" i="6"/>
  <c r="F14" i="6"/>
  <c r="B14" i="6"/>
  <c r="F13" i="6"/>
  <c r="B13" i="6"/>
  <c r="C12" i="6"/>
  <c r="F12" i="6"/>
  <c r="D12" i="6"/>
  <c r="B12" i="6"/>
  <c r="C11" i="6"/>
  <c r="F11" i="6"/>
  <c r="B11" i="6"/>
  <c r="C10" i="6"/>
  <c r="F10" i="6"/>
  <c r="D10" i="6"/>
  <c r="B10" i="6"/>
  <c r="C9" i="6"/>
  <c r="F9" i="6"/>
  <c r="B9" i="6"/>
  <c r="C8" i="6"/>
  <c r="F8" i="6"/>
  <c r="B8" i="6"/>
  <c r="F7" i="6"/>
  <c r="B7" i="6"/>
  <c r="F6" i="6"/>
  <c r="B6" i="6"/>
  <c r="F5" i="6"/>
  <c r="B5" i="6"/>
  <c r="AL37" i="4"/>
  <c r="AK37" i="4"/>
  <c r="AL36" i="4"/>
  <c r="AK36" i="4"/>
  <c r="AL35" i="4"/>
  <c r="AK35" i="4"/>
  <c r="AL34" i="4"/>
  <c r="AK34" i="4"/>
  <c r="AL33" i="4"/>
  <c r="AK33" i="4"/>
  <c r="AL32" i="4"/>
  <c r="AK32" i="4"/>
  <c r="AL31" i="4"/>
  <c r="AM30" i="4"/>
  <c r="AL30" i="4"/>
  <c r="AL29" i="4"/>
  <c r="AL28" i="4"/>
  <c r="AL27" i="4"/>
  <c r="AM26" i="4"/>
  <c r="AL26" i="4"/>
  <c r="AL25" i="4"/>
  <c r="AL24" i="4"/>
  <c r="AL23" i="4"/>
  <c r="AM22" i="4"/>
  <c r="AL22" i="4"/>
  <c r="AL21" i="4"/>
  <c r="AL20" i="4"/>
  <c r="AL19" i="4"/>
  <c r="AM18" i="4"/>
  <c r="AL18" i="4"/>
  <c r="AL17" i="4"/>
  <c r="AL16" i="4"/>
  <c r="AK16" i="4"/>
  <c r="AL15" i="4"/>
  <c r="AK15" i="4"/>
  <c r="AL14" i="4"/>
  <c r="AK14" i="4"/>
  <c r="AL13" i="4"/>
  <c r="AK13" i="4"/>
  <c r="AM12" i="4"/>
  <c r="AK12" i="4"/>
  <c r="AK11" i="4"/>
  <c r="AH11" i="4"/>
  <c r="AE11" i="4"/>
  <c r="I11" i="4" s="1"/>
  <c r="AD11" i="4"/>
  <c r="Z11" i="4"/>
  <c r="F11" i="4" s="1"/>
  <c r="Y11" i="4"/>
  <c r="W11" i="4"/>
  <c r="T11" i="4"/>
  <c r="S11" i="4"/>
  <c r="E11" i="4" s="1"/>
  <c r="Q11" i="4"/>
  <c r="N11" i="4"/>
  <c r="C11" i="4" s="1"/>
  <c r="M11" i="4"/>
  <c r="K11" i="4"/>
  <c r="G11" i="4"/>
  <c r="D11" i="4"/>
  <c r="AK10" i="4"/>
  <c r="AH10" i="4"/>
  <c r="AE10" i="4"/>
  <c r="H10" i="4" s="1"/>
  <c r="AD10" i="4"/>
  <c r="I10" i="4" s="1"/>
  <c r="Z10" i="4"/>
  <c r="G10" i="4" s="1"/>
  <c r="Y10" i="4"/>
  <c r="W10" i="4"/>
  <c r="T10" i="4"/>
  <c r="S10" i="4"/>
  <c r="Q10" i="4"/>
  <c r="N10" i="4"/>
  <c r="C10" i="4" s="1"/>
  <c r="M10" i="4"/>
  <c r="K10" i="4"/>
  <c r="E10" i="4"/>
  <c r="D10" i="4"/>
  <c r="B10" i="4"/>
  <c r="AK9" i="4"/>
  <c r="AH9" i="4"/>
  <c r="AE9" i="4"/>
  <c r="AD9" i="4"/>
  <c r="I9" i="4" s="1"/>
  <c r="Z9" i="4"/>
  <c r="F9" i="4" s="1"/>
  <c r="Y9" i="4"/>
  <c r="G9" i="4" s="1"/>
  <c r="W9" i="4"/>
  <c r="T9" i="4"/>
  <c r="S9" i="4"/>
  <c r="E9" i="4" s="1"/>
  <c r="Q9" i="4"/>
  <c r="N9" i="4"/>
  <c r="M9" i="4"/>
  <c r="B9" i="4" s="1"/>
  <c r="K9" i="4"/>
  <c r="H9" i="4"/>
  <c r="C9" i="4"/>
  <c r="AK8" i="4"/>
  <c r="AH8" i="4"/>
  <c r="AE8" i="4"/>
  <c r="AD8" i="4"/>
  <c r="Z8" i="4"/>
  <c r="Y8" i="4"/>
  <c r="G8" i="4" s="1"/>
  <c r="W8" i="4"/>
  <c r="T8" i="4"/>
  <c r="S8" i="4"/>
  <c r="E8" i="4" s="1"/>
  <c r="Q8" i="4"/>
  <c r="N8" i="4"/>
  <c r="C8" i="4" s="1"/>
  <c r="M8" i="4"/>
  <c r="B8" i="4" s="1"/>
  <c r="K8" i="4"/>
  <c r="I8" i="4"/>
  <c r="H8" i="4"/>
  <c r="F8" i="4"/>
  <c r="AL7" i="4"/>
  <c r="AM31" i="4" s="1"/>
  <c r="AK7" i="4"/>
  <c r="AH7" i="4"/>
  <c r="AE7" i="4"/>
  <c r="I7" i="4" s="1"/>
  <c r="AD7" i="4"/>
  <c r="Z7" i="4"/>
  <c r="Y7" i="4"/>
  <c r="W7" i="4"/>
  <c r="T7" i="4"/>
  <c r="S7" i="4"/>
  <c r="E7" i="4" s="1"/>
  <c r="Q7" i="4"/>
  <c r="N7" i="4"/>
  <c r="C7" i="4" s="1"/>
  <c r="M7" i="4"/>
  <c r="K7" i="4"/>
  <c r="G7" i="4"/>
  <c r="F7" i="4"/>
  <c r="D7" i="4"/>
  <c r="AK6" i="4"/>
  <c r="AH6" i="4"/>
  <c r="AE6" i="4"/>
  <c r="H6" i="4" s="1"/>
  <c r="AD6" i="4"/>
  <c r="I6" i="4" s="1"/>
  <c r="Z6" i="4"/>
  <c r="G6" i="4" s="1"/>
  <c r="Y6" i="4"/>
  <c r="W6" i="4"/>
  <c r="T6" i="4"/>
  <c r="S6" i="4"/>
  <c r="Q6" i="4"/>
  <c r="N6" i="4"/>
  <c r="C6" i="4" s="1"/>
  <c r="M6" i="4"/>
  <c r="K6" i="4"/>
  <c r="E6" i="4"/>
  <c r="D6" i="4"/>
  <c r="B6" i="4"/>
  <c r="AL5" i="4"/>
  <c r="AH5" i="4"/>
  <c r="AH12" i="4" s="1"/>
  <c r="AE5" i="4"/>
  <c r="AD5" i="4"/>
  <c r="I5" i="4" s="1"/>
  <c r="Z5" i="4"/>
  <c r="F5" i="4" s="1"/>
  <c r="Y5" i="4"/>
  <c r="G5" i="4" s="1"/>
  <c r="W5" i="4"/>
  <c r="T5" i="4"/>
  <c r="S5" i="4"/>
  <c r="E5" i="4" s="1"/>
  <c r="Q5" i="4"/>
  <c r="N5" i="4"/>
  <c r="M5" i="4"/>
  <c r="B5" i="4" s="1"/>
  <c r="K5" i="4"/>
  <c r="K12" i="4" s="1"/>
  <c r="H5" i="4"/>
  <c r="C5" i="4"/>
  <c r="Z29" i="2"/>
  <c r="Z28" i="2"/>
  <c r="S24" i="2"/>
  <c r="R24" i="2"/>
  <c r="C24" i="2" s="1"/>
  <c r="O24" i="2"/>
  <c r="D24" i="2"/>
  <c r="S23" i="2"/>
  <c r="R23" i="2"/>
  <c r="O23" i="2"/>
  <c r="D23" i="2"/>
  <c r="C23" i="2"/>
  <c r="S22" i="2"/>
  <c r="R22" i="2"/>
  <c r="C22" i="2" s="1"/>
  <c r="N22" i="2"/>
  <c r="O22" i="2" s="1"/>
  <c r="U21" i="2"/>
  <c r="O21" i="2" s="1"/>
  <c r="S21" i="2"/>
  <c r="R21" i="2"/>
  <c r="D21" i="2"/>
  <c r="C21" i="2"/>
  <c r="U20" i="2"/>
  <c r="O20" i="2" s="1"/>
  <c r="S20" i="2"/>
  <c r="R20" i="2"/>
  <c r="C20" i="2" s="1"/>
  <c r="D20" i="2"/>
  <c r="S19" i="2"/>
  <c r="R19" i="2"/>
  <c r="C19" i="2" s="1"/>
  <c r="D19" i="2"/>
  <c r="S18" i="2"/>
  <c r="R18" i="2"/>
  <c r="D18" i="2"/>
  <c r="C18" i="2"/>
  <c r="U17" i="2"/>
  <c r="O17" i="2" s="1"/>
  <c r="S17" i="2"/>
  <c r="R17" i="2"/>
  <c r="D17" i="2"/>
  <c r="C17" i="2"/>
  <c r="U16" i="2"/>
  <c r="O16" i="2" s="1"/>
  <c r="S16" i="2"/>
  <c r="R16" i="2"/>
  <c r="C16" i="2" s="1"/>
  <c r="D16" i="2"/>
  <c r="U15" i="2"/>
  <c r="S15" i="2"/>
  <c r="R15" i="2"/>
  <c r="C15" i="2" s="1"/>
  <c r="O15" i="2"/>
  <c r="D15" i="2"/>
  <c r="U14" i="2"/>
  <c r="S14" i="2"/>
  <c r="R14" i="2"/>
  <c r="O14" i="2"/>
  <c r="D14" i="2"/>
  <c r="C14" i="2"/>
  <c r="U13" i="2"/>
  <c r="O13" i="2" s="1"/>
  <c r="S13" i="2"/>
  <c r="R13" i="2"/>
  <c r="D13" i="2"/>
  <c r="C13" i="2"/>
  <c r="U12" i="2"/>
  <c r="O12" i="2" s="1"/>
  <c r="S12" i="2"/>
  <c r="R12" i="2"/>
  <c r="C12" i="2" s="1"/>
  <c r="N12" i="2"/>
  <c r="D12" i="2" s="1"/>
  <c r="U11" i="2"/>
  <c r="O11" i="2" s="1"/>
  <c r="S11" i="2"/>
  <c r="R11" i="2"/>
  <c r="C11" i="2" s="1"/>
  <c r="D11" i="2"/>
  <c r="S10" i="2"/>
  <c r="R10" i="2"/>
  <c r="C10" i="2" s="1"/>
  <c r="D10" i="2"/>
  <c r="S9" i="2"/>
  <c r="R9" i="2"/>
  <c r="O9" i="2"/>
  <c r="D9" i="2"/>
  <c r="C9" i="2"/>
  <c r="S8" i="2"/>
  <c r="R8" i="2"/>
  <c r="C8" i="2" s="1"/>
  <c r="O8" i="2"/>
  <c r="D8" i="2"/>
  <c r="Y7" i="2"/>
  <c r="U18" i="2" s="1"/>
  <c r="O18" i="2" s="1"/>
  <c r="U7" i="2"/>
  <c r="O7" i="2" s="1"/>
  <c r="S7" i="2"/>
  <c r="R7" i="2"/>
  <c r="C7" i="2" s="1"/>
  <c r="D7" i="2"/>
  <c r="S6" i="2"/>
  <c r="R6" i="2"/>
  <c r="O6" i="2"/>
  <c r="D6" i="2"/>
  <c r="C6" i="2"/>
  <c r="S5" i="2"/>
  <c r="R5" i="2"/>
  <c r="O5" i="2"/>
  <c r="D5" i="2"/>
  <c r="C5" i="2"/>
  <c r="AI16" i="1"/>
  <c r="AG16" i="1"/>
  <c r="AF16" i="1"/>
  <c r="AD16" i="1"/>
  <c r="AB16" i="1"/>
  <c r="AA16" i="1"/>
  <c r="Y16" i="1"/>
  <c r="W16" i="1"/>
  <c r="V16" i="1"/>
  <c r="T16" i="1"/>
  <c r="R16" i="1"/>
  <c r="Q16" i="1"/>
  <c r="O16" i="1"/>
  <c r="I16" i="1" s="1"/>
  <c r="J16" i="1" s="1"/>
  <c r="M16" i="1"/>
  <c r="B16" i="1" s="1"/>
  <c r="L16" i="1"/>
  <c r="D16" i="1"/>
  <c r="F16" i="1" s="1"/>
  <c r="O15" i="1"/>
  <c r="I15" i="1" s="1"/>
  <c r="J15" i="1" s="1"/>
  <c r="M15" i="1"/>
  <c r="B15" i="1" s="1"/>
  <c r="L15" i="1"/>
  <c r="G15" i="1"/>
  <c r="H15" i="1" s="1"/>
  <c r="E15" i="1"/>
  <c r="D15" i="1"/>
  <c r="F15" i="1" s="1"/>
  <c r="O14" i="1"/>
  <c r="M14" i="1"/>
  <c r="B14" i="1" s="1"/>
  <c r="L14" i="1"/>
  <c r="I14" i="1"/>
  <c r="J14" i="1" s="1"/>
  <c r="G14" i="1"/>
  <c r="H14" i="1" s="1"/>
  <c r="E14" i="1"/>
  <c r="D14" i="1"/>
  <c r="F14" i="1" s="1"/>
  <c r="AD13" i="1"/>
  <c r="AB13" i="1"/>
  <c r="AA13" i="1"/>
  <c r="Y13" i="1"/>
  <c r="W13" i="1"/>
  <c r="V13" i="1"/>
  <c r="T13" i="1"/>
  <c r="R13" i="1"/>
  <c r="Q13" i="1"/>
  <c r="O13" i="1"/>
  <c r="I13" i="1" s="1"/>
  <c r="J13" i="1" s="1"/>
  <c r="M13" i="1"/>
  <c r="L13" i="1"/>
  <c r="B13" i="1" s="1"/>
  <c r="D13" i="1"/>
  <c r="F13" i="1" s="1"/>
  <c r="O12" i="1"/>
  <c r="G12" i="1" s="1"/>
  <c r="H12" i="1" s="1"/>
  <c r="M12" i="1"/>
  <c r="L12" i="1"/>
  <c r="B12" i="1" s="1"/>
  <c r="E12" i="1"/>
  <c r="F12" i="1" s="1"/>
  <c r="D12" i="1"/>
  <c r="O11" i="1"/>
  <c r="G11" i="1" s="1"/>
  <c r="H11" i="1" s="1"/>
  <c r="M11" i="1"/>
  <c r="L11" i="1"/>
  <c r="J11" i="1"/>
  <c r="I11" i="1"/>
  <c r="F11" i="1"/>
  <c r="E11" i="1"/>
  <c r="D11" i="1"/>
  <c r="B11" i="1"/>
  <c r="Y10" i="1"/>
  <c r="W10" i="1"/>
  <c r="V10" i="1"/>
  <c r="T10" i="1"/>
  <c r="R10" i="1"/>
  <c r="Q10" i="1"/>
  <c r="O10" i="1"/>
  <c r="M10" i="1"/>
  <c r="L10" i="1"/>
  <c r="B10" i="1" s="1"/>
  <c r="I10" i="1"/>
  <c r="J10" i="1" s="1"/>
  <c r="G10" i="1"/>
  <c r="H10" i="1" s="1"/>
  <c r="F10" i="1"/>
  <c r="D10" i="1"/>
  <c r="O9" i="1"/>
  <c r="I9" i="1" s="1"/>
  <c r="J9" i="1" s="1"/>
  <c r="M9" i="1"/>
  <c r="L9" i="1"/>
  <c r="B9" i="1" s="1"/>
  <c r="E9" i="1"/>
  <c r="F9" i="1" s="1"/>
  <c r="D9" i="1"/>
  <c r="O8" i="1"/>
  <c r="M8" i="1"/>
  <c r="B8" i="1" s="1"/>
  <c r="L8" i="1"/>
  <c r="I8" i="1"/>
  <c r="J8" i="1" s="1"/>
  <c r="H8" i="1"/>
  <c r="G8" i="1"/>
  <c r="F8" i="1"/>
  <c r="E8" i="1"/>
  <c r="D8" i="1"/>
  <c r="T7" i="1"/>
  <c r="R7" i="1"/>
  <c r="Q7" i="1"/>
  <c r="O7" i="1"/>
  <c r="I7" i="1" s="1"/>
  <c r="J7" i="1" s="1"/>
  <c r="M7" i="1"/>
  <c r="B7" i="1" s="1"/>
  <c r="L7" i="1"/>
  <c r="G7" i="1"/>
  <c r="H7" i="1" s="1"/>
  <c r="F7" i="1"/>
  <c r="D7" i="1"/>
  <c r="O6" i="1"/>
  <c r="M6" i="1"/>
  <c r="B6" i="1" s="1"/>
  <c r="L6" i="1"/>
  <c r="I6" i="1"/>
  <c r="J6" i="1" s="1"/>
  <c r="H6" i="1"/>
  <c r="G6" i="1"/>
  <c r="F6" i="1"/>
  <c r="E6" i="1"/>
  <c r="D6" i="1"/>
  <c r="O5" i="1"/>
  <c r="M5" i="1"/>
  <c r="L5" i="1"/>
  <c r="B5" i="1" s="1"/>
  <c r="I5" i="1"/>
  <c r="J5" i="1" s="1"/>
  <c r="G5" i="1"/>
  <c r="H5" i="1" s="1"/>
  <c r="F5" i="1"/>
  <c r="D5" i="1"/>
  <c r="AG76" i="6" l="1"/>
  <c r="E76" i="6"/>
  <c r="E28" i="6"/>
  <c r="AG80" i="6"/>
  <c r="E80" i="6"/>
  <c r="AF45" i="6"/>
  <c r="AG45" i="6" s="1"/>
  <c r="L5" i="6"/>
  <c r="M5" i="6"/>
  <c r="AF61" i="6"/>
  <c r="AG61" i="6" s="1"/>
  <c r="AF78" i="6"/>
  <c r="AG78" i="6" s="1"/>
  <c r="AF85" i="6"/>
  <c r="E85" i="6" s="1"/>
  <c r="AF20" i="6"/>
  <c r="AG20" i="6" s="1"/>
  <c r="AF65" i="6"/>
  <c r="AG65" i="6" s="1"/>
  <c r="AG41" i="6"/>
  <c r="AG53" i="6"/>
  <c r="AF93" i="6"/>
  <c r="AG93" i="6" s="1"/>
  <c r="E9" i="6"/>
  <c r="AG30" i="6"/>
  <c r="E30" i="6"/>
  <c r="AG14" i="6"/>
  <c r="E14" i="6"/>
  <c r="E86" i="6"/>
  <c r="AG86" i="6"/>
  <c r="E69" i="6"/>
  <c r="AG69" i="6"/>
  <c r="AG73" i="6"/>
  <c r="E73" i="6"/>
  <c r="AG22" i="6"/>
  <c r="E22" i="6"/>
  <c r="AG84" i="6"/>
  <c r="E84" i="6"/>
  <c r="AG12" i="6"/>
  <c r="AG67" i="6"/>
  <c r="AG81" i="6"/>
  <c r="AF100" i="6"/>
  <c r="AG100" i="6" s="1"/>
  <c r="AG7" i="6"/>
  <c r="AG16" i="6"/>
  <c r="AG43" i="6"/>
  <c r="AF60" i="6"/>
  <c r="AG60" i="6" s="1"/>
  <c r="AG75" i="6"/>
  <c r="AF77" i="6"/>
  <c r="E77" i="6" s="1"/>
  <c r="AF68" i="6"/>
  <c r="E68" i="6" s="1"/>
  <c r="AF70" i="6"/>
  <c r="E70" i="6" s="1"/>
  <c r="AF8" i="6"/>
  <c r="E8" i="6" s="1"/>
  <c r="AF51" i="6"/>
  <c r="AG51" i="6" s="1"/>
  <c r="AF83" i="6"/>
  <c r="E83" i="6" s="1"/>
  <c r="AF91" i="6"/>
  <c r="AG91" i="6" s="1"/>
  <c r="AF99" i="6"/>
  <c r="AG99" i="6" s="1"/>
  <c r="AF24" i="6"/>
  <c r="AG24" i="6" s="1"/>
  <c r="AF59" i="6"/>
  <c r="AG59" i="6" s="1"/>
  <c r="U77" i="6"/>
  <c r="U29" i="6"/>
  <c r="U82" i="6"/>
  <c r="U45" i="6"/>
  <c r="U64" i="6"/>
  <c r="U69" i="6"/>
  <c r="U37" i="6"/>
  <c r="U61" i="6"/>
  <c r="U16" i="6"/>
  <c r="U102" i="6"/>
  <c r="U62" i="6"/>
  <c r="U65" i="6"/>
  <c r="U100" i="6"/>
  <c r="U92" i="6"/>
  <c r="U84" i="6"/>
  <c r="U52" i="6"/>
  <c r="U91" i="6"/>
  <c r="S3" i="6"/>
  <c r="S2" i="6" s="1"/>
  <c r="Q3" i="6"/>
  <c r="K6" i="6" s="1"/>
  <c r="AP5" i="6"/>
  <c r="AP64" i="6"/>
  <c r="AP45" i="6"/>
  <c r="AP9" i="6"/>
  <c r="AP77" i="6"/>
  <c r="AP101" i="6"/>
  <c r="AP31" i="6"/>
  <c r="AP99" i="6"/>
  <c r="U78" i="6"/>
  <c r="U95" i="6"/>
  <c r="U26" i="6"/>
  <c r="U55" i="6"/>
  <c r="U68" i="6"/>
  <c r="U74" i="6"/>
  <c r="C69" i="6"/>
  <c r="C77" i="6"/>
  <c r="U14" i="6"/>
  <c r="U19" i="6"/>
  <c r="U24" i="6"/>
  <c r="C61" i="6"/>
  <c r="U12" i="6"/>
  <c r="U32" i="6"/>
  <c r="U58" i="6"/>
  <c r="U81" i="6"/>
  <c r="U83" i="6"/>
  <c r="U99" i="6"/>
  <c r="C13" i="6"/>
  <c r="U10" i="6"/>
  <c r="U35" i="6"/>
  <c r="U39" i="6"/>
  <c r="U48" i="6"/>
  <c r="U87" i="6"/>
  <c r="U90" i="6"/>
  <c r="U98" i="6"/>
  <c r="C45" i="6"/>
  <c r="U8" i="6"/>
  <c r="U17" i="6"/>
  <c r="U46" i="6"/>
  <c r="U50" i="6"/>
  <c r="U67" i="6"/>
  <c r="U97" i="6"/>
  <c r="U34" i="6"/>
  <c r="U6" i="6"/>
  <c r="U15" i="6"/>
  <c r="U25" i="6"/>
  <c r="U42" i="6"/>
  <c r="U11" i="6"/>
  <c r="U23" i="6"/>
  <c r="U63" i="6"/>
  <c r="U71" i="6"/>
  <c r="U80" i="6"/>
  <c r="U21" i="6"/>
  <c r="U28" i="6"/>
  <c r="U30" i="6"/>
  <c r="U41" i="6"/>
  <c r="U43" i="6"/>
  <c r="U54" i="6"/>
  <c r="U56" i="6"/>
  <c r="U60" i="6"/>
  <c r="U73" i="6"/>
  <c r="U75" i="6"/>
  <c r="U86" i="6"/>
  <c r="U88" i="6"/>
  <c r="U94" i="6"/>
  <c r="U96" i="6"/>
  <c r="U103" i="6"/>
  <c r="U5" i="6"/>
  <c r="U7" i="6"/>
  <c r="U9" i="6"/>
  <c r="U13" i="6"/>
  <c r="U20" i="6"/>
  <c r="U22" i="6"/>
  <c r="U33" i="6"/>
  <c r="U47" i="6"/>
  <c r="U53" i="6"/>
  <c r="U66" i="6"/>
  <c r="U79" i="6"/>
  <c r="U85" i="6"/>
  <c r="U93" i="6"/>
  <c r="U101" i="6"/>
  <c r="U18" i="6"/>
  <c r="U27" i="6"/>
  <c r="U31" i="6"/>
  <c r="U40" i="6"/>
  <c r="U44" i="6"/>
  <c r="U57" i="6"/>
  <c r="U59" i="6"/>
  <c r="U70" i="6"/>
  <c r="U72" i="6"/>
  <c r="U76" i="6"/>
  <c r="U89" i="6"/>
  <c r="AB87" i="6"/>
  <c r="AB21" i="6"/>
  <c r="AB56" i="6"/>
  <c r="AB88" i="6"/>
  <c r="AB96" i="6"/>
  <c r="X3" i="6"/>
  <c r="X2" i="6" s="1"/>
  <c r="AF5" i="6"/>
  <c r="AG5" i="6" s="1"/>
  <c r="AB7" i="6"/>
  <c r="AB81" i="6"/>
  <c r="AB49" i="6"/>
  <c r="AB41" i="6"/>
  <c r="AB33" i="6"/>
  <c r="AB5" i="6"/>
  <c r="AB30" i="6"/>
  <c r="AB97" i="6"/>
  <c r="AB73" i="6"/>
  <c r="AB65" i="6"/>
  <c r="AB57" i="6"/>
  <c r="AB102" i="6"/>
  <c r="AB12" i="6"/>
  <c r="AB78" i="6"/>
  <c r="AB62" i="6"/>
  <c r="AB94" i="6"/>
  <c r="AB86" i="6"/>
  <c r="AB70" i="6"/>
  <c r="AB54" i="6"/>
  <c r="AB46" i="6"/>
  <c r="AB38" i="6"/>
  <c r="AB22" i="6"/>
  <c r="AB14" i="6"/>
  <c r="AB89" i="6"/>
  <c r="AB25" i="6"/>
  <c r="AB11" i="6"/>
  <c r="AB15" i="6"/>
  <c r="AB17" i="6"/>
  <c r="AB35" i="6"/>
  <c r="AB77" i="6"/>
  <c r="AP6" i="6"/>
  <c r="AP97" i="6"/>
  <c r="AP25" i="6"/>
  <c r="AP17" i="6"/>
  <c r="AP102" i="6"/>
  <c r="AP54" i="6"/>
  <c r="AP89" i="6"/>
  <c r="AP81" i="6"/>
  <c r="AP49" i="6"/>
  <c r="AP33" i="6"/>
  <c r="AP62" i="6"/>
  <c r="AP65" i="6"/>
  <c r="AP12" i="6"/>
  <c r="G6" i="6"/>
  <c r="AP86" i="6"/>
  <c r="AP38" i="6"/>
  <c r="AP22" i="6"/>
  <c r="AP94" i="6"/>
  <c r="AP78" i="6"/>
  <c r="AP70" i="6"/>
  <c r="AP46" i="6"/>
  <c r="AP30" i="6"/>
  <c r="AP14" i="6"/>
  <c r="AP73" i="6"/>
  <c r="AP57" i="6"/>
  <c r="AP41" i="6"/>
  <c r="AB9" i="6"/>
  <c r="AB13" i="6"/>
  <c r="AP16" i="6"/>
  <c r="AB24" i="6"/>
  <c r="AP27" i="6"/>
  <c r="AP29" i="6"/>
  <c r="AB37" i="6"/>
  <c r="AP40" i="6"/>
  <c r="AP53" i="6"/>
  <c r="AB64" i="6"/>
  <c r="AP72" i="6"/>
  <c r="AP85" i="6"/>
  <c r="AP87" i="6"/>
  <c r="AP95" i="6"/>
  <c r="AB99" i="6"/>
  <c r="AB103" i="6"/>
  <c r="AP8" i="6"/>
  <c r="AG11" i="6"/>
  <c r="E11" i="6"/>
  <c r="AB85" i="6"/>
  <c r="AB93" i="6"/>
  <c r="AB10" i="6"/>
  <c r="Z3" i="6"/>
  <c r="Z2" i="6" s="1"/>
  <c r="D16" i="6"/>
  <c r="AB16" i="6"/>
  <c r="AP23" i="6"/>
  <c r="AB27" i="6"/>
  <c r="AB31" i="6"/>
  <c r="AB40" i="6"/>
  <c r="AP48" i="6"/>
  <c r="AP61" i="6"/>
  <c r="AB72" i="6"/>
  <c r="AP80" i="6"/>
  <c r="AP79" i="6"/>
  <c r="AB6" i="6"/>
  <c r="AB8" i="6"/>
  <c r="D8" i="6"/>
  <c r="AP19" i="6"/>
  <c r="AB29" i="6"/>
  <c r="AP32" i="6"/>
  <c r="AB61" i="6"/>
  <c r="AB95" i="6"/>
  <c r="AP15" i="6"/>
  <c r="AB48" i="6"/>
  <c r="AP56" i="6"/>
  <c r="AP69" i="6"/>
  <c r="AB80" i="6"/>
  <c r="AP88" i="6"/>
  <c r="AP96" i="6"/>
  <c r="D7" i="6"/>
  <c r="AP7" i="6"/>
  <c r="AF10" i="6"/>
  <c r="E10" i="6" s="1"/>
  <c r="AP11" i="6"/>
  <c r="AP13" i="6"/>
  <c r="AB19" i="6"/>
  <c r="AB23" i="6"/>
  <c r="AB32" i="6"/>
  <c r="AP35" i="6"/>
  <c r="AP37" i="6"/>
  <c r="AP103" i="6"/>
  <c r="E19" i="6"/>
  <c r="D21" i="6"/>
  <c r="G32" i="6"/>
  <c r="G72" i="6"/>
  <c r="G77" i="6"/>
  <c r="G85" i="6"/>
  <c r="AF15" i="6"/>
  <c r="E15" i="6" s="1"/>
  <c r="AP21" i="6"/>
  <c r="AF23" i="6"/>
  <c r="AG23" i="6" s="1"/>
  <c r="AF31" i="6"/>
  <c r="AG31" i="6" s="1"/>
  <c r="AF39" i="6"/>
  <c r="AG39" i="6" s="1"/>
  <c r="AB45" i="6"/>
  <c r="AF47" i="6"/>
  <c r="AG47" i="6" s="1"/>
  <c r="AB53" i="6"/>
  <c r="AF55" i="6"/>
  <c r="E55" i="6" s="1"/>
  <c r="AF63" i="6"/>
  <c r="AG63" i="6" s="1"/>
  <c r="AB69" i="6"/>
  <c r="AF71" i="6"/>
  <c r="AG71" i="6" s="1"/>
  <c r="AF79" i="6"/>
  <c r="E79" i="6" s="1"/>
  <c r="AF87" i="6"/>
  <c r="AG87" i="6" s="1"/>
  <c r="AP93" i="6"/>
  <c r="AF95" i="6"/>
  <c r="AG95" i="6" s="1"/>
  <c r="AB101" i="6"/>
  <c r="AF103" i="6"/>
  <c r="AG103" i="6" s="1"/>
  <c r="D15" i="6"/>
  <c r="D40" i="6"/>
  <c r="D72" i="6"/>
  <c r="D96" i="6"/>
  <c r="AB20" i="6"/>
  <c r="AP20" i="6"/>
  <c r="AB28" i="6"/>
  <c r="AP28" i="6"/>
  <c r="AB36" i="6"/>
  <c r="AP36" i="6"/>
  <c r="AB44" i="6"/>
  <c r="AP44" i="6"/>
  <c r="AB52" i="6"/>
  <c r="AP52" i="6"/>
  <c r="AB60" i="6"/>
  <c r="AP60" i="6"/>
  <c r="AB68" i="6"/>
  <c r="AP68" i="6"/>
  <c r="AB76" i="6"/>
  <c r="AP76" i="6"/>
  <c r="AB84" i="6"/>
  <c r="AP84" i="6"/>
  <c r="AB92" i="6"/>
  <c r="AP92" i="6"/>
  <c r="AB100" i="6"/>
  <c r="AP100" i="6"/>
  <c r="G23" i="6"/>
  <c r="E33" i="6"/>
  <c r="D56" i="6"/>
  <c r="D64" i="6"/>
  <c r="AF13" i="6"/>
  <c r="E13" i="6" s="1"/>
  <c r="AF21" i="6"/>
  <c r="AG21" i="6" s="1"/>
  <c r="AF29" i="6"/>
  <c r="E29" i="6" s="1"/>
  <c r="AF37" i="6"/>
  <c r="AG37" i="6" s="1"/>
  <c r="AB43" i="6"/>
  <c r="AP43" i="6"/>
  <c r="AB51" i="6"/>
  <c r="AP51" i="6"/>
  <c r="AB59" i="6"/>
  <c r="AP59" i="6"/>
  <c r="AB67" i="6"/>
  <c r="AP67" i="6"/>
  <c r="AB75" i="6"/>
  <c r="AP75" i="6"/>
  <c r="AB83" i="6"/>
  <c r="AP83" i="6"/>
  <c r="AB91" i="6"/>
  <c r="AP91" i="6"/>
  <c r="G31" i="6"/>
  <c r="G88" i="6"/>
  <c r="AP10" i="6"/>
  <c r="AB18" i="6"/>
  <c r="AP18" i="6"/>
  <c r="AB26" i="6"/>
  <c r="AP26" i="6"/>
  <c r="AB34" i="6"/>
  <c r="AP34" i="6"/>
  <c r="AB42" i="6"/>
  <c r="AP42" i="6"/>
  <c r="AB50" i="6"/>
  <c r="AP50" i="6"/>
  <c r="AB58" i="6"/>
  <c r="AP58" i="6"/>
  <c r="AB66" i="6"/>
  <c r="AP66" i="6"/>
  <c r="AB74" i="6"/>
  <c r="AP74" i="6"/>
  <c r="AB82" i="6"/>
  <c r="AP82" i="6"/>
  <c r="AB90" i="6"/>
  <c r="AP90" i="6"/>
  <c r="AB98" i="6"/>
  <c r="AP98" i="6"/>
  <c r="AF42" i="6"/>
  <c r="AG42" i="6" s="1"/>
  <c r="AF50" i="6"/>
  <c r="AG50" i="6" s="1"/>
  <c r="AF58" i="6"/>
  <c r="AG58" i="6" s="1"/>
  <c r="AF66" i="6"/>
  <c r="AG66" i="6" s="1"/>
  <c r="AF74" i="6"/>
  <c r="E74" i="6" s="1"/>
  <c r="AF82" i="6"/>
  <c r="AG82" i="6" s="1"/>
  <c r="AF90" i="6"/>
  <c r="AG90" i="6" s="1"/>
  <c r="AF98" i="6"/>
  <c r="AG98" i="6" s="1"/>
  <c r="AF18" i="6"/>
  <c r="AG18" i="6" s="1"/>
  <c r="AP24" i="6"/>
  <c r="AF26" i="6"/>
  <c r="AG26" i="6" s="1"/>
  <c r="AF34" i="6"/>
  <c r="AG34" i="6" s="1"/>
  <c r="E17" i="6"/>
  <c r="AB39" i="6"/>
  <c r="AP39" i="6"/>
  <c r="AB47" i="6"/>
  <c r="AP47" i="6"/>
  <c r="AB55" i="6"/>
  <c r="AP55" i="6"/>
  <c r="AB63" i="6"/>
  <c r="AP63" i="6"/>
  <c r="AB71" i="6"/>
  <c r="AP71" i="6"/>
  <c r="AB79" i="6"/>
  <c r="D9" i="6"/>
  <c r="F17" i="1"/>
  <c r="P12" i="2"/>
  <c r="AD31" i="8"/>
  <c r="AF31" i="9"/>
  <c r="AE15" i="9"/>
  <c r="AC15" i="8"/>
  <c r="AM8" i="4"/>
  <c r="AB13" i="8"/>
  <c r="AD13" i="9"/>
  <c r="AM15" i="4"/>
  <c r="AE19" i="9"/>
  <c r="AC19" i="8"/>
  <c r="AE23" i="9"/>
  <c r="AC23" i="8"/>
  <c r="AE27" i="9"/>
  <c r="AC27" i="8"/>
  <c r="AC31" i="8"/>
  <c r="AE31" i="9"/>
  <c r="AD35" i="9"/>
  <c r="AB35" i="8"/>
  <c r="G7" i="6"/>
  <c r="E20" i="6"/>
  <c r="E25" i="6"/>
  <c r="D27" i="6"/>
  <c r="C29" i="6"/>
  <c r="G30" i="6"/>
  <c r="C34" i="6"/>
  <c r="E36" i="6"/>
  <c r="C38" i="6"/>
  <c r="C41" i="6"/>
  <c r="AD18" i="8"/>
  <c r="AF18" i="9"/>
  <c r="C52" i="6"/>
  <c r="D22" i="2"/>
  <c r="AB7" i="8"/>
  <c r="AD7" i="9"/>
  <c r="AD11" i="9"/>
  <c r="AB11" i="8"/>
  <c r="AC13" i="8"/>
  <c r="AE13" i="9"/>
  <c r="AB16" i="8"/>
  <c r="AD16" i="9"/>
  <c r="AM19" i="4"/>
  <c r="AM23" i="4"/>
  <c r="AM27" i="4"/>
  <c r="AE35" i="9"/>
  <c r="AC35" i="8"/>
  <c r="G5" i="6"/>
  <c r="D24" i="6"/>
  <c r="D32" i="6"/>
  <c r="G37" i="6"/>
  <c r="G43" i="6"/>
  <c r="C46" i="6"/>
  <c r="G51" i="6"/>
  <c r="C54" i="6"/>
  <c r="G58" i="6"/>
  <c r="C66" i="6"/>
  <c r="D30" i="6"/>
  <c r="G38" i="6"/>
  <c r="G41" i="6"/>
  <c r="C59" i="6"/>
  <c r="C6" i="6"/>
  <c r="E6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C23" i="6"/>
  <c r="E27" i="6"/>
  <c r="D29" i="6"/>
  <c r="E35" i="6"/>
  <c r="C37" i="6"/>
  <c r="G40" i="6"/>
  <c r="AC7" i="8"/>
  <c r="AE7" i="9"/>
  <c r="AM11" i="4"/>
  <c r="AM13" i="4"/>
  <c r="AC16" i="8"/>
  <c r="AE16" i="9"/>
  <c r="AC20" i="8"/>
  <c r="AE20" i="9"/>
  <c r="AE24" i="9"/>
  <c r="AC24" i="8"/>
  <c r="AE28" i="9"/>
  <c r="AC28" i="8"/>
  <c r="AB32" i="8"/>
  <c r="AD32" i="9"/>
  <c r="AD36" i="9"/>
  <c r="AB36" i="8"/>
  <c r="G9" i="1"/>
  <c r="H9" i="1" s="1"/>
  <c r="I12" i="1"/>
  <c r="J12" i="1" s="1"/>
  <c r="G13" i="1"/>
  <c r="H13" i="1" s="1"/>
  <c r="Z7" i="2"/>
  <c r="U10" i="2"/>
  <c r="O10" i="2" s="1"/>
  <c r="U19" i="2"/>
  <c r="O19" i="2" s="1"/>
  <c r="P22" i="2" s="1"/>
  <c r="D5" i="4"/>
  <c r="F6" i="4"/>
  <c r="AB6" i="8"/>
  <c r="AD6" i="9"/>
  <c r="H7" i="4"/>
  <c r="D9" i="4"/>
  <c r="F10" i="4"/>
  <c r="AD10" i="9"/>
  <c r="AB10" i="8"/>
  <c r="H11" i="4"/>
  <c r="AB14" i="8"/>
  <c r="AD14" i="9"/>
  <c r="AM16" i="4"/>
  <c r="AM20" i="4"/>
  <c r="AM24" i="4"/>
  <c r="AM28" i="4"/>
  <c r="AC32" i="8"/>
  <c r="AE32" i="9"/>
  <c r="AE36" i="9"/>
  <c r="AC36" i="8"/>
  <c r="D26" i="6"/>
  <c r="E32" i="6"/>
  <c r="G36" i="6"/>
  <c r="C40" i="6"/>
  <c r="G45" i="6"/>
  <c r="C48" i="6"/>
  <c r="E52" i="6"/>
  <c r="G53" i="6"/>
  <c r="E59" i="6"/>
  <c r="C44" i="6"/>
  <c r="G16" i="1"/>
  <c r="H16" i="1" s="1"/>
  <c r="AM6" i="4"/>
  <c r="AM10" i="4"/>
  <c r="AC14" i="8"/>
  <c r="AE14" i="9"/>
  <c r="AC17" i="8"/>
  <c r="AE17" i="9"/>
  <c r="AC21" i="8"/>
  <c r="AE21" i="9"/>
  <c r="AE25" i="9"/>
  <c r="AC25" i="8"/>
  <c r="AE29" i="9"/>
  <c r="AC29" i="8"/>
  <c r="AB33" i="8"/>
  <c r="AD33" i="9"/>
  <c r="AB37" i="8"/>
  <c r="AD37" i="9"/>
  <c r="C7" i="6"/>
  <c r="D23" i="6"/>
  <c r="D31" i="6"/>
  <c r="C33" i="6"/>
  <c r="C36" i="6"/>
  <c r="E38" i="6"/>
  <c r="E41" i="6"/>
  <c r="G42" i="6"/>
  <c r="G64" i="6"/>
  <c r="C82" i="6"/>
  <c r="AD8" i="9"/>
  <c r="AB8" i="8"/>
  <c r="AD12" i="8"/>
  <c r="AF12" i="9"/>
  <c r="AF30" i="9"/>
  <c r="AD30" i="8"/>
  <c r="G49" i="6"/>
  <c r="C5" i="6"/>
  <c r="D28" i="6"/>
  <c r="D33" i="6"/>
  <c r="G39" i="6"/>
  <c r="C42" i="6"/>
  <c r="E46" i="6"/>
  <c r="G47" i="6"/>
  <c r="C50" i="6"/>
  <c r="E54" i="6"/>
  <c r="AF22" i="9"/>
  <c r="AD22" i="8"/>
  <c r="AF26" i="9"/>
  <c r="AD26" i="8"/>
  <c r="AC34" i="8"/>
  <c r="AE34" i="9"/>
  <c r="E62" i="6"/>
  <c r="AC5" i="8"/>
  <c r="AE5" i="9"/>
  <c r="B7" i="4"/>
  <c r="D8" i="4"/>
  <c r="AD9" i="9"/>
  <c r="AB9" i="8"/>
  <c r="B11" i="4"/>
  <c r="AB12" i="8"/>
  <c r="AD12" i="9"/>
  <c r="AM14" i="4"/>
  <c r="AM17" i="4"/>
  <c r="AM21" i="4"/>
  <c r="AM25" i="4"/>
  <c r="AM29" i="4"/>
  <c r="AC33" i="8"/>
  <c r="AE33" i="9"/>
  <c r="AE37" i="9"/>
  <c r="AC37" i="8"/>
  <c r="AM5" i="4"/>
  <c r="AM9" i="4"/>
  <c r="AL12" i="4"/>
  <c r="AD15" i="9"/>
  <c r="AB15" i="8"/>
  <c r="AE18" i="9"/>
  <c r="AC18" i="8"/>
  <c r="AE22" i="9"/>
  <c r="AC22" i="8"/>
  <c r="AE26" i="9"/>
  <c r="AC26" i="8"/>
  <c r="AE30" i="9"/>
  <c r="AC30" i="8"/>
  <c r="AD34" i="9"/>
  <c r="AB34" i="8"/>
  <c r="D5" i="6"/>
  <c r="D25" i="6"/>
  <c r="C35" i="6"/>
  <c r="C39" i="6"/>
  <c r="G34" i="6"/>
  <c r="G61" i="6"/>
  <c r="G65" i="6"/>
  <c r="C81" i="6"/>
  <c r="G56" i="6"/>
  <c r="C80" i="6"/>
  <c r="G59" i="6"/>
  <c r="C79" i="6"/>
  <c r="C87" i="6"/>
  <c r="G44" i="6"/>
  <c r="G46" i="6"/>
  <c r="G48" i="6"/>
  <c r="G50" i="6"/>
  <c r="G52" i="6"/>
  <c r="G54" i="6"/>
  <c r="G62" i="6"/>
  <c r="E72" i="6"/>
  <c r="C86" i="6"/>
  <c r="E49" i="6"/>
  <c r="E51" i="6"/>
  <c r="G57" i="6"/>
  <c r="C68" i="6"/>
  <c r="G69" i="6"/>
  <c r="C85" i="6"/>
  <c r="G60" i="6"/>
  <c r="C84" i="6"/>
  <c r="G35" i="6"/>
  <c r="G55" i="6"/>
  <c r="E56" i="6"/>
  <c r="E57" i="6"/>
  <c r="G63" i="6"/>
  <c r="C70" i="6"/>
  <c r="G73" i="6"/>
  <c r="D77" i="6"/>
  <c r="C83" i="6"/>
  <c r="D78" i="6"/>
  <c r="C96" i="6"/>
  <c r="C103" i="6"/>
  <c r="D79" i="6"/>
  <c r="D80" i="6"/>
  <c r="D81" i="6"/>
  <c r="D82" i="6"/>
  <c r="D83" i="6"/>
  <c r="D84" i="6"/>
  <c r="D85" i="6"/>
  <c r="D86" i="6"/>
  <c r="D70" i="6"/>
  <c r="G102" i="6"/>
  <c r="D74" i="6"/>
  <c r="C93" i="6"/>
  <c r="E96" i="6"/>
  <c r="C75" i="6"/>
  <c r="D75" i="6"/>
  <c r="C100" i="6"/>
  <c r="C76" i="6"/>
  <c r="D76" i="6"/>
  <c r="C91" i="6"/>
  <c r="D87" i="6"/>
  <c r="D88" i="6"/>
  <c r="D89" i="6"/>
  <c r="D90" i="6"/>
  <c r="D91" i="6"/>
  <c r="D92" i="6"/>
  <c r="D93" i="6"/>
  <c r="E94" i="6"/>
  <c r="G94" i="6"/>
  <c r="C97" i="6"/>
  <c r="G98" i="6"/>
  <c r="C101" i="6"/>
  <c r="R16" i="8"/>
  <c r="B5" i="8"/>
  <c r="X13" i="9"/>
  <c r="F14" i="9"/>
  <c r="F15" i="9" s="1"/>
  <c r="S9" i="9"/>
  <c r="E31" i="9"/>
  <c r="E32" i="9" s="1"/>
  <c r="A30" i="9"/>
  <c r="E88" i="6"/>
  <c r="E89" i="6"/>
  <c r="E92" i="6"/>
  <c r="E97" i="6"/>
  <c r="G97" i="6"/>
  <c r="E101" i="6"/>
  <c r="G101" i="6"/>
  <c r="E102" i="6"/>
  <c r="G103" i="6"/>
  <c r="N5" i="9"/>
  <c r="N6" i="9"/>
  <c r="D11" i="11"/>
  <c r="Z5" i="9"/>
  <c r="W10" i="9"/>
  <c r="W11" i="9"/>
  <c r="A29" i="9"/>
  <c r="G96" i="6"/>
  <c r="G100" i="6"/>
  <c r="R9" i="8"/>
  <c r="R7" i="9"/>
  <c r="X11" i="9"/>
  <c r="M12" i="9"/>
  <c r="X12" i="9"/>
  <c r="M13" i="9"/>
  <c r="G95" i="6"/>
  <c r="G99" i="6"/>
  <c r="I23" i="10"/>
  <c r="M18" i="13"/>
  <c r="R8" i="9"/>
  <c r="Z12" i="9"/>
  <c r="R6" i="9"/>
  <c r="S7" i="9"/>
  <c r="W9" i="9"/>
  <c r="X10" i="9"/>
  <c r="M11" i="9"/>
  <c r="Z11" i="9"/>
  <c r="N12" i="9"/>
  <c r="R5" i="9"/>
  <c r="S6" i="9"/>
  <c r="W8" i="9"/>
  <c r="X9" i="9"/>
  <c r="M10" i="9"/>
  <c r="Z10" i="9"/>
  <c r="N11" i="9"/>
  <c r="R13" i="9"/>
  <c r="S5" i="9"/>
  <c r="W7" i="9"/>
  <c r="X8" i="9"/>
  <c r="M9" i="9"/>
  <c r="Z9" i="9"/>
  <c r="N10" i="9"/>
  <c r="R12" i="9"/>
  <c r="S13" i="9"/>
  <c r="O6" i="8"/>
  <c r="B6" i="8" s="1"/>
  <c r="O7" i="8"/>
  <c r="B7" i="8" s="1"/>
  <c r="O8" i="8"/>
  <c r="O9" i="8"/>
  <c r="O10" i="8"/>
  <c r="O11" i="8"/>
  <c r="B11" i="8" s="1"/>
  <c r="O12" i="8"/>
  <c r="B12" i="8" s="1"/>
  <c r="O13" i="8"/>
  <c r="O14" i="8"/>
  <c r="B14" i="8" s="1"/>
  <c r="O15" i="8"/>
  <c r="B15" i="8" s="1"/>
  <c r="O16" i="8"/>
  <c r="B5" i="13"/>
  <c r="W6" i="9"/>
  <c r="X7" i="9"/>
  <c r="M8" i="9"/>
  <c r="Z8" i="9"/>
  <c r="N9" i="9"/>
  <c r="R11" i="9"/>
  <c r="S12" i="9"/>
  <c r="P6" i="8"/>
  <c r="P7" i="8"/>
  <c r="P8" i="8"/>
  <c r="P9" i="8"/>
  <c r="P10" i="8"/>
  <c r="P11" i="8"/>
  <c r="P12" i="8"/>
  <c r="P13" i="8"/>
  <c r="P14" i="8"/>
  <c r="P15" i="8"/>
  <c r="P16" i="8"/>
  <c r="W5" i="9"/>
  <c r="X6" i="9"/>
  <c r="M7" i="9"/>
  <c r="Z7" i="9"/>
  <c r="N8" i="9"/>
  <c r="R10" i="9"/>
  <c r="S11" i="9"/>
  <c r="W13" i="9"/>
  <c r="R5" i="8"/>
  <c r="R8" i="8"/>
  <c r="R10" i="8"/>
  <c r="R11" i="8"/>
  <c r="R12" i="8"/>
  <c r="R14" i="8"/>
  <c r="R15" i="8"/>
  <c r="X5" i="9"/>
  <c r="M6" i="9"/>
  <c r="Z6" i="9"/>
  <c r="N7" i="9"/>
  <c r="R9" i="9"/>
  <c r="S10" i="9"/>
  <c r="W12" i="9"/>
  <c r="AX3" i="6" l="1"/>
  <c r="E87" i="6"/>
  <c r="E65" i="6"/>
  <c r="E99" i="6"/>
  <c r="E37" i="6"/>
  <c r="E31" i="6"/>
  <c r="E90" i="6"/>
  <c r="E98" i="6"/>
  <c r="E23" i="6"/>
  <c r="E63" i="6"/>
  <c r="E34" i="6"/>
  <c r="E66" i="6"/>
  <c r="E60" i="6"/>
  <c r="E50" i="6"/>
  <c r="AG8" i="6"/>
  <c r="E91" i="6"/>
  <c r="E21" i="6"/>
  <c r="E93" i="6"/>
  <c r="E5" i="6"/>
  <c r="E18" i="6"/>
  <c r="E39" i="6"/>
  <c r="E26" i="6"/>
  <c r="E58" i="6"/>
  <c r="E82" i="6"/>
  <c r="E78" i="6"/>
  <c r="E100" i="6"/>
  <c r="E24" i="6"/>
  <c r="AG70" i="6"/>
  <c r="AG85" i="6"/>
  <c r="E61" i="6"/>
  <c r="AG74" i="6"/>
  <c r="E71" i="6"/>
  <c r="AG68" i="6"/>
  <c r="AG83" i="6"/>
  <c r="AG29" i="6"/>
  <c r="AG77" i="6"/>
  <c r="U3" i="6"/>
  <c r="U2" i="6" s="1"/>
  <c r="K2" i="6"/>
  <c r="Q2" i="6"/>
  <c r="AG10" i="6"/>
  <c r="E47" i="6"/>
  <c r="AG79" i="6"/>
  <c r="AG55" i="6"/>
  <c r="AG15" i="6"/>
  <c r="AG13" i="6"/>
  <c r="AB3" i="6"/>
  <c r="AB2" i="6" s="1"/>
  <c r="AJ3" i="6" s="1"/>
  <c r="AJ6" i="6" s="1"/>
  <c r="Q14" i="3"/>
  <c r="R14" i="3" s="1"/>
  <c r="Q10" i="3"/>
  <c r="R10" i="3" s="1"/>
  <c r="Q6" i="3"/>
  <c r="R6" i="3" s="1"/>
  <c r="Q15" i="3"/>
  <c r="R15" i="3" s="1"/>
  <c r="Q7" i="3"/>
  <c r="R7" i="3" s="1"/>
  <c r="Q13" i="3"/>
  <c r="R13" i="3" s="1"/>
  <c r="Q9" i="3"/>
  <c r="R9" i="3" s="1"/>
  <c r="Q5" i="3"/>
  <c r="R5" i="3" s="1"/>
  <c r="Q12" i="3"/>
  <c r="R12" i="3" s="1"/>
  <c r="Q8" i="3"/>
  <c r="R8" i="3" s="1"/>
  <c r="Q11" i="3"/>
  <c r="R11" i="3" s="1"/>
  <c r="W28" i="8"/>
  <c r="T28" i="8"/>
  <c r="S15" i="8"/>
  <c r="B10" i="8"/>
  <c r="E103" i="6"/>
  <c r="E5" i="9"/>
  <c r="A5" i="9" s="1"/>
  <c r="AD9" i="8"/>
  <c r="AF9" i="9"/>
  <c r="AD21" i="8"/>
  <c r="AF21" i="9"/>
  <c r="AD6" i="8"/>
  <c r="AF6" i="9"/>
  <c r="AF28" i="9"/>
  <c r="AD28" i="8"/>
  <c r="E40" i="6"/>
  <c r="E42" i="6"/>
  <c r="E53" i="6"/>
  <c r="E13" i="9"/>
  <c r="A13" i="9" s="1"/>
  <c r="E64" i="6"/>
  <c r="S5" i="8"/>
  <c r="B9" i="8"/>
  <c r="E33" i="9"/>
  <c r="A33" i="9" s="1"/>
  <c r="A32" i="9"/>
  <c r="AD5" i="8"/>
  <c r="AF5" i="9"/>
  <c r="AD17" i="8"/>
  <c r="AF17" i="9"/>
  <c r="AF24" i="9"/>
  <c r="AD24" i="8"/>
  <c r="AF27" i="9"/>
  <c r="AD27" i="8"/>
  <c r="E45" i="6"/>
  <c r="AD8" i="8"/>
  <c r="AF8" i="9"/>
  <c r="W29" i="8"/>
  <c r="T29" i="8"/>
  <c r="S16" i="8"/>
  <c r="W27" i="8"/>
  <c r="T27" i="8"/>
  <c r="S14" i="8"/>
  <c r="E7" i="9"/>
  <c r="A7" i="9" s="1"/>
  <c r="B16" i="8"/>
  <c r="B8" i="8"/>
  <c r="E9" i="9"/>
  <c r="A9" i="9" s="1"/>
  <c r="AD14" i="8"/>
  <c r="R6" i="8" s="1"/>
  <c r="AF14" i="9"/>
  <c r="E44" i="6"/>
  <c r="AD20" i="8"/>
  <c r="AF20" i="9"/>
  <c r="AD13" i="8"/>
  <c r="R7" i="8" s="1"/>
  <c r="AF13" i="9"/>
  <c r="AF23" i="9"/>
  <c r="AD23" i="8"/>
  <c r="E48" i="6"/>
  <c r="G17" i="1"/>
  <c r="AF10" i="9"/>
  <c r="AD10" i="8"/>
  <c r="R13" i="8" s="1"/>
  <c r="W25" i="8"/>
  <c r="T25" i="8"/>
  <c r="S12" i="8"/>
  <c r="E10" i="9"/>
  <c r="A10" i="9" s="1"/>
  <c r="E12" i="9"/>
  <c r="A12" i="9" s="1"/>
  <c r="AD16" i="8"/>
  <c r="AF16" i="9"/>
  <c r="AF11" i="9"/>
  <c r="AD11" i="8"/>
  <c r="AF19" i="9"/>
  <c r="AD19" i="8"/>
  <c r="AC12" i="8"/>
  <c r="AE12" i="9"/>
  <c r="E43" i="6"/>
  <c r="AF25" i="9"/>
  <c r="AD25" i="8"/>
  <c r="W23" i="8"/>
  <c r="T23" i="8"/>
  <c r="S10" i="8"/>
  <c r="E8" i="9"/>
  <c r="A8" i="9" s="1"/>
  <c r="B13" i="8"/>
  <c r="E11" i="9"/>
  <c r="A11" i="9" s="1"/>
  <c r="A31" i="9"/>
  <c r="I17" i="1"/>
  <c r="W24" i="8"/>
  <c r="T24" i="8"/>
  <c r="S11" i="8"/>
  <c r="E6" i="9"/>
  <c r="A6" i="9" s="1"/>
  <c r="W21" i="8"/>
  <c r="T21" i="8"/>
  <c r="S8" i="8"/>
  <c r="W22" i="8"/>
  <c r="T22" i="8"/>
  <c r="S9" i="8"/>
  <c r="E95" i="6"/>
  <c r="AF29" i="9"/>
  <c r="AD29" i="8"/>
  <c r="AF15" i="9"/>
  <c r="AD15" i="8"/>
  <c r="AN3" i="6" l="1"/>
  <c r="AN2" i="6" s="1"/>
  <c r="AX2" i="6"/>
  <c r="AP3" i="6"/>
  <c r="AP2" i="6" s="1"/>
  <c r="AV3" i="6"/>
  <c r="AV2" i="6" s="1"/>
  <c r="AT3" i="6"/>
  <c r="AT2" i="6" s="1"/>
  <c r="A24" i="9"/>
  <c r="AL3" i="6"/>
  <c r="AL2" i="6" s="1"/>
  <c r="AJ4" i="6" s="1"/>
  <c r="AJ5" i="6" s="1"/>
  <c r="AJ7" i="6" s="1"/>
  <c r="AI3" i="6"/>
  <c r="AI2" i="6" s="1"/>
  <c r="W19" i="8"/>
  <c r="T19" i="8"/>
  <c r="S6" i="8"/>
  <c r="P5" i="9"/>
  <c r="P6" i="9"/>
  <c r="P7" i="9"/>
  <c r="P13" i="9"/>
  <c r="P12" i="9"/>
  <c r="W20" i="8"/>
  <c r="S7" i="8"/>
  <c r="T20" i="8"/>
  <c r="T26" i="8"/>
  <c r="W26" i="8"/>
  <c r="S13" i="8"/>
  <c r="U10" i="9"/>
  <c r="U7" i="9"/>
  <c r="U6" i="9"/>
  <c r="U12" i="9"/>
  <c r="U8" i="9"/>
  <c r="U5" i="9"/>
  <c r="U11" i="9"/>
  <c r="U9" i="9"/>
  <c r="U13" i="9"/>
  <c r="U1" i="8"/>
  <c r="U2" i="8" s="1"/>
  <c r="P10" i="9"/>
  <c r="P11" i="9"/>
  <c r="G9" i="9"/>
  <c r="G10" i="9"/>
  <c r="G8" i="9"/>
  <c r="G12" i="9"/>
  <c r="G11" i="9"/>
  <c r="G13" i="9"/>
  <c r="G7" i="9"/>
  <c r="G5" i="9"/>
  <c r="G6" i="9"/>
  <c r="V1" i="8"/>
  <c r="V2" i="8" s="1"/>
  <c r="A3" i="9"/>
  <c r="P9" i="9"/>
  <c r="P8" i="9"/>
  <c r="W30" i="8" l="1"/>
  <c r="J13" i="9"/>
  <c r="K13" i="9" s="1"/>
  <c r="H13" i="9"/>
  <c r="I13" i="9" s="1"/>
  <c r="J12" i="9"/>
  <c r="K12" i="9" s="1"/>
  <c r="H12" i="9"/>
  <c r="I12" i="9" s="1"/>
  <c r="J7" i="9"/>
  <c r="K7" i="9" s="1"/>
  <c r="H7" i="9"/>
  <c r="I7" i="9" s="1"/>
  <c r="J9" i="9"/>
  <c r="K9" i="9" s="1"/>
  <c r="H9" i="9"/>
  <c r="I9" i="9" s="1"/>
  <c r="J6" i="9"/>
  <c r="K6" i="9" s="1"/>
  <c r="H6" i="9"/>
  <c r="I6" i="9" s="1"/>
  <c r="H11" i="9"/>
  <c r="I11" i="9" s="1"/>
  <c r="J11" i="9"/>
  <c r="K11" i="9" s="1"/>
  <c r="H10" i="9"/>
  <c r="I10" i="9" s="1"/>
  <c r="J10" i="9"/>
  <c r="K10" i="9" s="1"/>
  <c r="J5" i="9"/>
  <c r="H5" i="9"/>
  <c r="J8" i="9"/>
  <c r="K8" i="9" s="1"/>
  <c r="H8" i="9"/>
  <c r="I8" i="9" s="1"/>
  <c r="T30" i="8"/>
  <c r="K5" i="9" l="1"/>
  <c r="J14" i="9"/>
  <c r="J15" i="9" s="1"/>
  <c r="I5" i="9"/>
  <c r="H14" i="9"/>
  <c r="H15" i="9" s="1"/>
</calcChain>
</file>

<file path=xl/comments1.xml><?xml version="1.0" encoding="utf-8"?>
<comments xmlns="http://schemas.openxmlformats.org/spreadsheetml/2006/main">
  <authors>
    <author>user</author>
    <author>作者</author>
  </authors>
  <commentList>
    <comment ref="X12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话费券1，客户端显示为0.1元</t>
        </r>
      </text>
    </comment>
    <comment ref="X20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实物价值是正常价值的2倍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E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获得金币，此处填写获得金币的途径，做之前与程序商定</t>
        </r>
      </text>
    </comment>
  </commentList>
</comments>
</file>

<file path=xl/comments3.xml><?xml version="1.0" encoding="utf-8"?>
<comments xmlns="http://schemas.openxmlformats.org/spreadsheetml/2006/main">
  <authors>
    <author>作者</author>
    <author>龙江</author>
    <author>jianlong wo</author>
  </authors>
  <commentList>
    <comment ref="E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获得金币，此处填写获得金币的途径，做之前与程序商定</t>
        </r>
      </text>
    </comment>
    <comment ref="AH4" authorId="1" shapeId="0">
      <text>
        <r>
          <rPr>
            <sz val="9"/>
            <rFont val="宋体"/>
            <family val="3"/>
            <charset val="134"/>
          </rPr>
          <t>按照平均值计算</t>
        </r>
      </text>
    </comment>
    <comment ref="AJ12" authorId="2" shapeId="0">
      <text>
        <r>
          <rPr>
            <b/>
            <sz val="9"/>
            <rFont val="宋体"/>
            <family val="3"/>
            <charset val="134"/>
          </rPr>
          <t>1000福卡=1元</t>
        </r>
      </text>
    </comment>
    <comment ref="AJ2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实物价值是正常价值的2倍</t>
        </r>
      </text>
    </comment>
  </commentList>
</comments>
</file>

<file path=xl/comments4.xml><?xml version="1.0" encoding="utf-8"?>
<comments xmlns="http://schemas.openxmlformats.org/spreadsheetml/2006/main">
  <authors>
    <author>jianlong wo</author>
  </authors>
  <commentList>
    <comment ref="C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玩家注册后的</t>
        </r>
      </text>
    </comment>
    <comment ref="D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玩家注册后的</t>
        </r>
      </text>
    </comment>
    <comment ref="F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玩家注册后的</t>
        </r>
      </text>
    </comment>
    <comment ref="G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他俩共享次数</t>
        </r>
      </text>
    </comment>
    <comment ref="H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他俩共享次数</t>
        </r>
      </text>
    </comment>
  </commentList>
</comments>
</file>

<file path=xl/comments5.xml><?xml version="1.0" encoding="utf-8"?>
<comments xmlns="http://schemas.openxmlformats.org/spreadsheetml/2006/main">
  <authors>
    <author>jianlong wo</author>
  </authors>
  <commentList>
    <comment ref="U1" authorId="0" shapeId="0">
      <text>
        <r>
          <rPr>
            <sz val="9"/>
            <rFont val="宋体"/>
            <family val="3"/>
            <charset val="134"/>
          </rPr>
          <t>调整后需要调整</t>
        </r>
        <r>
          <rPr>
            <b/>
            <sz val="9"/>
            <rFont val="宋体"/>
            <family val="3"/>
            <charset val="134"/>
          </rPr>
          <t>道具表</t>
        </r>
        <r>
          <rPr>
            <sz val="9"/>
            <rFont val="宋体"/>
            <family val="3"/>
            <charset val="134"/>
          </rPr>
          <t>金币、星钻价值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A1" authorId="0" shapeId="0">
      <text>
        <r>
          <rPr>
            <sz val="9"/>
            <rFont val="宋体"/>
            <family val="3"/>
            <charset val="134"/>
          </rPr>
          <t>改完后校验一下</t>
        </r>
      </text>
    </comment>
    <comment ref="A22" authorId="0" shapeId="0">
      <text>
        <r>
          <rPr>
            <sz val="9"/>
            <rFont val="宋体"/>
            <family val="3"/>
            <charset val="134"/>
          </rPr>
          <t>改完后校验一下</t>
        </r>
      </text>
    </comment>
  </commentList>
</comments>
</file>

<file path=xl/sharedStrings.xml><?xml version="1.0" encoding="utf-8"?>
<sst xmlns="http://schemas.openxmlformats.org/spreadsheetml/2006/main" count="1102" uniqueCount="519">
  <si>
    <t>cs</t>
  </si>
  <si>
    <t>c</t>
  </si>
  <si>
    <t>差额</t>
  </si>
  <si>
    <t>估算价值
百分比</t>
  </si>
  <si>
    <t>计算
奖励价值</t>
  </si>
  <si>
    <t>实际人民币价值(超级武器、金币、钻石)</t>
  </si>
  <si>
    <t>%</t>
  </si>
  <si>
    <t>实际人民币总价值</t>
  </si>
  <si>
    <t>买一送2千，阶段奖励为80%</t>
  </si>
  <si>
    <t>int</t>
  </si>
  <si>
    <t>string</t>
  </si>
  <si>
    <t>验算表</t>
  </si>
  <si>
    <t>rechargelimit</t>
  </si>
  <si>
    <t>reward</t>
  </si>
  <si>
    <t>pic</t>
  </si>
  <si>
    <t>物品1</t>
  </si>
  <si>
    <t>物品2</t>
  </si>
  <si>
    <t>物品3</t>
  </si>
  <si>
    <t>物品4</t>
  </si>
  <si>
    <t>物品5</t>
  </si>
  <si>
    <t>物品6</t>
  </si>
  <si>
    <t>充值额度</t>
  </si>
  <si>
    <t>达到该额度后玩家所得奖励</t>
  </si>
  <si>
    <t>宝箱图标</t>
  </si>
  <si>
    <t>物品名称</t>
  </si>
  <si>
    <t>物品类型</t>
  </si>
  <si>
    <t>物品id</t>
  </si>
  <si>
    <t>数量</t>
  </si>
  <si>
    <t>人民币
价值</t>
  </si>
  <si>
    <t>人民币价值</t>
  </si>
  <si>
    <t>价值
钻石价值</t>
  </si>
  <si>
    <t>id</t>
  </si>
  <si>
    <t>金币</t>
  </si>
  <si>
    <t>人民币</t>
  </si>
  <si>
    <t>超级武器1</t>
  </si>
  <si>
    <t>钻石</t>
  </si>
  <si>
    <t>green</t>
  </si>
  <si>
    <t>超级武器2</t>
  </si>
  <si>
    <t>锁定</t>
  </si>
  <si>
    <t>超级武器3</t>
  </si>
  <si>
    <t>冰冻</t>
  </si>
  <si>
    <t>lan</t>
  </si>
  <si>
    <t>狂暴</t>
  </si>
  <si>
    <t>召唤</t>
  </si>
  <si>
    <t>超级武器4</t>
  </si>
  <si>
    <t>话费券</t>
  </si>
  <si>
    <t>blue</t>
  </si>
  <si>
    <t>brown</t>
  </si>
  <si>
    <t>10元话费卡</t>
  </si>
  <si>
    <t>2元话费卡</t>
  </si>
  <si>
    <t>高压锅</t>
  </si>
  <si>
    <t>30元话费卡</t>
  </si>
  <si>
    <t>50元话费卡</t>
  </si>
  <si>
    <t>活跃度</t>
  </si>
  <si>
    <t>红包【恭】</t>
  </si>
  <si>
    <t>红包【喜】</t>
  </si>
  <si>
    <t>红包【发】</t>
  </si>
  <si>
    <t>红包【财】</t>
  </si>
  <si>
    <t>s</t>
  </si>
  <si>
    <t>每充值30元赠送一个金锤子</t>
  </si>
  <si>
    <t>满足条件的活跃按照2000算，V1及其以上玩家人数200左右</t>
  </si>
  <si>
    <t>活动期间，每天根据使用金锤子数量进行排名，前三的有弹头奖励</t>
  </si>
  <si>
    <t>drawpool</t>
  </si>
  <si>
    <t>probability</t>
  </si>
  <si>
    <t>dropVipLimit</t>
  </si>
  <si>
    <t>alllimit</t>
  </si>
  <si>
    <t>playerlimit</t>
  </si>
  <si>
    <t>recharge</t>
  </si>
  <si>
    <t>unlock</t>
  </si>
  <si>
    <t>led</t>
  </si>
  <si>
    <t>record</t>
  </si>
  <si>
    <t>zero</t>
  </si>
  <si>
    <t>序号</t>
  </si>
  <si>
    <t>分属奖池
1.金龙蛋
2.银龙蛋</t>
  </si>
  <si>
    <t>奖励内容</t>
  </si>
  <si>
    <t>抽中该奖励的权重</t>
  </si>
  <si>
    <t>掉落需要的VIP等级，大于等于该VIP</t>
  </si>
  <si>
    <r>
      <rPr>
        <sz val="9"/>
        <color theme="1"/>
        <rFont val="微软雅黑"/>
        <family val="2"/>
        <charset val="134"/>
      </rPr>
      <t xml:space="preserve">每日全服抽取次数上限
-1为无上限
</t>
    </r>
    <r>
      <rPr>
        <sz val="9"/>
        <color rgb="FFFF0000"/>
        <rFont val="微软雅黑"/>
        <family val="2"/>
        <charset val="134"/>
      </rPr>
      <t>充值或时间间隔解锁配置后生效</t>
    </r>
  </si>
  <si>
    <t>每日单个玩家抽取次数上限</t>
  </si>
  <si>
    <r>
      <rPr>
        <sz val="9"/>
        <color theme="1"/>
        <rFont val="微软雅黑"/>
        <family val="2"/>
        <charset val="134"/>
      </rPr>
      <t xml:space="preserve">每日全服充值n元后解锁一个此道具
</t>
    </r>
    <r>
      <rPr>
        <sz val="9"/>
        <color rgb="FFFF0000"/>
        <rFont val="微软雅黑"/>
        <family val="2"/>
        <charset val="134"/>
      </rPr>
      <t>每日间隔配置后此列废弃</t>
    </r>
  </si>
  <si>
    <t>每日隔n分钟后解锁一个此道具</t>
  </si>
  <si>
    <t>是否播放led
1为播放led
-1为不需要播放</t>
  </si>
  <si>
    <t>是否展示在活动界面上
1为展示
-1为不展示</t>
  </si>
  <si>
    <t>0点的时候补偿n个道具</t>
  </si>
  <si>
    <t>抽中概率</t>
  </si>
  <si>
    <t>期望值</t>
  </si>
  <si>
    <t>物品名称
辅助用到</t>
  </si>
  <si>
    <t>金币价值</t>
  </si>
  <si>
    <t>兑换价值衰减</t>
  </si>
  <si>
    <t>金币、钻石</t>
  </si>
  <si>
    <t>5元话费卡</t>
  </si>
  <si>
    <t>金蛋每日零点解锁一张50元一张30元话费，之后每充值1500元解锁一张50元、一张30元。2元5元无限制。</t>
  </si>
  <si>
    <t>双轮</t>
  </si>
  <si>
    <t>银蛋每日零点解锁100张5元，250张2元，之后不再补充。</t>
  </si>
  <si>
    <t>橄榄油</t>
  </si>
  <si>
    <t>米面礼盒</t>
  </si>
  <si>
    <t>1元话费卡</t>
  </si>
  <si>
    <t>该活动放出去后，关掉每日充值</t>
  </si>
  <si>
    <t>tesktype</t>
  </si>
  <si>
    <t>icon</t>
  </si>
  <si>
    <t>desc</t>
  </si>
  <si>
    <t>teskaim</t>
  </si>
  <si>
    <t>aimvalue</t>
  </si>
  <si>
    <t>viplevel</t>
  </si>
  <si>
    <t>weight</t>
  </si>
  <si>
    <t>continuity</t>
  </si>
  <si>
    <t>3类型任务验算</t>
  </si>
  <si>
    <r>
      <rPr>
        <sz val="10"/>
        <color theme="1"/>
        <rFont val="微软雅黑"/>
        <family val="2"/>
        <charset val="134"/>
      </rPr>
      <t xml:space="preserve">任务内容
</t>
    </r>
    <r>
      <rPr>
        <sz val="9"/>
        <color theme="1"/>
        <rFont val="微软雅黑"/>
        <family val="2"/>
        <charset val="134"/>
      </rPr>
      <t>8.当日每充值n元可获得m个金锤子
2.击杀boss获得锤子
14.游戏一定时间可获得锤子/s
3.根据当日登录游戏时解锁的最高炮倍率，对应捕鱼获得金币，</t>
    </r>
    <r>
      <rPr>
        <i/>
        <sz val="9"/>
        <color rgb="FF0070C0"/>
        <rFont val="微软雅黑"/>
        <family val="2"/>
        <charset val="134"/>
      </rPr>
      <t>详情炮解锁表</t>
    </r>
    <r>
      <rPr>
        <sz val="9"/>
        <color theme="1"/>
        <rFont val="微软雅黑"/>
        <family val="2"/>
        <charset val="134"/>
      </rPr>
      <t xml:space="preserve">
27.vipn每日登录可得锤子</t>
    </r>
  </si>
  <si>
    <t>每个任务使用的小icon（可以让美术出特定名字的图，就不用配这行了）（同福利）</t>
  </si>
  <si>
    <t>对应的文本描述</t>
  </si>
  <si>
    <t>任务目标id
根据鱼的type走
没有就写0</t>
  </si>
  <si>
    <t>任务达标需求（系数）
1为登录</t>
  </si>
  <si>
    <t>vip等级设置</t>
  </si>
  <si>
    <t>显示顺序权重
0表示没有权重</t>
  </si>
  <si>
    <t>是否为连续任务
1连续，0不连续</t>
  </si>
  <si>
    <t>物品类型和奖励内容</t>
  </si>
  <si>
    <t>vipN</t>
  </si>
  <si>
    <r>
      <rPr>
        <sz val="11"/>
        <color theme="1"/>
        <rFont val="微软雅黑"/>
        <family val="2"/>
        <charset val="134"/>
      </rPr>
      <t>金锤数量
/天</t>
    </r>
    <r>
      <rPr>
        <sz val="10"/>
        <color theme="1"/>
        <rFont val="微软雅黑"/>
        <family val="2"/>
        <charset val="134"/>
      </rPr>
      <t>（不计充值）</t>
    </r>
  </si>
  <si>
    <t>登录银锤数量
/天</t>
  </si>
  <si>
    <t>捕鱼掉落银锤数量
/天</t>
  </si>
  <si>
    <t>金币总价值</t>
  </si>
  <si>
    <t>炮倍率</t>
  </si>
  <si>
    <t>icon_renwutubiao_chongzhi_01</t>
  </si>
  <si>
    <t>eggtask_01</t>
  </si>
  <si>
    <t>2|1600|1</t>
  </si>
  <si>
    <t>icon_renwutubiao_boss_01</t>
  </si>
  <si>
    <t>eggtask_02</t>
  </si>
  <si>
    <t>icon_renwutubiao_shichang_01</t>
  </si>
  <si>
    <t>eggtask_03</t>
  </si>
  <si>
    <t>icon_renwutubiao_jinbii_01</t>
  </si>
  <si>
    <t>eggtask_04</t>
  </si>
  <si>
    <t>icon_renwutubiao_chuizi_01</t>
  </si>
  <si>
    <t>eggtask_05</t>
  </si>
  <si>
    <t>2|1601|1</t>
  </si>
  <si>
    <t>2|1601|2</t>
  </si>
  <si>
    <t>2|1601|3</t>
  </si>
  <si>
    <t>2|1601|4</t>
  </si>
  <si>
    <t>2|1601|5</t>
  </si>
  <si>
    <t>2|1601|6</t>
  </si>
  <si>
    <t>2|1601|7</t>
  </si>
  <si>
    <t>2|1601|8</t>
  </si>
  <si>
    <t>2|1601|9</t>
  </si>
  <si>
    <t>2|1601|12</t>
  </si>
  <si>
    <t>2|1601|15</t>
  </si>
  <si>
    <t>抽奖等获得的福卡按照5000金币=1福卡</t>
  </si>
  <si>
    <t>每天总共可以许愿6次，每次许愿从数量最小和最大直范围内随机一个值</t>
  </si>
  <si>
    <t>兑出按照1000福卡=15万金币（即150金币=1福卡），狂暴等道具按照金币价值来</t>
  </si>
  <si>
    <t>prize1</t>
  </si>
  <si>
    <t>prize1range</t>
  </si>
  <si>
    <t>prize2</t>
  </si>
  <si>
    <t>prize2range</t>
  </si>
  <si>
    <t>prize3</t>
  </si>
  <si>
    <t>prize3range</t>
  </si>
  <si>
    <t>prize4</t>
  </si>
  <si>
    <t>prize4range</t>
  </si>
  <si>
    <t>1000福卡=1元</t>
  </si>
  <si>
    <t>第n天</t>
  </si>
  <si>
    <t>奖品1</t>
  </si>
  <si>
    <t>奖品1范围</t>
  </si>
  <si>
    <t>奖品2</t>
  </si>
  <si>
    <t>奖品2范围</t>
  </si>
  <si>
    <t>奖品3</t>
  </si>
  <si>
    <t>奖品3范围</t>
  </si>
  <si>
    <t>奖品4</t>
  </si>
  <si>
    <t>奖品4范围</t>
  </si>
  <si>
    <t>数量最小</t>
  </si>
  <si>
    <t>数量最大</t>
  </si>
  <si>
    <t>平均值</t>
  </si>
  <si>
    <t>每天最大福卡</t>
  </si>
  <si>
    <t>1个该物品对应的价值</t>
  </si>
  <si>
    <t>钻石价值</t>
  </si>
  <si>
    <t>兑换价值</t>
  </si>
  <si>
    <t>福卡</t>
  </si>
  <si>
    <t>次留</t>
  </si>
  <si>
    <t>3留</t>
  </si>
  <si>
    <t>7留</t>
  </si>
  <si>
    <t>闪电</t>
  </si>
  <si>
    <t>会员加量卡</t>
  </si>
  <si>
    <t>Ⅰ级核弹碎片</t>
  </si>
  <si>
    <t>Ⅱ级核弹碎片</t>
  </si>
  <si>
    <t>Ⅲ级核弹碎片</t>
  </si>
  <si>
    <t>Ⅳ级核弹碎片</t>
  </si>
  <si>
    <t>本次免费默认</t>
  </si>
  <si>
    <t>本次金币价值</t>
  </si>
  <si>
    <t>消耗钻石</t>
  </si>
  <si>
    <t>本次星钻默认</t>
  </si>
  <si>
    <t>星钻默认</t>
  </si>
  <si>
    <t>key</t>
  </si>
  <si>
    <t>ptId</t>
  </si>
  <si>
    <t>ptweightFree</t>
  </si>
  <si>
    <t>ptweightGroup</t>
  </si>
  <si>
    <t>cjId</t>
  </si>
  <si>
    <t>cjweightFree</t>
  </si>
  <si>
    <t>cjweightGroup</t>
  </si>
  <si>
    <t>基础金币</t>
  </si>
  <si>
    <t xml:space="preserve">
</t>
  </si>
  <si>
    <t>平均倍数</t>
  </si>
  <si>
    <t>编号</t>
  </si>
  <si>
    <t>倍数</t>
  </si>
  <si>
    <t>普通翻倍（免费）
[0,x]中0表示默认概率
第N次权重</t>
  </si>
  <si>
    <t>倍数范围</t>
  </si>
  <si>
    <t>翻倍钻石</t>
  </si>
  <si>
    <t>权重</t>
  </si>
  <si>
    <t>概率</t>
  </si>
  <si>
    <t>平均金币</t>
  </si>
  <si>
    <t>实际价值</t>
  </si>
  <si>
    <t>clockin</t>
  </si>
  <si>
    <t>get</t>
  </si>
  <si>
    <t>addpay</t>
  </si>
  <si>
    <t>第n天打卡需充值的金额（根据序号为第n天）</t>
  </si>
  <si>
    <t>完成第n日打卡所得买单券数量（序号为第n天）</t>
  </si>
  <si>
    <r>
      <rPr>
        <sz val="10"/>
        <color theme="1"/>
        <rFont val="微软雅黑"/>
        <family val="2"/>
        <charset val="134"/>
      </rPr>
      <t>第n次补卡需充值的金额（根据序号为第n</t>
    </r>
    <r>
      <rPr>
        <b/>
        <sz val="10"/>
        <color theme="1"/>
        <rFont val="微软雅黑"/>
        <family val="2"/>
        <charset val="134"/>
      </rPr>
      <t>次</t>
    </r>
    <r>
      <rPr>
        <sz val="10"/>
        <color theme="1"/>
        <rFont val="微软雅黑"/>
        <family val="2"/>
        <charset val="134"/>
      </rPr>
      <t>补卡）</t>
    </r>
  </si>
  <si>
    <t>2|1213|6</t>
  </si>
  <si>
    <t>客户端展示为固定展示，配置展示哪些内容</t>
  </si>
  <si>
    <t>金币价值(闪电)</t>
  </si>
  <si>
    <t>星钻价格</t>
  </si>
  <si>
    <t>dropItem</t>
  </si>
  <si>
    <t>isValuable</t>
  </si>
  <si>
    <t>isNum</t>
  </si>
  <si>
    <t>showPosition</t>
  </si>
  <si>
    <t>dropWeight</t>
  </si>
  <si>
    <t>dropWeight10</t>
  </si>
  <si>
    <t>fullServiceLimit</t>
  </si>
  <si>
    <t>singleLimit</t>
  </si>
  <si>
    <r>
      <rPr>
        <sz val="10"/>
        <color theme="1"/>
        <rFont val="微软雅黑"/>
        <family val="2"/>
        <charset val="134"/>
      </rPr>
      <t>vip</t>
    </r>
    <r>
      <rPr>
        <sz val="10"/>
        <color theme="1"/>
        <rFont val="微软雅黑"/>
        <family val="2"/>
        <charset val="134"/>
      </rPr>
      <t>Limit</t>
    </r>
  </si>
  <si>
    <t>修正后星钻</t>
  </si>
  <si>
    <t>掉落物品和数量</t>
  </si>
  <si>
    <t>是否按照贵
重物品显示
0否，1是</t>
  </si>
  <si>
    <r>
      <rPr>
        <sz val="10"/>
        <color theme="1"/>
        <rFont val="微软雅黑"/>
        <family val="2"/>
        <charset val="134"/>
      </rPr>
      <t xml:space="preserve">显示图片
</t>
    </r>
    <r>
      <rPr>
        <sz val="8"/>
        <color theme="1"/>
        <rFont val="微软雅黑"/>
        <family val="2"/>
        <charset val="134"/>
      </rPr>
      <t>如果配置显示配置图片，否则显示默认图片</t>
    </r>
  </si>
  <si>
    <t>是否显示具体值
0否，1是</t>
  </si>
  <si>
    <t>展示位置，图片中
从左下顺时针开始为1号位置</t>
  </si>
  <si>
    <t>攻击一次
掉落权重</t>
  </si>
  <si>
    <t>攻击十次
掉落权重</t>
  </si>
  <si>
    <r>
      <rPr>
        <sz val="10"/>
        <color theme="1"/>
        <rFont val="微软雅黑"/>
        <family val="2"/>
        <charset val="134"/>
      </rPr>
      <t xml:space="preserve">全服每日上限
</t>
    </r>
    <r>
      <rPr>
        <sz val="8"/>
        <color rgb="FFFF0000"/>
        <rFont val="微软雅黑"/>
        <family val="2"/>
        <charset val="134"/>
      </rPr>
      <t>-1表示无上限</t>
    </r>
  </si>
  <si>
    <r>
      <rPr>
        <sz val="10"/>
        <color theme="1"/>
        <rFont val="微软雅黑"/>
        <family val="2"/>
        <charset val="134"/>
      </rPr>
      <t xml:space="preserve">每人每天获得上限
</t>
    </r>
    <r>
      <rPr>
        <sz val="8"/>
        <color rgb="FFFF0000"/>
        <rFont val="微软雅黑"/>
        <family val="2"/>
        <charset val="134"/>
      </rPr>
      <t>-1表示无上限</t>
    </r>
  </si>
  <si>
    <t>抽到该档位需要
vip等级限制</t>
  </si>
  <si>
    <t>是否进入led播放：
0不进入
1进入B类led
2进入B+类</t>
  </si>
  <si>
    <t>辅助
xx万金币</t>
  </si>
  <si>
    <r>
      <rPr>
        <b/>
        <sz val="10"/>
        <color theme="1"/>
        <rFont val="微软雅黑"/>
        <family val="2"/>
        <charset val="134"/>
      </rPr>
      <t>攻击一次</t>
    </r>
    <r>
      <rPr>
        <sz val="10"/>
        <color theme="1"/>
        <rFont val="微软雅黑"/>
        <family val="2"/>
        <charset val="134"/>
      </rPr>
      <t xml:space="preserve">
掉落权重</t>
    </r>
  </si>
  <si>
    <t>掉落概率
辅助</t>
  </si>
  <si>
    <r>
      <rPr>
        <b/>
        <sz val="10"/>
        <color theme="0"/>
        <rFont val="微软雅黑"/>
        <family val="2"/>
        <charset val="134"/>
      </rPr>
      <t>攻击十次</t>
    </r>
    <r>
      <rPr>
        <sz val="10"/>
        <color theme="0"/>
        <rFont val="微软雅黑"/>
        <family val="2"/>
        <charset val="134"/>
      </rPr>
      <t xml:space="preserve">
掉落权重</t>
    </r>
  </si>
  <si>
    <t>1次</t>
  </si>
  <si>
    <t>10次</t>
  </si>
  <si>
    <t>ic_zg1y_01</t>
  </si>
  <si>
    <t>福卡计入福卡池子上限(福卡渔鱼潮上线)</t>
  </si>
  <si>
    <t>spNum</t>
  </si>
  <si>
    <t>tiyankaid</t>
  </si>
  <si>
    <t>times</t>
  </si>
  <si>
    <t>兑换体验卡需要碎片</t>
  </si>
  <si>
    <t>体验卡</t>
  </si>
  <si>
    <t>活动期间可兑换次数</t>
  </si>
  <si>
    <t>碎片id</t>
  </si>
  <si>
    <t>碎片个数</t>
  </si>
  <si>
    <t>兑换体验卡id</t>
  </si>
  <si>
    <t>1天体验卡</t>
  </si>
  <si>
    <t>3天体验卡</t>
  </si>
  <si>
    <t>5天体验卡</t>
  </si>
  <si>
    <r>
      <rPr>
        <sz val="11"/>
        <color rgb="FFFF0000"/>
        <rFont val="微软雅黑"/>
        <family val="2"/>
        <charset val="134"/>
      </rPr>
      <t>修改后记得调整</t>
    </r>
    <r>
      <rPr>
        <b/>
        <sz val="11"/>
        <color rgb="FFFF0000"/>
        <rFont val="微软雅黑"/>
        <family val="2"/>
        <charset val="134"/>
      </rPr>
      <t>全局表</t>
    </r>
    <r>
      <rPr>
        <sz val="11"/>
        <color rgb="FFFF0000"/>
        <rFont val="微软雅黑"/>
        <family val="2"/>
        <charset val="134"/>
      </rPr>
      <t>掉落上限，鱼属性表掉落节奏！！！</t>
    </r>
  </si>
  <si>
    <t>type</t>
  </si>
  <si>
    <t>iconFrame</t>
  </si>
  <si>
    <t>isHit</t>
  </si>
  <si>
    <r>
      <rPr>
        <sz val="10"/>
        <color theme="1"/>
        <rFont val="微软雅黑"/>
        <family val="2"/>
        <charset val="134"/>
      </rPr>
      <t xml:space="preserve">牌id
</t>
    </r>
    <r>
      <rPr>
        <sz val="9"/>
        <color theme="1"/>
        <rFont val="微软雅黑"/>
        <family val="2"/>
        <charset val="134"/>
      </rPr>
      <t>黄金鱼1_a、黄金鱼1_b
黄金鱼1_c、黄金鱼1_d，
黄金鱼2_a、黄金鱼2_b、
黄金鱼2_c、黄金鱼2_d，
黄金鱼3_a、黄金鱼3_b、
黄金鱼3_c、黄金鱼3_d，
黄金鱼4_a、黄金鱼4_b、
黄金鱼4_c、黄金鱼4_d，
银财神、金财神</t>
    </r>
  </si>
  <si>
    <r>
      <rPr>
        <sz val="10"/>
        <color theme="1"/>
        <rFont val="微软雅黑"/>
        <family val="2"/>
        <charset val="134"/>
      </rPr>
      <t xml:space="preserve">牌型：
</t>
    </r>
    <r>
      <rPr>
        <sz val="9"/>
        <color theme="1"/>
        <rFont val="微软雅黑"/>
        <family val="2"/>
        <charset val="134"/>
      </rPr>
      <t>1、黄金鱼1，2、黄金鱼2
3、黄金鱼3，4、黄金鱼4
5、银财神，6、金财神</t>
    </r>
  </si>
  <si>
    <t>icon边框</t>
  </si>
  <si>
    <t>是否为首次
必中牌id
0否，1是</t>
  </si>
  <si>
    <t>价值</t>
  </si>
  <si>
    <t>牌类型</t>
  </si>
  <si>
    <t>ic_fkhd_01</t>
  </si>
  <si>
    <t>ui_fl_kb_02</t>
  </si>
  <si>
    <t>黄金鱼1</t>
  </si>
  <si>
    <t>黄金鱼2</t>
  </si>
  <si>
    <t>黄金鱼3</t>
  </si>
  <si>
    <t>黄金鱼4</t>
  </si>
  <si>
    <t>ic_fkhd_02</t>
  </si>
  <si>
    <t>银财神</t>
  </si>
  <si>
    <t>金财神</t>
  </si>
  <si>
    <t>ic_fkhd_03</t>
  </si>
  <si>
    <t>ic_fkhd_04</t>
  </si>
  <si>
    <t>翻牌</t>
  </si>
  <si>
    <t>翻到该牌的概率</t>
  </si>
  <si>
    <t>翻牌次数</t>
  </si>
  <si>
    <t>财神概率</t>
  </si>
  <si>
    <t>基础牌概率</t>
  </si>
  <si>
    <t>情况1</t>
  </si>
  <si>
    <t>情况2</t>
  </si>
  <si>
    <t>情况3</t>
  </si>
  <si>
    <t>情况4</t>
  </si>
  <si>
    <t>情况5</t>
  </si>
  <si>
    <t>情况6</t>
  </si>
  <si>
    <t>情况7</t>
  </si>
  <si>
    <t>情况8</t>
  </si>
  <si>
    <t>1张</t>
  </si>
  <si>
    <t>ic_fkhd_05</t>
  </si>
  <si>
    <t>ui_fl_kb_03</t>
  </si>
  <si>
    <t>2张相同</t>
  </si>
  <si>
    <t>2张不同</t>
  </si>
  <si>
    <t>ui_fl_kb_04</t>
  </si>
  <si>
    <t>3张相同</t>
  </si>
  <si>
    <t>3张不同</t>
  </si>
  <si>
    <t>2张相同+1张其他</t>
  </si>
  <si>
    <t>4张相同</t>
  </si>
  <si>
    <t>3张相同+1张其他</t>
  </si>
  <si>
    <t>2张相同+2张相同</t>
  </si>
  <si>
    <t>2张相同+2张其他</t>
  </si>
  <si>
    <t>4张不同</t>
  </si>
  <si>
    <t>财神</t>
  </si>
  <si>
    <t>4张相同+1张其他</t>
  </si>
  <si>
    <t>3张相同+2张相同</t>
  </si>
  <si>
    <t>2张相同+2张相同+1张其他</t>
  </si>
  <si>
    <t>2张相同+3张其他</t>
  </si>
  <si>
    <t>4张相同+2张相同</t>
  </si>
  <si>
    <t>4张相同+2张其他</t>
  </si>
  <si>
    <t>3张相同+2张相同+1张其他</t>
  </si>
  <si>
    <t>3张相同+3张其他</t>
  </si>
  <si>
    <t>2张相同+2张相同+2张相同</t>
  </si>
  <si>
    <t>2张相同+2张相同+2张其他</t>
  </si>
  <si>
    <t>4张相同+3张相同</t>
  </si>
  <si>
    <t>4张相同+2张相同+1张其他</t>
  </si>
  <si>
    <t>3张相同+3张相同+1张其他</t>
  </si>
  <si>
    <t>3张相同+2张相同+2张相同</t>
  </si>
  <si>
    <t>3张相同+2张相同+2张其他</t>
  </si>
  <si>
    <t>4张相同+4张相同</t>
  </si>
  <si>
    <t>4张相同+3张相同+1张其他</t>
  </si>
  <si>
    <t>3张相同+3张相同+2张相同</t>
  </si>
  <si>
    <t>3张相同+3张相同+2张其他</t>
  </si>
  <si>
    <t>3张相同+2张相同+2张相同+1张其他</t>
  </si>
  <si>
    <t>2张相同+2张相同+2张相同+2张相同</t>
  </si>
  <si>
    <t>财神单独计算概率</t>
  </si>
  <si>
    <t>4张相同+4张相同+1张其他</t>
  </si>
  <si>
    <t>4张相同+3张相同+2张相同</t>
  </si>
  <si>
    <t>4张相同+3张相同+2张其他</t>
  </si>
  <si>
    <t>3张相同+3张相同+3张相同</t>
  </si>
  <si>
    <t>3张相同+3张相同+2张相同+1张其他</t>
  </si>
  <si>
    <t>3张相同+2张相同+2张相同+2张相同</t>
  </si>
  <si>
    <t>4张相同+4张相同+2张相同</t>
  </si>
  <si>
    <t>4张相同+4张相同+2张其他</t>
  </si>
  <si>
    <t>4张相同+3张相同+3张相同</t>
  </si>
  <si>
    <t>4张相同+3张相同+2张相同+1张其他</t>
  </si>
  <si>
    <t>4张相同+3张相同+1张相同+2张其他</t>
  </si>
  <si>
    <t>G</t>
  </si>
  <si>
    <t>10万次数据</t>
  </si>
  <si>
    <t>特殊处理的2-3必中财神</t>
  </si>
  <si>
    <t>金币值G</t>
  </si>
  <si>
    <t>元</t>
  </si>
  <si>
    <t>次数</t>
  </si>
  <si>
    <t>赠送金币%</t>
  </si>
  <si>
    <t>金币平均值</t>
  </si>
  <si>
    <t>金或银财神次数</t>
  </si>
  <si>
    <t>最小</t>
  </si>
  <si>
    <t>最大</t>
  </si>
  <si>
    <t>des</t>
  </si>
  <si>
    <t>group</t>
  </si>
  <si>
    <t>rewardShow</t>
  </si>
  <si>
    <t>牌型</t>
  </si>
  <si>
    <t>描述</t>
  </si>
  <si>
    <t>奖励组,填写数字对应牌型</t>
  </si>
  <si>
    <t>奖励</t>
  </si>
  <si>
    <r>
      <rPr>
        <sz val="10"/>
        <color theme="1"/>
        <rFont val="微软雅黑"/>
        <family val="2"/>
        <charset val="134"/>
      </rPr>
      <t>1固定，2随机(</t>
    </r>
    <r>
      <rPr>
        <sz val="8"/>
        <color theme="1"/>
        <rFont val="微软雅黑"/>
        <family val="2"/>
        <charset val="134"/>
      </rPr>
      <t>包含固定和随机)</t>
    </r>
    <r>
      <rPr>
        <sz val="10"/>
        <color theme="1"/>
        <rFont val="微软雅黑"/>
        <family val="2"/>
        <charset val="134"/>
      </rPr>
      <t xml:space="preserve">
</t>
    </r>
  </si>
  <si>
    <t>是否显示再中奖记录中
0不显示，1显示</t>
  </si>
  <si>
    <t>Flopdes_1</t>
  </si>
  <si>
    <t>[[1],[2],[3],[4]]</t>
  </si>
  <si>
    <t>1|2|88888</t>
  </si>
  <si>
    <t>基础</t>
  </si>
  <si>
    <t>Flopdes_2</t>
  </si>
  <si>
    <t>[[1,1],[2,2],[3,3],[4,4]]</t>
  </si>
  <si>
    <t>1|2|888888</t>
  </si>
  <si>
    <t>对子，例如凑齐2个黄金鱼1即为对子</t>
  </si>
  <si>
    <t>Flopdes_3</t>
  </si>
  <si>
    <t>[[1,1,1],[2,2,2],[3,3,3],[4,4,4]]</t>
  </si>
  <si>
    <t>1|2|8888888</t>
  </si>
  <si>
    <t>三条，例如凑齐3个黄金鱼1即为三条</t>
  </si>
  <si>
    <t>Flopdes_4</t>
  </si>
  <si>
    <t>[[1,1,1,1],[2,2,2,2],[3,3,3,3],[4,4,4,4]]</t>
  </si>
  <si>
    <t>1|2|18888888</t>
  </si>
  <si>
    <t>四条</t>
  </si>
  <si>
    <t>Flopdes_5</t>
  </si>
  <si>
    <t>[[5]]</t>
  </si>
  <si>
    <t>1|2|10888888</t>
  </si>
  <si>
    <t>Flopdes_6</t>
  </si>
  <si>
    <t>[[6]]</t>
  </si>
  <si>
    <t>从范围内和从数值内随机</t>
  </si>
  <si>
    <t>Flopdes_7</t>
  </si>
  <si>
    <t>[[5,6]]</t>
  </si>
  <si>
    <t>最后一档显示"奖池30%"</t>
  </si>
  <si>
    <t>金银财神都凑齐</t>
  </si>
  <si>
    <t>30%大奖情况</t>
  </si>
  <si>
    <t>55008888,56188888</t>
  </si>
  <si>
    <t>http://www.bejson.com/</t>
  </si>
  <si>
    <r>
      <rPr>
        <sz val="11"/>
        <color theme="1"/>
        <rFont val="微软雅黑"/>
        <family val="2"/>
        <charset val="134"/>
      </rPr>
      <t>GM配置</t>
    </r>
    <r>
      <rPr>
        <b/>
        <sz val="11"/>
        <color theme="1"/>
        <rFont val="微软雅黑"/>
        <family val="2"/>
        <charset val="134"/>
      </rPr>
      <t>累计</t>
    </r>
    <r>
      <rPr>
        <sz val="11"/>
        <color theme="1"/>
        <rFont val="微软雅黑"/>
        <family val="2"/>
        <charset val="134"/>
      </rPr>
      <t>充值</t>
    </r>
  </si>
  <si>
    <t>grade</t>
  </si>
  <si>
    <t>prize</t>
  </si>
  <si>
    <t>兑出按照1000福卡=15万金币，狂暴等道具按照金币价值来</t>
  </si>
  <si>
    <t>档位编号</t>
  </si>
  <si>
    <t>充值档位</t>
  </si>
  <si>
    <t>充值档位完成后可领取的奖励</t>
  </si>
  <si>
    <t>档位价值</t>
  </si>
  <si>
    <t>档位金币价值</t>
  </si>
  <si>
    <t>奖励
金币价值</t>
  </si>
  <si>
    <t>奖励占档位比</t>
  </si>
  <si>
    <t>不考虑道具时
奖励金币价值</t>
  </si>
  <si>
    <t>不考虑道具占比</t>
  </si>
  <si>
    <t>""</t>
  </si>
  <si>
    <t>[[1,10,"",["2|1005|1","2|1003|5","2|1603|1"]],[2,50,"",["2|1005|2","2|1003|10","2|1603|6"]],[3,100,"",["2|1005|3","2|1003|20","2|1603|8"]],[4,200,"",["2|1006|2","2|1003|30","2|1603|18"]],[5,500,"",["2|1006|5","2|1003|50","2|1603|38"]],[6,1000,"",["2|1007|5","2|1003|100","2|1603|58"]],[7,2000,"",["2|1007|10","2|1003|200","2|1603|88"]],[8,3000,"",["2|1008|5","2|1003|300","2|1603|98"]],[9,5000,"",["2|1008|20","2|1003|500","2|1603|168"]]]</t>
  </si>
  <si>
    <r>
      <rPr>
        <sz val="11"/>
        <color theme="1"/>
        <rFont val="微软雅黑"/>
        <family val="2"/>
        <charset val="134"/>
      </rPr>
      <t>GM配置</t>
    </r>
    <r>
      <rPr>
        <b/>
        <sz val="11"/>
        <color rgb="FFFF0000"/>
        <rFont val="微软雅黑"/>
        <family val="2"/>
        <charset val="134"/>
      </rPr>
      <t>充值翻牌子</t>
    </r>
  </si>
  <si>
    <t>进度条位置</t>
  </si>
  <si>
    <t>充值到该档位累计增加翻牌次数</t>
  </si>
  <si>
    <t>{ money: 6, frequency: 1, progress: 0.0458 },</t>
  </si>
  <si>
    <t>{ money: 50, frequency: 1, progress: 0.113 },</t>
  </si>
  <si>
    <t>{ money: 100, frequency: 1, progress: 0.1802 },</t>
  </si>
  <si>
    <t>{ money: 300, frequency: 1, progress: 0.2813 },</t>
  </si>
  <si>
    <t>{ money: 600, frequency: 2, progress: 0.4207 },</t>
  </si>
  <si>
    <t>{ money: 1000, frequency: 2, progress: 0.5833 },</t>
  </si>
  <si>
    <t>{ money: 1500, frequency: 2, progress: 0.7711 },</t>
  </si>
  <si>
    <t>{ money: 2000, frequency: 3, progress: 0.9561 },</t>
  </si>
  <si>
    <t>即实际上1钻石=2万金币</t>
  </si>
  <si>
    <t>与40倍的比值</t>
  </si>
  <si>
    <t>玩家购买钻石时不增加充值池子</t>
  </si>
  <si>
    <t>正常情况下
普通翻倍钻石概率</t>
  </si>
  <si>
    <t>然后按照1：0.99下调了星钻翻倍的概率</t>
    <phoneticPr fontId="25" type="noConversion"/>
  </si>
  <si>
    <r>
      <t>普通翻倍（钻石</t>
    </r>
    <r>
      <rPr>
        <sz val="9"/>
        <color theme="1"/>
        <rFont val="微软雅黑"/>
        <family val="2"/>
        <charset val="134"/>
      </rPr>
      <t>）
[0,x]中0表示默认概率
第N次权重</t>
    </r>
    <phoneticPr fontId="25" type="noConversion"/>
  </si>
  <si>
    <r>
      <t>超级翻倍（钻石</t>
    </r>
    <r>
      <rPr>
        <sz val="9"/>
        <color theme="1"/>
        <rFont val="微软雅黑"/>
        <family val="2"/>
        <charset val="134"/>
      </rPr>
      <t>）
[0,x]中0表示默认概率
第N次权重</t>
    </r>
    <phoneticPr fontId="25" type="noConversion"/>
  </si>
  <si>
    <t>福卡默认</t>
    <phoneticPr fontId="25" type="noConversion"/>
  </si>
  <si>
    <t>cjweightQuan</t>
    <phoneticPr fontId="25" type="noConversion"/>
  </si>
  <si>
    <t>超级翻倍（福卡）
[0,x]中0表示默认概率
第N次权重</t>
    <phoneticPr fontId="25" type="noConversion"/>
  </si>
  <si>
    <r>
      <t>超级翻倍</t>
    </r>
    <r>
      <rPr>
        <sz val="9"/>
        <color rgb="FFFF0000"/>
        <rFont val="微软雅黑"/>
        <family val="2"/>
        <charset val="134"/>
      </rPr>
      <t>(免费）</t>
    </r>
    <r>
      <rPr>
        <sz val="9"/>
        <color theme="1"/>
        <rFont val="微软雅黑"/>
        <family val="2"/>
        <charset val="134"/>
      </rPr>
      <t xml:space="preserve">
[0,x]中0表示默认概率
第N次权重</t>
    </r>
    <phoneticPr fontId="25" type="noConversion"/>
  </si>
  <si>
    <t>超级翻倍免费</t>
    <phoneticPr fontId="25" type="noConversion"/>
  </si>
  <si>
    <r>
      <t>正常情况下</t>
    </r>
    <r>
      <rPr>
        <b/>
        <sz val="10"/>
        <color rgb="FFFF0000"/>
        <rFont val="微软雅黑"/>
        <family val="2"/>
        <charset val="134"/>
      </rPr>
      <t>(星钻)</t>
    </r>
    <r>
      <rPr>
        <b/>
        <sz val="10"/>
        <color theme="1"/>
        <rFont val="微软雅黑"/>
        <family val="2"/>
        <charset val="134"/>
      </rPr>
      <t xml:space="preserve">
超级翻倍概率</t>
    </r>
    <phoneticPr fontId="25" type="noConversion"/>
  </si>
  <si>
    <r>
      <t>正常情况下</t>
    </r>
    <r>
      <rPr>
        <b/>
        <sz val="10"/>
        <color rgb="FFFF0000"/>
        <rFont val="微软雅黑"/>
        <family val="2"/>
        <charset val="134"/>
      </rPr>
      <t>（福卡）</t>
    </r>
    <r>
      <rPr>
        <b/>
        <sz val="10"/>
        <color theme="1"/>
        <rFont val="微软雅黑"/>
        <family val="2"/>
        <charset val="134"/>
      </rPr>
      <t xml:space="preserve">
超级翻倍概率</t>
    </r>
    <phoneticPr fontId="25" type="noConversion"/>
  </si>
  <si>
    <t>奖励编号</t>
    <phoneticPr fontId="27" type="noConversion"/>
  </si>
  <si>
    <r>
      <t>c</t>
    </r>
    <r>
      <rPr>
        <sz val="11"/>
        <color theme="1"/>
        <rFont val="宋体"/>
        <family val="3"/>
        <charset val="134"/>
        <scheme val="minor"/>
      </rPr>
      <t>s</t>
    </r>
    <phoneticPr fontId="27" type="noConversion"/>
  </si>
  <si>
    <t>s</t>
    <phoneticPr fontId="27" type="noConversion"/>
  </si>
  <si>
    <t>int</t>
    <phoneticPr fontId="27" type="noConversion"/>
  </si>
  <si>
    <t>id</t>
    <phoneticPr fontId="27" type="noConversion"/>
  </si>
  <si>
    <t>reward</t>
    <phoneticPr fontId="27" type="noConversion"/>
  </si>
  <si>
    <t>奖品</t>
    <phoneticPr fontId="27" type="noConversion"/>
  </si>
  <si>
    <t>1|2|60000</t>
  </si>
  <si>
    <t>1|2|100000</t>
  </si>
  <si>
    <t>1|2|180000</t>
  </si>
  <si>
    <t>1|2|120000</t>
  </si>
  <si>
    <t>1|2|350000</t>
  </si>
  <si>
    <t>1|2|150000</t>
  </si>
  <si>
    <t>1|2|250000</t>
  </si>
  <si>
    <t>1|2|600000</t>
  </si>
  <si>
    <t>1|2|900000</t>
  </si>
  <si>
    <t>1|2|1800000</t>
  </si>
  <si>
    <t>1|2|300000</t>
  </si>
  <si>
    <t>1|2|1500000</t>
  </si>
  <si>
    <t>weight</t>
    <phoneticPr fontId="27" type="noConversion"/>
  </si>
  <si>
    <t>商品编号</t>
    <phoneticPr fontId="27" type="noConversion"/>
  </si>
  <si>
    <t>need</t>
    <phoneticPr fontId="27" type="noConversion"/>
  </si>
  <si>
    <t>消耗</t>
    <phoneticPr fontId="27" type="noConversion"/>
  </si>
  <si>
    <t>string</t>
    <phoneticPr fontId="27" type="noConversion"/>
  </si>
  <si>
    <t>cs</t>
    <phoneticPr fontId="27" type="noConversion"/>
  </si>
  <si>
    <r>
      <t>r</t>
    </r>
    <r>
      <rPr>
        <sz val="11"/>
        <color theme="1"/>
        <rFont val="宋体"/>
        <family val="3"/>
        <charset val="134"/>
        <scheme val="minor"/>
      </rPr>
      <t>eward</t>
    </r>
    <phoneticPr fontId="27" type="noConversion"/>
  </si>
  <si>
    <t>奖励</t>
    <phoneticPr fontId="27" type="noConversion"/>
  </si>
  <si>
    <t>2|1606|10</t>
    <phoneticPr fontId="27" type="noConversion"/>
  </si>
  <si>
    <t>2|1607|10</t>
    <phoneticPr fontId="27" type="noConversion"/>
  </si>
  <si>
    <t>2|1605|10</t>
    <phoneticPr fontId="27" type="noConversion"/>
  </si>
  <si>
    <t>itemId</t>
    <phoneticPr fontId="27" type="noConversion"/>
  </si>
  <si>
    <t>弹珠道具id</t>
    <phoneticPr fontId="27" type="noConversion"/>
  </si>
  <si>
    <t>大奖倍数</t>
  </si>
  <si>
    <t>中奖倍数</t>
  </si>
  <si>
    <t>小奖金额期望</t>
  </si>
  <si>
    <t>小奖每秒累加值</t>
  </si>
  <si>
    <t>随机间隔（秒）</t>
  </si>
  <si>
    <t>AaddChangeNum</t>
  </si>
  <si>
    <t>AaddChangeMax</t>
  </si>
  <si>
    <t>AaddChangeTime1</t>
  </si>
  <si>
    <t>AaddChangeNum1</t>
  </si>
  <si>
    <t>随机增加值</t>
  </si>
  <si>
    <t>小奖超过这个值，走后面的随机时间和范围</t>
  </si>
  <si>
    <t>[[70,-47259,2835],[30,0,0]]</t>
  </si>
  <si>
    <t>bigwinper</t>
  </si>
  <si>
    <t>midwinMultiple</t>
  </si>
  <si>
    <t>smallwinExpect</t>
  </si>
  <si>
    <t>smallwinShow</t>
  </si>
  <si>
    <t>smallwinAdd</t>
  </si>
  <si>
    <t>AaddChangeTime</t>
  </si>
  <si>
    <t>AaddChangeMin</t>
  </si>
  <si>
    <t>AaddChangeTime2</t>
  </si>
  <si>
    <t>AaddChangeNum2</t>
  </si>
  <si>
    <t>jackpotTrackXZtime</t>
  </si>
  <si>
    <t>jackpotTrackXZRange</t>
  </si>
  <si>
    <t>小奖低于这个值，走后面的随机时间和范围</t>
  </si>
  <si>
    <t>奖金池修正时间间隔，秒</t>
  </si>
  <si>
    <t>1200秒后强制的修正范围</t>
  </si>
  <si>
    <t>[[70,-2835,47259],[30,0,0]]</t>
  </si>
  <si>
    <t>小奖金额初始值</t>
    <phoneticPr fontId="25" type="noConversion"/>
  </si>
  <si>
    <t>返奖期望</t>
    <phoneticPr fontId="25" type="noConversion"/>
  </si>
  <si>
    <t>rewardEXpect</t>
    <phoneticPr fontId="25" type="noConversion"/>
  </si>
  <si>
    <t>s</t>
    <phoneticPr fontId="25" type="noConversion"/>
  </si>
  <si>
    <t>float</t>
    <phoneticPr fontId="25" type="noConversion"/>
  </si>
  <si>
    <t>id</t>
    <phoneticPr fontId="25" type="noConversion"/>
  </si>
  <si>
    <t>CS</t>
    <phoneticPr fontId="27" type="noConversion"/>
  </si>
  <si>
    <t>cs</t>
    <phoneticPr fontId="27" type="noConversion"/>
  </si>
  <si>
    <t>1|1|500</t>
    <phoneticPr fontId="27" type="noConversion"/>
  </si>
  <si>
    <t>1|1|50</t>
    <phoneticPr fontId="27" type="noConversion"/>
  </si>
  <si>
    <t>1|1|200</t>
    <phoneticPr fontId="27" type="noConversion"/>
  </si>
  <si>
    <t>1|2|500000</t>
  </si>
  <si>
    <t>1|2|30000</t>
  </si>
  <si>
    <t>1|2|50000</t>
  </si>
  <si>
    <t>1|2|90000</t>
  </si>
  <si>
    <t>1|2|80000</t>
  </si>
  <si>
    <t>1|2|2500000</t>
  </si>
  <si>
    <t>1|2|200000</t>
  </si>
  <si>
    <t>1|2|750000</t>
  </si>
  <si>
    <t>1|2|1000000</t>
  </si>
  <si>
    <t>1|2|2000000</t>
  </si>
  <si>
    <t>1|2|6000000</t>
  </si>
  <si>
    <t>1|2|14000000</t>
  </si>
  <si>
    <t>每10s随机1次</t>
    <phoneticPr fontId="25" type="noConversion"/>
  </si>
  <si>
    <t>随机范围</t>
    <phoneticPr fontId="25" type="noConversion"/>
  </si>
  <si>
    <t>[[25,-18900,0],[25,-28900,15120],[20,-67800,36820],[10,-56710,66446],[20,0,0]]</t>
    <phoneticPr fontId="25" type="noConversion"/>
  </si>
  <si>
    <t>权重，走动态权重则配0</t>
    <phoneticPr fontId="27" type="noConversion"/>
  </si>
  <si>
    <t>c</t>
    <phoneticPr fontId="27" type="noConversion"/>
  </si>
  <si>
    <t>string</t>
    <phoneticPr fontId="27" type="noConversion"/>
  </si>
  <si>
    <t>skin</t>
    <phoneticPr fontId="27" type="noConversion"/>
  </si>
  <si>
    <t>奖励类型
1固定，2巨奖，3大奖，4小奖</t>
    <phoneticPr fontId="27" type="noConversion"/>
  </si>
  <si>
    <t>奖励桶显示区分：
1固定，2巨奖，3大奖，4小奖，5固定中要突出的奖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</si>
</sst>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%"/>
    <numFmt numFmtId="177" formatCode="0.000000%"/>
    <numFmt numFmtId="178" formatCode="0.00_);[Red]\(0.00\)"/>
    <numFmt numFmtId="179" formatCode="0.0000%"/>
    <numFmt numFmtId="180" formatCode="0.0000E+00"/>
  </numFmts>
  <fonts count="30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u/>
      <sz val="11"/>
      <color theme="1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sz val="6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8"/>
      <color rgb="FFFF000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0"/>
      <color rgb="FF7030A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1"/>
      <color rgb="FF7030A0"/>
      <name val="微软雅黑"/>
      <family val="2"/>
      <charset val="134"/>
    </font>
    <font>
      <u/>
      <sz val="11"/>
      <color theme="1"/>
      <name val="微软雅黑"/>
      <family val="2"/>
      <charset val="134"/>
    </font>
    <font>
      <i/>
      <sz val="9"/>
      <color rgb="FF0070C0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  <font>
      <sz val="9"/>
      <name val="宋体"/>
      <family val="3"/>
      <charset val="134"/>
      <scheme val="minor"/>
    </font>
    <font>
      <sz val="8"/>
      <color rgb="FF000000"/>
      <name val="微软雅黑"/>
      <family val="2"/>
      <charset val="134"/>
    </font>
    <font>
      <b/>
      <sz val="8"/>
      <color rgb="FF7030A0"/>
      <name val="微软雅黑"/>
      <family val="2"/>
      <charset val="134"/>
    </font>
  </fonts>
  <fills count="26">
    <fill>
      <patternFill patternType="none"/>
    </fill>
    <fill>
      <patternFill patternType="gray125"/>
    </fill>
    <fill>
      <patternFill patternType="solid">
        <fgColor theme="3" tint="0.799615466780602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3" tint="0.3997314371166112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39976195562608724"/>
        <bgColor indexed="64"/>
      </patternFill>
    </fill>
    <fill>
      <patternFill patternType="solid">
        <fgColor theme="3" tint="0.79970702230903046"/>
        <bgColor indexed="64"/>
      </patternFill>
    </fill>
    <fill>
      <patternFill patternType="solid">
        <fgColor theme="3" tint="0.7996765037995544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996459852900784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55442976165048"/>
        <bgColor indexed="64"/>
      </patternFill>
    </fill>
    <fill>
      <patternFill patternType="solid">
        <fgColor theme="3" tint="0.7995239112521744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72380748924222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theme="3" tint="0.3995788445692312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10" fillId="0" borderId="0" applyFont="0" applyFill="0" applyBorder="0" applyAlignment="0" applyProtection="0">
      <alignment vertical="center"/>
    </xf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1"/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vertical="center" wrapText="1"/>
    </xf>
    <xf numFmtId="10" fontId="9" fillId="0" borderId="0" xfId="2" applyNumberFormat="1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76" fontId="6" fillId="0" borderId="0" xfId="2" applyNumberFormat="1" applyFont="1" applyAlignment="1">
      <alignment horizontal="left"/>
    </xf>
    <xf numFmtId="0" fontId="6" fillId="0" borderId="0" xfId="2" applyNumberFormat="1" applyFont="1" applyAlignment="1">
      <alignment horizontal="left"/>
    </xf>
    <xf numFmtId="9" fontId="6" fillId="0" borderId="0" xfId="2" applyNumberFormat="1" applyFont="1" applyAlignment="1">
      <alignment horizontal="left"/>
    </xf>
    <xf numFmtId="0" fontId="3" fillId="3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9" fontId="1" fillId="0" borderId="0" xfId="2" applyNumberFormat="1" applyFont="1" applyAlignment="1">
      <alignment horizontal="left"/>
    </xf>
    <xf numFmtId="176" fontId="14" fillId="0" borderId="0" xfId="2" applyNumberFormat="1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3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9" borderId="1" xfId="0" applyFont="1" applyFill="1" applyBorder="1" applyAlignment="1">
      <alignment horizontal="left"/>
    </xf>
    <xf numFmtId="0" fontId="3" fillId="10" borderId="1" xfId="0" applyFont="1" applyFill="1" applyBorder="1" applyAlignment="1">
      <alignment horizontal="left"/>
    </xf>
    <xf numFmtId="0" fontId="3" fillId="10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 wrapText="1"/>
    </xf>
    <xf numFmtId="0" fontId="6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0" fontId="1" fillId="0" borderId="0" xfId="0" applyNumberFormat="1" applyFont="1" applyAlignment="1">
      <alignment horizontal="left"/>
    </xf>
    <xf numFmtId="10" fontId="1" fillId="0" borderId="0" xfId="2" applyNumberFormat="1" applyFont="1" applyAlignment="1">
      <alignment horizontal="left"/>
    </xf>
    <xf numFmtId="0" fontId="1" fillId="0" borderId="0" xfId="0" applyFont="1"/>
    <xf numFmtId="0" fontId="3" fillId="0" borderId="0" xfId="0" applyFont="1"/>
    <xf numFmtId="0" fontId="6" fillId="0" borderId="0" xfId="0" applyFont="1"/>
    <xf numFmtId="9" fontId="6" fillId="0" borderId="0" xfId="0" applyNumberFormat="1" applyFont="1" applyAlignment="1">
      <alignment horizontal="left"/>
    </xf>
    <xf numFmtId="0" fontId="5" fillId="0" borderId="0" xfId="0" applyFont="1"/>
    <xf numFmtId="0" fontId="12" fillId="0" borderId="0" xfId="0" applyFont="1"/>
    <xf numFmtId="0" fontId="5" fillId="10" borderId="1" xfId="0" applyFont="1" applyFill="1" applyBorder="1" applyAlignment="1">
      <alignment horizontal="left" vertical="center"/>
    </xf>
    <xf numFmtId="0" fontId="15" fillId="0" borderId="0" xfId="0" applyFont="1"/>
    <xf numFmtId="0" fontId="16" fillId="9" borderId="1" xfId="0" applyFont="1" applyFill="1" applyBorder="1" applyAlignment="1">
      <alignment horizontal="left"/>
    </xf>
    <xf numFmtId="0" fontId="6" fillId="10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16" fillId="9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/>
    </xf>
    <xf numFmtId="0" fontId="6" fillId="9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178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 wrapText="1"/>
    </xf>
    <xf numFmtId="0" fontId="18" fillId="12" borderId="1" xfId="0" applyFont="1" applyFill="1" applyBorder="1" applyAlignment="1">
      <alignment horizontal="left" vertical="center" wrapText="1"/>
    </xf>
    <xf numFmtId="177" fontId="1" fillId="0" borderId="0" xfId="2" applyNumberFormat="1" applyFont="1" applyAlignment="1">
      <alignment horizontal="left"/>
    </xf>
    <xf numFmtId="0" fontId="15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9" fontId="1" fillId="0" borderId="0" xfId="2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3" fillId="13" borderId="1" xfId="0" applyFont="1" applyFill="1" applyBorder="1" applyAlignment="1">
      <alignment horizontal="left"/>
    </xf>
    <xf numFmtId="0" fontId="3" fillId="13" borderId="1" xfId="0" applyFont="1" applyFill="1" applyBorder="1" applyAlignment="1">
      <alignment horizontal="left" wrapText="1"/>
    </xf>
    <xf numFmtId="179" fontId="1" fillId="0" borderId="0" xfId="0" applyNumberFormat="1" applyFont="1" applyFill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6" fillId="13" borderId="1" xfId="0" applyFont="1" applyFill="1" applyBorder="1" applyAlignment="1">
      <alignment horizontal="left" wrapText="1"/>
    </xf>
    <xf numFmtId="0" fontId="11" fillId="0" borderId="0" xfId="0" applyFont="1" applyFill="1" applyAlignment="1">
      <alignment horizontal="left" vertical="center"/>
    </xf>
    <xf numFmtId="179" fontId="3" fillId="0" borderId="0" xfId="0" applyNumberFormat="1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3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0" fontId="0" fillId="0" borderId="0" xfId="0" applyAlignment="1">
      <alignment horizontal="left"/>
    </xf>
    <xf numFmtId="0" fontId="3" fillId="16" borderId="1" xfId="0" applyFont="1" applyFill="1" applyBorder="1" applyAlignment="1">
      <alignment horizontal="left"/>
    </xf>
    <xf numFmtId="0" fontId="3" fillId="10" borderId="1" xfId="0" applyFont="1" applyFill="1" applyBorder="1" applyAlignment="1">
      <alignment horizontal="left" wrapText="1"/>
    </xf>
    <xf numFmtId="0" fontId="6" fillId="9" borderId="1" xfId="0" applyFont="1" applyFill="1" applyBorder="1" applyAlignment="1">
      <alignment vertical="center" wrapText="1"/>
    </xf>
    <xf numFmtId="0" fontId="19" fillId="0" borderId="0" xfId="0" applyFont="1"/>
    <xf numFmtId="0" fontId="15" fillId="3" borderId="2" xfId="0" applyFont="1" applyFill="1" applyBorder="1" applyAlignment="1">
      <alignment horizontal="left" vertical="center"/>
    </xf>
    <xf numFmtId="0" fontId="20" fillId="3" borderId="0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0" fontId="20" fillId="3" borderId="5" xfId="0" applyFont="1" applyFill="1" applyBorder="1" applyAlignment="1">
      <alignment horizontal="left" vertical="center"/>
    </xf>
    <xf numFmtId="0" fontId="20" fillId="3" borderId="6" xfId="0" applyFont="1" applyFill="1" applyBorder="1" applyAlignment="1">
      <alignment horizontal="left" vertical="center"/>
    </xf>
    <xf numFmtId="0" fontId="15" fillId="3" borderId="10" xfId="0" applyFont="1" applyFill="1" applyBorder="1" applyAlignment="1">
      <alignment horizontal="left" vertical="center"/>
    </xf>
    <xf numFmtId="0" fontId="15" fillId="3" borderId="11" xfId="0" applyFont="1" applyFill="1" applyBorder="1" applyAlignment="1">
      <alignment horizontal="left" vertical="center"/>
    </xf>
    <xf numFmtId="0" fontId="15" fillId="3" borderId="12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/>
    </xf>
    <xf numFmtId="9" fontId="1" fillId="0" borderId="0" xfId="2" applyFont="1" applyAlignment="1">
      <alignment horizontal="left" vertical="center"/>
    </xf>
    <xf numFmtId="9" fontId="1" fillId="3" borderId="0" xfId="2" applyFont="1" applyFill="1" applyAlignment="1">
      <alignment horizontal="left" vertical="center"/>
    </xf>
    <xf numFmtId="0" fontId="3" fillId="17" borderId="1" xfId="0" applyFont="1" applyFill="1" applyBorder="1" applyAlignment="1">
      <alignment horizontal="left"/>
    </xf>
    <xf numFmtId="0" fontId="6" fillId="10" borderId="1" xfId="0" applyFont="1" applyFill="1" applyBorder="1" applyAlignment="1">
      <alignment vertical="center" wrapText="1"/>
    </xf>
    <xf numFmtId="0" fontId="3" fillId="13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1" fillId="18" borderId="0" xfId="0" applyFont="1" applyFill="1" applyAlignment="1">
      <alignment horizontal="left"/>
    </xf>
    <xf numFmtId="0" fontId="1" fillId="0" borderId="0" xfId="0" applyFont="1" applyAlignment="1">
      <alignment horizontal="left" wrapText="1"/>
    </xf>
    <xf numFmtId="0" fontId="4" fillId="3" borderId="0" xfId="0" applyFont="1" applyFill="1" applyAlignment="1">
      <alignment horizontal="left"/>
    </xf>
    <xf numFmtId="0" fontId="6" fillId="13" borderId="10" xfId="0" applyFont="1" applyFill="1" applyBorder="1" applyAlignment="1">
      <alignment horizontal="left" vertical="center"/>
    </xf>
    <xf numFmtId="0" fontId="6" fillId="13" borderId="10" xfId="0" applyFont="1" applyFill="1" applyBorder="1" applyAlignment="1">
      <alignment horizontal="left" vertical="center" wrapText="1"/>
    </xf>
    <xf numFmtId="0" fontId="6" fillId="13" borderId="1" xfId="0" applyFont="1" applyFill="1" applyBorder="1" applyAlignment="1">
      <alignment horizontal="left" vertical="center" wrapText="1"/>
    </xf>
    <xf numFmtId="0" fontId="6" fillId="13" borderId="1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179" fontId="15" fillId="18" borderId="8" xfId="2" applyNumberFormat="1" applyFont="1" applyFill="1" applyBorder="1" applyAlignment="1">
      <alignment horizontal="left"/>
    </xf>
    <xf numFmtId="0" fontId="1" fillId="0" borderId="8" xfId="2" applyNumberFormat="1" applyFont="1" applyBorder="1" applyAlignment="1">
      <alignment horizontal="left"/>
    </xf>
    <xf numFmtId="179" fontId="15" fillId="18" borderId="0" xfId="2" applyNumberFormat="1" applyFont="1" applyFill="1" applyBorder="1" applyAlignment="1">
      <alignment horizontal="left"/>
    </xf>
    <xf numFmtId="0" fontId="1" fillId="0" borderId="0" xfId="2" applyNumberFormat="1" applyFont="1" applyBorder="1" applyAlignment="1">
      <alignment horizontal="left"/>
    </xf>
    <xf numFmtId="10" fontId="1" fillId="0" borderId="0" xfId="2" applyNumberFormat="1" applyFont="1" applyBorder="1" applyAlignment="1">
      <alignment horizontal="left"/>
    </xf>
    <xf numFmtId="10" fontId="1" fillId="0" borderId="3" xfId="2" applyNumberFormat="1" applyFont="1" applyBorder="1" applyAlignment="1">
      <alignment horizontal="left"/>
    </xf>
    <xf numFmtId="10" fontId="14" fillId="0" borderId="3" xfId="2" applyNumberFormat="1" applyFont="1" applyBorder="1" applyAlignment="1">
      <alignment horizontal="left"/>
    </xf>
    <xf numFmtId="0" fontId="1" fillId="0" borderId="5" xfId="2" applyNumberFormat="1" applyFont="1" applyBorder="1" applyAlignment="1">
      <alignment horizontal="left"/>
    </xf>
    <xf numFmtId="0" fontId="1" fillId="0" borderId="6" xfId="2" applyNumberFormat="1" applyFont="1" applyBorder="1" applyAlignment="1">
      <alignment horizontal="left"/>
    </xf>
    <xf numFmtId="0" fontId="1" fillId="0" borderId="0" xfId="2" applyNumberFormat="1" applyFont="1" applyFill="1" applyBorder="1" applyAlignment="1">
      <alignment horizontal="left"/>
    </xf>
    <xf numFmtId="179" fontId="15" fillId="18" borderId="5" xfId="2" applyNumberFormat="1" applyFont="1" applyFill="1" applyBorder="1" applyAlignment="1">
      <alignment horizontal="left"/>
    </xf>
    <xf numFmtId="0" fontId="1" fillId="0" borderId="5" xfId="2" applyNumberFormat="1" applyFont="1" applyFill="1" applyBorder="1" applyAlignment="1">
      <alignment horizontal="left"/>
    </xf>
    <xf numFmtId="0" fontId="15" fillId="18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/>
    </xf>
    <xf numFmtId="0" fontId="15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5" fillId="18" borderId="2" xfId="0" applyFont="1" applyFill="1" applyBorder="1" applyAlignment="1">
      <alignment horizontal="left" vertical="center"/>
    </xf>
    <xf numFmtId="0" fontId="15" fillId="15" borderId="0" xfId="0" applyFont="1" applyFill="1" applyBorder="1" applyAlignment="1">
      <alignment horizontal="left" vertical="center"/>
    </xf>
    <xf numFmtId="0" fontId="15" fillId="18" borderId="0" xfId="0" applyFont="1" applyFill="1" applyBorder="1" applyAlignment="1">
      <alignment horizontal="left" vertical="center"/>
    </xf>
    <xf numFmtId="0" fontId="15" fillId="18" borderId="4" xfId="0" applyFont="1" applyFill="1" applyBorder="1" applyAlignment="1">
      <alignment horizontal="left" vertical="center"/>
    </xf>
    <xf numFmtId="0" fontId="15" fillId="15" borderId="5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19" borderId="8" xfId="0" applyFont="1" applyFill="1" applyBorder="1" applyAlignment="1">
      <alignment horizontal="left" vertical="center"/>
    </xf>
    <xf numFmtId="0" fontId="15" fillId="19" borderId="0" xfId="0" applyFont="1" applyFill="1" applyBorder="1" applyAlignment="1">
      <alignment horizontal="left" vertical="center"/>
    </xf>
    <xf numFmtId="0" fontId="15" fillId="19" borderId="2" xfId="0" applyFont="1" applyFill="1" applyBorder="1" applyAlignment="1">
      <alignment horizontal="left" vertical="center"/>
    </xf>
    <xf numFmtId="0" fontId="15" fillId="19" borderId="4" xfId="0" applyFont="1" applyFill="1" applyBorder="1" applyAlignment="1">
      <alignment horizontal="left" vertical="center"/>
    </xf>
    <xf numFmtId="0" fontId="15" fillId="19" borderId="5" xfId="0" applyFont="1" applyFill="1" applyBorder="1" applyAlignment="1">
      <alignment horizontal="left" vertical="center"/>
    </xf>
    <xf numFmtId="0" fontId="15" fillId="18" borderId="0" xfId="0" applyFont="1" applyFill="1" applyAlignment="1">
      <alignment horizontal="left" vertical="center"/>
    </xf>
    <xf numFmtId="0" fontId="1" fillId="18" borderId="0" xfId="0" applyFont="1" applyFill="1" applyAlignment="1">
      <alignment horizontal="left" vertical="center"/>
    </xf>
    <xf numFmtId="180" fontId="3" fillId="0" borderId="0" xfId="0" applyNumberFormat="1" applyFont="1" applyBorder="1" applyAlignment="1">
      <alignment horizontal="left" vertical="center"/>
    </xf>
    <xf numFmtId="180" fontId="1" fillId="0" borderId="0" xfId="0" applyNumberFormat="1" applyFont="1" applyBorder="1" applyAlignment="1">
      <alignment horizontal="left" vertical="center"/>
    </xf>
    <xf numFmtId="178" fontId="3" fillId="0" borderId="0" xfId="2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176" fontId="1" fillId="0" borderId="0" xfId="2" applyNumberFormat="1" applyFont="1" applyAlignment="1">
      <alignment horizontal="left" vertical="center"/>
    </xf>
    <xf numFmtId="10" fontId="1" fillId="0" borderId="0" xfId="2" applyNumberFormat="1" applyFont="1" applyAlignment="1">
      <alignment horizontal="left" vertical="center"/>
    </xf>
    <xf numFmtId="176" fontId="1" fillId="0" borderId="0" xfId="2" applyNumberFormat="1" applyFont="1" applyAlignment="1">
      <alignment horizontal="left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28" fillId="22" borderId="13" xfId="0" applyFont="1" applyFill="1" applyBorder="1" applyAlignment="1">
      <alignment vertical="center"/>
    </xf>
    <xf numFmtId="0" fontId="28" fillId="22" borderId="14" xfId="0" applyFont="1" applyFill="1" applyBorder="1" applyAlignment="1">
      <alignment vertical="center"/>
    </xf>
    <xf numFmtId="0" fontId="29" fillId="0" borderId="0" xfId="0" applyNumberFormat="1" applyFont="1" applyAlignment="1">
      <alignment horizontal="left" vertical="center"/>
    </xf>
    <xf numFmtId="0" fontId="28" fillId="22" borderId="15" xfId="0" applyFont="1" applyFill="1" applyBorder="1" applyAlignment="1">
      <alignment vertical="center" wrapText="1"/>
    </xf>
    <xf numFmtId="0" fontId="28" fillId="22" borderId="16" xfId="0" applyFont="1" applyFill="1" applyBorder="1" applyAlignment="1">
      <alignment vertical="center" wrapText="1"/>
    </xf>
    <xf numFmtId="0" fontId="29" fillId="0" borderId="0" xfId="0" applyFont="1" applyBorder="1" applyAlignment="1">
      <alignment vertical="center"/>
    </xf>
    <xf numFmtId="0" fontId="29" fillId="0" borderId="0" xfId="0" applyNumberFormat="1" applyFont="1" applyBorder="1" applyAlignment="1">
      <alignment horizontal="left" vertical="center"/>
    </xf>
    <xf numFmtId="0" fontId="0" fillId="0" borderId="0" xfId="0" applyBorder="1"/>
    <xf numFmtId="0" fontId="3" fillId="10" borderId="0" xfId="0" applyFont="1" applyFill="1" applyBorder="1" applyAlignment="1">
      <alignment horizontal="left"/>
    </xf>
    <xf numFmtId="0" fontId="0" fillId="23" borderId="0" xfId="0" applyFill="1"/>
    <xf numFmtId="0" fontId="0" fillId="24" borderId="0" xfId="0" applyFill="1"/>
    <xf numFmtId="0" fontId="0" fillId="25" borderId="0" xfId="0" applyFill="1"/>
    <xf numFmtId="9" fontId="0" fillId="0" borderId="0" xfId="0" applyNumberFormat="1"/>
    <xf numFmtId="49" fontId="5" fillId="0" borderId="0" xfId="0" applyNumberFormat="1" applyFont="1" applyAlignment="1">
      <alignment horizontal="left" vertical="center"/>
    </xf>
    <xf numFmtId="49" fontId="29" fillId="0" borderId="0" xfId="0" applyNumberFormat="1" applyFont="1" applyAlignment="1">
      <alignment horizontal="left" vertical="center"/>
    </xf>
    <xf numFmtId="0" fontId="11" fillId="21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1" fillId="20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center" vertical="center" wrapText="1"/>
    </xf>
    <xf numFmtId="0" fontId="11" fillId="15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center" vertical="center"/>
    </xf>
  </cellXfs>
  <cellStyles count="3">
    <cellStyle name="百分比" xfId="2" builtinId="5"/>
    <cellStyle name="常规" xfId="0" builtinId="0"/>
    <cellStyle name="超链接" xfId="1" builtinId="8"/>
  </cellStyles>
  <dxfs count="624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426720</xdr:colOff>
      <xdr:row>1</xdr:row>
      <xdr:rowOff>53340</xdr:rowOff>
    </xdr:from>
    <xdr:to>
      <xdr:col>25</xdr:col>
      <xdr:colOff>598170</xdr:colOff>
      <xdr:row>6</xdr:row>
      <xdr:rowOff>122555</xdr:rowOff>
    </xdr:to>
    <xdr:pic>
      <xdr:nvPicPr>
        <xdr:cNvPr id="2" name="图片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32880" y="243840"/>
          <a:ext cx="5269230" cy="2545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502920</xdr:colOff>
      <xdr:row>0</xdr:row>
      <xdr:rowOff>129540</xdr:rowOff>
    </xdr:from>
    <xdr:to>
      <xdr:col>21</xdr:col>
      <xdr:colOff>1170305</xdr:colOff>
      <xdr:row>7</xdr:row>
      <xdr:rowOff>79375</xdr:rowOff>
    </xdr:to>
    <xdr:pic>
      <xdr:nvPicPr>
        <xdr:cNvPr id="3" name="图片 2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27380" y="129540"/>
          <a:ext cx="5269865" cy="2814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586740</xdr:colOff>
      <xdr:row>3</xdr:row>
      <xdr:rowOff>160168</xdr:rowOff>
    </xdr:from>
    <xdr:to>
      <xdr:col>27</xdr:col>
      <xdr:colOff>262035</xdr:colOff>
      <xdr:row>8</xdr:row>
      <xdr:rowOff>34149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70280" y="739140"/>
          <a:ext cx="5260340" cy="864235"/>
        </a:xfrm>
        <a:prstGeom prst="rect">
          <a:avLst/>
        </a:prstGeom>
      </xdr:spPr>
    </xdr:pic>
    <xdr:clientData/>
  </xdr:twoCellAnchor>
  <xdr:twoCellAnchor editAs="oneCell">
    <xdr:from>
      <xdr:col>27</xdr:col>
      <xdr:colOff>83820</xdr:colOff>
      <xdr:row>20</xdr:row>
      <xdr:rowOff>99060</xdr:rowOff>
    </xdr:from>
    <xdr:to>
      <xdr:col>29</xdr:col>
      <xdr:colOff>156027</xdr:colOff>
      <xdr:row>23</xdr:row>
      <xdr:rowOff>9462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52820" y="4046220"/>
          <a:ext cx="1466215" cy="504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6896100</xdr:colOff>
      <xdr:row>36</xdr:row>
      <xdr:rowOff>152400</xdr:rowOff>
    </xdr:from>
    <xdr:to>
      <xdr:col>5</xdr:col>
      <xdr:colOff>617220</xdr:colOff>
      <xdr:row>47</xdr:row>
      <xdr:rowOff>60960</xdr:rowOff>
    </xdr:to>
    <xdr:pic>
      <xdr:nvPicPr>
        <xdr:cNvPr id="4" name="图片 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96100" y="7741920"/>
          <a:ext cx="5273040" cy="2087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hyperlink" Target="http://www.bejson.com/" TargetMode="External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"/>
  <sheetViews>
    <sheetView workbookViewId="0">
      <selection activeCell="B16" sqref="B16:B17"/>
    </sheetView>
  </sheetViews>
  <sheetFormatPr defaultColWidth="9" defaultRowHeight="14.4" x14ac:dyDescent="0.25"/>
  <cols>
    <col min="1" max="1" width="12.109375" customWidth="1"/>
    <col min="2" max="2" width="57.33203125" customWidth="1"/>
    <col min="3" max="3" width="35.6640625" customWidth="1"/>
    <col min="10" max="10" width="5.33203125" customWidth="1"/>
    <col min="19" max="19" width="10.44140625" customWidth="1"/>
  </cols>
  <sheetData>
    <row r="1" spans="1:47" ht="17.25" customHeight="1" x14ac:dyDescent="0.35">
      <c r="A1" s="47" t="s">
        <v>0</v>
      </c>
      <c r="B1" s="47" t="s">
        <v>0</v>
      </c>
      <c r="C1" s="47" t="s">
        <v>1</v>
      </c>
      <c r="D1" s="207" t="s">
        <v>2</v>
      </c>
      <c r="E1" s="208" t="s">
        <v>3</v>
      </c>
      <c r="F1" s="208" t="s">
        <v>4</v>
      </c>
      <c r="G1" s="209" t="s">
        <v>5</v>
      </c>
      <c r="H1" s="210" t="s">
        <v>6</v>
      </c>
      <c r="I1" s="211" t="s">
        <v>7</v>
      </c>
      <c r="J1" s="210" t="s">
        <v>6</v>
      </c>
      <c r="K1" s="2" t="s">
        <v>8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17.25" customHeight="1" x14ac:dyDescent="0.35">
      <c r="A2" s="92" t="s">
        <v>9</v>
      </c>
      <c r="B2" s="92" t="s">
        <v>10</v>
      </c>
      <c r="C2" s="92" t="s">
        <v>10</v>
      </c>
      <c r="D2" s="207"/>
      <c r="E2" s="208"/>
      <c r="F2" s="208"/>
      <c r="G2" s="209"/>
      <c r="H2" s="210"/>
      <c r="I2" s="211"/>
      <c r="J2" s="210"/>
      <c r="K2" s="22" t="s">
        <v>11</v>
      </c>
      <c r="L2" s="23"/>
      <c r="M2" s="23"/>
      <c r="N2" s="2"/>
      <c r="O2" s="2"/>
      <c r="P2" s="23"/>
      <c r="Q2" s="23"/>
      <c r="R2" s="23"/>
      <c r="S2" s="2"/>
      <c r="T2" s="2"/>
      <c r="U2" s="23"/>
      <c r="V2" s="23"/>
      <c r="W2" s="23"/>
      <c r="X2" s="2"/>
      <c r="Y2" s="2"/>
      <c r="Z2" s="23"/>
      <c r="AA2" s="23"/>
      <c r="AB2" s="23"/>
      <c r="AC2" s="2"/>
      <c r="AD2" s="2"/>
      <c r="AE2" s="23"/>
      <c r="AF2" s="23"/>
      <c r="AG2" s="23"/>
      <c r="AH2" s="2"/>
      <c r="AI2" s="2"/>
      <c r="AJ2" s="23"/>
      <c r="AK2" s="23"/>
      <c r="AL2" s="23"/>
      <c r="AM2" s="2"/>
      <c r="AN2" s="2"/>
      <c r="AO2" s="2"/>
      <c r="AP2" s="2"/>
      <c r="AQ2" s="2"/>
      <c r="AR2" s="2"/>
      <c r="AS2" s="2"/>
      <c r="AT2" s="2"/>
      <c r="AU2" s="2"/>
    </row>
    <row r="3" spans="1:47" ht="17.25" customHeight="1" x14ac:dyDescent="0.35">
      <c r="A3" s="92" t="s">
        <v>12</v>
      </c>
      <c r="B3" s="92" t="s">
        <v>13</v>
      </c>
      <c r="C3" s="92" t="s">
        <v>14</v>
      </c>
      <c r="D3" s="207"/>
      <c r="E3" s="208"/>
      <c r="F3" s="208"/>
      <c r="G3" s="209"/>
      <c r="H3" s="210"/>
      <c r="I3" s="211"/>
      <c r="J3" s="210"/>
      <c r="K3" s="212" t="s">
        <v>15</v>
      </c>
      <c r="L3" s="212"/>
      <c r="M3" s="212"/>
      <c r="N3" s="212"/>
      <c r="O3" s="212"/>
      <c r="P3" s="206" t="s">
        <v>16</v>
      </c>
      <c r="Q3" s="206"/>
      <c r="R3" s="206"/>
      <c r="S3" s="206"/>
      <c r="T3" s="206"/>
      <c r="U3" s="213" t="s">
        <v>17</v>
      </c>
      <c r="V3" s="213"/>
      <c r="W3" s="213"/>
      <c r="X3" s="213"/>
      <c r="Y3" s="213"/>
      <c r="Z3" s="206" t="s">
        <v>18</v>
      </c>
      <c r="AA3" s="206"/>
      <c r="AB3" s="206"/>
      <c r="AC3" s="206"/>
      <c r="AD3" s="206"/>
      <c r="AE3" s="213" t="s">
        <v>19</v>
      </c>
      <c r="AF3" s="213"/>
      <c r="AG3" s="213"/>
      <c r="AH3" s="213"/>
      <c r="AI3" s="213"/>
      <c r="AJ3" s="206" t="s">
        <v>20</v>
      </c>
      <c r="AK3" s="206"/>
      <c r="AL3" s="206"/>
      <c r="AM3" s="206"/>
      <c r="AN3" s="206"/>
      <c r="AO3" s="2"/>
      <c r="AP3" s="2"/>
      <c r="AQ3" s="2"/>
      <c r="AR3" s="2"/>
      <c r="AS3" s="2"/>
      <c r="AT3" s="2"/>
      <c r="AU3" s="2"/>
    </row>
    <row r="4" spans="1:47" ht="33" customHeight="1" x14ac:dyDescent="0.25">
      <c r="A4" s="125" t="s">
        <v>21</v>
      </c>
      <c r="B4" s="125" t="s">
        <v>22</v>
      </c>
      <c r="C4" s="125" t="s">
        <v>23</v>
      </c>
      <c r="D4" s="207"/>
      <c r="E4" s="208"/>
      <c r="F4" s="208"/>
      <c r="G4" s="209"/>
      <c r="H4" s="210"/>
      <c r="I4" s="211"/>
      <c r="J4" s="210"/>
      <c r="K4" s="179" t="s">
        <v>24</v>
      </c>
      <c r="L4" s="180" t="s">
        <v>25</v>
      </c>
      <c r="M4" s="180" t="s">
        <v>26</v>
      </c>
      <c r="N4" s="180" t="s">
        <v>27</v>
      </c>
      <c r="O4" s="181" t="s">
        <v>28</v>
      </c>
      <c r="P4" s="179" t="s">
        <v>24</v>
      </c>
      <c r="Q4" s="180" t="s">
        <v>25</v>
      </c>
      <c r="R4" s="180" t="s">
        <v>26</v>
      </c>
      <c r="S4" s="180" t="s">
        <v>27</v>
      </c>
      <c r="T4" s="181" t="s">
        <v>28</v>
      </c>
      <c r="U4" s="179" t="s">
        <v>24</v>
      </c>
      <c r="V4" s="180" t="s">
        <v>25</v>
      </c>
      <c r="W4" s="180" t="s">
        <v>26</v>
      </c>
      <c r="X4" s="180" t="s">
        <v>27</v>
      </c>
      <c r="Y4" s="181" t="s">
        <v>28</v>
      </c>
      <c r="Z4" s="179" t="s">
        <v>24</v>
      </c>
      <c r="AA4" s="180" t="s">
        <v>25</v>
      </c>
      <c r="AB4" s="180" t="s">
        <v>26</v>
      </c>
      <c r="AC4" s="180" t="s">
        <v>27</v>
      </c>
      <c r="AD4" s="181" t="s">
        <v>28</v>
      </c>
      <c r="AE4" s="179" t="s">
        <v>24</v>
      </c>
      <c r="AF4" s="180" t="s">
        <v>25</v>
      </c>
      <c r="AG4" s="180" t="s">
        <v>26</v>
      </c>
      <c r="AH4" s="180" t="s">
        <v>27</v>
      </c>
      <c r="AI4" s="181" t="s">
        <v>28</v>
      </c>
      <c r="AJ4" s="179" t="s">
        <v>24</v>
      </c>
      <c r="AK4" s="180" t="s">
        <v>25</v>
      </c>
      <c r="AL4" s="180" t="s">
        <v>26</v>
      </c>
      <c r="AM4" s="180" t="s">
        <v>27</v>
      </c>
      <c r="AN4" s="181" t="s">
        <v>28</v>
      </c>
      <c r="AO4" s="33"/>
      <c r="AP4" s="33"/>
      <c r="AQ4" s="38">
        <v>0</v>
      </c>
      <c r="AR4" s="38" t="s">
        <v>29</v>
      </c>
      <c r="AS4" s="38" t="s">
        <v>30</v>
      </c>
      <c r="AT4" s="38" t="s">
        <v>25</v>
      </c>
      <c r="AU4" s="38" t="s">
        <v>31</v>
      </c>
    </row>
    <row r="5" spans="1:47" ht="15.6" x14ac:dyDescent="0.35">
      <c r="A5" s="2">
        <v>50</v>
      </c>
      <c r="B5" s="2" t="str">
        <f t="shared" ref="B5:B16" si="0">IF(AJ5&lt;&gt;"",L5&amp;"|"&amp;M5&amp;"|"&amp;N5&amp;","&amp;Q5&amp;"|"&amp;R5&amp;"|"&amp;S5&amp;","&amp;V5&amp;"|"&amp;W5&amp;"|"&amp;X5&amp;","&amp;AA5&amp;"|"&amp;AB5&amp;"|"&amp;AC5&amp;","&amp;AF5&amp;"|"&amp;AG5&amp;"|"&amp;AH5&amp;","&amp;AK5&amp;"|"&amp;AL5&amp;"|"&amp;AM5,IF(AE5&lt;&gt;"",L5&amp;"|"&amp;M5&amp;"|"&amp;N5&amp;","&amp;Q5&amp;"|"&amp;R5&amp;"|"&amp;S5&amp;","&amp;V5&amp;"|"&amp;W5&amp;"|"&amp;X5&amp;","&amp;AA5&amp;"|"&amp;AB5&amp;"|"&amp;AC5&amp;","&amp;AF5&amp;"|"&amp;AG5&amp;"|"&amp;AH5,IF(Z5&lt;&gt;"",L5&amp;"|"&amp;M5&amp;"|"&amp;N5&amp;","&amp;Q5&amp;"|"&amp;R5&amp;"|"&amp;S5&amp;","&amp;V5&amp;"|"&amp;W5&amp;"|"&amp;X5&amp;","&amp;AA5&amp;"|"&amp;AB5&amp;"|"&amp;AC5,IF(U5&lt;&gt;"",L5&amp;"|"&amp;M5&amp;"|"&amp;N5&amp;","&amp;Q5&amp;"|"&amp;R5&amp;"|"&amp;S5&amp;","&amp;V5&amp;"|"&amp;W5&amp;"|"&amp;X5,IF(P5&lt;&gt;"",L5&amp;"|"&amp;M5&amp;"|"&amp;N5&amp;","&amp;Q5&amp;"|"&amp;R5&amp;"|"&amp;S5,L5&amp;"|"&amp;M5&amp;"|"&amp;N5)))))</f>
        <v>1|2|400000</v>
      </c>
      <c r="C5" s="2"/>
      <c r="D5" s="84">
        <f>A5</f>
        <v>50</v>
      </c>
      <c r="E5" s="2">
        <v>0.65</v>
      </c>
      <c r="F5" s="2">
        <f>D5*E5</f>
        <v>32.5</v>
      </c>
      <c r="G5" s="7">
        <f>O5</f>
        <v>40</v>
      </c>
      <c r="H5" s="172">
        <f>G5/A5</f>
        <v>0.8</v>
      </c>
      <c r="I5" s="7">
        <f>O5+T5+Y5+AD5+AI5+AN5</f>
        <v>40</v>
      </c>
      <c r="J5" s="172">
        <f>I5/A5</f>
        <v>0.8</v>
      </c>
      <c r="K5" s="182" t="s">
        <v>32</v>
      </c>
      <c r="L5" s="183">
        <f t="shared" ref="L5:L16" si="1">VLOOKUP(K5,AQ$1:AU$27,4,0)</f>
        <v>1</v>
      </c>
      <c r="M5" s="183">
        <f t="shared" ref="M5:M16" si="2">VLOOKUP(K5,AQ$1:AU$27,5,0)</f>
        <v>2</v>
      </c>
      <c r="N5" s="184">
        <v>400000</v>
      </c>
      <c r="O5" s="185">
        <f t="shared" ref="O5:O16" si="3">VLOOKUP(K5,AQ$1:AU$27,2,0)*N5</f>
        <v>40</v>
      </c>
      <c r="P5" s="186"/>
      <c r="Q5" s="183"/>
      <c r="R5" s="183"/>
      <c r="S5" s="183"/>
      <c r="T5" s="187"/>
      <c r="U5" s="186"/>
      <c r="V5" s="183"/>
      <c r="W5" s="183"/>
      <c r="X5" s="183"/>
      <c r="Y5" s="187"/>
      <c r="Z5" s="186"/>
      <c r="AA5" s="183"/>
      <c r="AB5" s="183"/>
      <c r="AC5" s="183"/>
      <c r="AD5" s="187"/>
      <c r="AE5" s="186"/>
      <c r="AF5" s="183"/>
      <c r="AG5" s="183"/>
      <c r="AH5" s="183"/>
      <c r="AI5" s="187"/>
      <c r="AJ5" s="186"/>
      <c r="AK5" s="183"/>
      <c r="AL5" s="183"/>
      <c r="AM5" s="183"/>
      <c r="AN5" s="187"/>
      <c r="AO5" s="2"/>
      <c r="AP5" s="2"/>
      <c r="AQ5" s="38" t="s">
        <v>33</v>
      </c>
      <c r="AR5" s="38">
        <v>1</v>
      </c>
      <c r="AS5" s="38">
        <v>0.1</v>
      </c>
      <c r="AT5" s="38">
        <v>1</v>
      </c>
      <c r="AU5" s="38">
        <v>0</v>
      </c>
    </row>
    <row r="6" spans="1:47" ht="15.6" x14ac:dyDescent="0.35">
      <c r="A6" s="2">
        <v>100</v>
      </c>
      <c r="B6" s="2" t="str">
        <f t="shared" si="0"/>
        <v>2|1005|3</v>
      </c>
      <c r="C6" s="2"/>
      <c r="D6" s="84">
        <f>A6-A5</f>
        <v>50</v>
      </c>
      <c r="E6" s="2">
        <f>E5</f>
        <v>0.65</v>
      </c>
      <c r="F6" s="2">
        <f t="shared" ref="F6:F16" si="4">D6*E6</f>
        <v>32.5</v>
      </c>
      <c r="G6" s="7">
        <f>O6</f>
        <v>45</v>
      </c>
      <c r="H6" s="172">
        <f t="shared" ref="H6:H16" si="5">G6/(A6-A5)</f>
        <v>0.9</v>
      </c>
      <c r="I6" s="7">
        <f t="shared" ref="I6:I16" si="6">O6+T6+Y6+AD6+AI6+AN6</f>
        <v>45</v>
      </c>
      <c r="J6" s="172">
        <f>I6/(A6-A5)</f>
        <v>0.9</v>
      </c>
      <c r="K6" s="182" t="s">
        <v>34</v>
      </c>
      <c r="L6" s="183">
        <f t="shared" si="1"/>
        <v>2</v>
      </c>
      <c r="M6" s="183">
        <f t="shared" si="2"/>
        <v>1005</v>
      </c>
      <c r="N6" s="184">
        <v>3</v>
      </c>
      <c r="O6" s="185">
        <f t="shared" si="3"/>
        <v>45</v>
      </c>
      <c r="P6" s="186"/>
      <c r="Q6" s="183"/>
      <c r="R6" s="183"/>
      <c r="S6" s="183"/>
      <c r="T6" s="187"/>
      <c r="U6" s="186"/>
      <c r="V6" s="183"/>
      <c r="W6" s="183"/>
      <c r="X6" s="183"/>
      <c r="Y6" s="187"/>
      <c r="Z6" s="186"/>
      <c r="AA6" s="183"/>
      <c r="AB6" s="183"/>
      <c r="AC6" s="183"/>
      <c r="AD6" s="187"/>
      <c r="AE6" s="186"/>
      <c r="AF6" s="183"/>
      <c r="AG6" s="183"/>
      <c r="AH6" s="183"/>
      <c r="AI6" s="187"/>
      <c r="AJ6" s="186"/>
      <c r="AK6" s="183"/>
      <c r="AL6" s="183"/>
      <c r="AM6" s="183"/>
      <c r="AN6" s="187"/>
      <c r="AO6" s="2"/>
      <c r="AP6" s="2"/>
      <c r="AQ6" s="38" t="s">
        <v>35</v>
      </c>
      <c r="AR6" s="38">
        <v>0.1</v>
      </c>
      <c r="AS6" s="38">
        <v>1</v>
      </c>
      <c r="AT6" s="38">
        <v>1</v>
      </c>
      <c r="AU6" s="38">
        <v>1</v>
      </c>
    </row>
    <row r="7" spans="1:47" ht="16.2" x14ac:dyDescent="0.35">
      <c r="A7" s="173">
        <v>300</v>
      </c>
      <c r="B7" s="2" t="str">
        <f t="shared" si="0"/>
        <v>2|1006|6,1|1|400</v>
      </c>
      <c r="C7" s="55" t="s">
        <v>36</v>
      </c>
      <c r="D7" s="84">
        <f t="shared" ref="D7:D16" si="7">A7-A6</f>
        <v>200</v>
      </c>
      <c r="E7" s="173">
        <v>0.8</v>
      </c>
      <c r="F7" s="2">
        <f t="shared" si="4"/>
        <v>160</v>
      </c>
      <c r="G7" s="7">
        <f>O7+T7</f>
        <v>190</v>
      </c>
      <c r="H7" s="172">
        <f t="shared" si="5"/>
        <v>0.95</v>
      </c>
      <c r="I7" s="7">
        <f t="shared" si="6"/>
        <v>190</v>
      </c>
      <c r="J7" s="172">
        <f t="shared" ref="J7:J16" si="8">I7/(A7-A6)</f>
        <v>0.95</v>
      </c>
      <c r="K7" s="182" t="s">
        <v>37</v>
      </c>
      <c r="L7" s="183">
        <f t="shared" si="1"/>
        <v>2</v>
      </c>
      <c r="M7" s="183">
        <f t="shared" si="2"/>
        <v>1006</v>
      </c>
      <c r="N7" s="184">
        <v>6</v>
      </c>
      <c r="O7" s="185">
        <f t="shared" si="3"/>
        <v>150</v>
      </c>
      <c r="P7" s="182" t="s">
        <v>35</v>
      </c>
      <c r="Q7" s="183">
        <f>VLOOKUP(P7,AQ$1:AU$27,4,0)</f>
        <v>1</v>
      </c>
      <c r="R7" s="183">
        <f>VLOOKUP(P7,AQ$1:AU$27,5,0)</f>
        <v>1</v>
      </c>
      <c r="S7" s="184">
        <v>400</v>
      </c>
      <c r="T7" s="185">
        <f>VLOOKUP(P7,AQ$1:AU$27,2,0)*S7</f>
        <v>40</v>
      </c>
      <c r="U7" s="186"/>
      <c r="V7" s="183"/>
      <c r="W7" s="183"/>
      <c r="X7" s="183"/>
      <c r="Y7" s="187"/>
      <c r="Z7" s="186"/>
      <c r="AA7" s="183"/>
      <c r="AB7" s="183"/>
      <c r="AC7" s="183"/>
      <c r="AD7" s="187"/>
      <c r="AE7" s="186"/>
      <c r="AF7" s="183"/>
      <c r="AG7" s="183"/>
      <c r="AH7" s="183"/>
      <c r="AI7" s="187"/>
      <c r="AJ7" s="186"/>
      <c r="AK7" s="183"/>
      <c r="AL7" s="183"/>
      <c r="AM7" s="183"/>
      <c r="AN7" s="187"/>
      <c r="AO7" s="2"/>
      <c r="AP7" s="2"/>
      <c r="AQ7" s="38" t="s">
        <v>32</v>
      </c>
      <c r="AR7" s="38">
        <v>1E-4</v>
      </c>
      <c r="AS7" s="38">
        <v>1E-3</v>
      </c>
      <c r="AT7" s="38">
        <v>1</v>
      </c>
      <c r="AU7" s="38">
        <v>2</v>
      </c>
    </row>
    <row r="8" spans="1:47" ht="15.6" x14ac:dyDescent="0.35">
      <c r="A8" s="2">
        <v>500</v>
      </c>
      <c r="B8" s="2" t="str">
        <f t="shared" si="0"/>
        <v>1|2|1500000</v>
      </c>
      <c r="C8" s="2"/>
      <c r="D8" s="84">
        <f t="shared" si="7"/>
        <v>200</v>
      </c>
      <c r="E8" s="2">
        <f>E5</f>
        <v>0.65</v>
      </c>
      <c r="F8" s="2">
        <f t="shared" si="4"/>
        <v>130</v>
      </c>
      <c r="G8" s="7">
        <f>O8</f>
        <v>150</v>
      </c>
      <c r="H8" s="172">
        <f t="shared" si="5"/>
        <v>0.75</v>
      </c>
      <c r="I8" s="7">
        <f t="shared" si="6"/>
        <v>150</v>
      </c>
      <c r="J8" s="172">
        <f t="shared" si="8"/>
        <v>0.75</v>
      </c>
      <c r="K8" s="182" t="s">
        <v>32</v>
      </c>
      <c r="L8" s="183">
        <f t="shared" si="1"/>
        <v>1</v>
      </c>
      <c r="M8" s="183">
        <f t="shared" si="2"/>
        <v>2</v>
      </c>
      <c r="N8" s="184">
        <v>1500000</v>
      </c>
      <c r="O8" s="185">
        <f t="shared" si="3"/>
        <v>150</v>
      </c>
      <c r="P8" s="186"/>
      <c r="Q8" s="183"/>
      <c r="R8" s="183"/>
      <c r="S8" s="183"/>
      <c r="T8" s="187"/>
      <c r="U8" s="186"/>
      <c r="V8" s="183"/>
      <c r="W8" s="183"/>
      <c r="X8" s="183"/>
      <c r="Y8" s="187"/>
      <c r="Z8" s="186"/>
      <c r="AA8" s="183"/>
      <c r="AB8" s="183"/>
      <c r="AC8" s="183"/>
      <c r="AD8" s="187"/>
      <c r="AE8" s="186"/>
      <c r="AF8" s="183"/>
      <c r="AG8" s="183"/>
      <c r="AH8" s="183"/>
      <c r="AI8" s="187"/>
      <c r="AJ8" s="186"/>
      <c r="AK8" s="183"/>
      <c r="AL8" s="183"/>
      <c r="AM8" s="183"/>
      <c r="AN8" s="187"/>
      <c r="AO8" s="2"/>
      <c r="AP8" s="2"/>
      <c r="AQ8" s="38" t="s">
        <v>38</v>
      </c>
      <c r="AR8" s="38">
        <v>0.2</v>
      </c>
      <c r="AS8" s="38">
        <v>2</v>
      </c>
      <c r="AT8" s="38">
        <v>2</v>
      </c>
      <c r="AU8" s="38">
        <v>1001</v>
      </c>
    </row>
    <row r="9" spans="1:47" ht="15.6" x14ac:dyDescent="0.35">
      <c r="A9" s="2">
        <v>1000</v>
      </c>
      <c r="B9" s="2" t="str">
        <f t="shared" si="0"/>
        <v>2|1007|6</v>
      </c>
      <c r="C9" s="2"/>
      <c r="D9" s="84">
        <f t="shared" si="7"/>
        <v>500</v>
      </c>
      <c r="E9" s="2">
        <f>E5</f>
        <v>0.65</v>
      </c>
      <c r="F9" s="2">
        <f t="shared" si="4"/>
        <v>325</v>
      </c>
      <c r="G9" s="7">
        <f>O9</f>
        <v>300</v>
      </c>
      <c r="H9" s="172">
        <f t="shared" si="5"/>
        <v>0.6</v>
      </c>
      <c r="I9" s="7">
        <f t="shared" si="6"/>
        <v>300</v>
      </c>
      <c r="J9" s="172">
        <f t="shared" si="8"/>
        <v>0.6</v>
      </c>
      <c r="K9" s="182" t="s">
        <v>39</v>
      </c>
      <c r="L9" s="183">
        <f t="shared" si="1"/>
        <v>2</v>
      </c>
      <c r="M9" s="183">
        <f t="shared" si="2"/>
        <v>1007</v>
      </c>
      <c r="N9" s="184">
        <v>6</v>
      </c>
      <c r="O9" s="185">
        <f t="shared" si="3"/>
        <v>300</v>
      </c>
      <c r="P9" s="186"/>
      <c r="Q9" s="183"/>
      <c r="R9" s="183"/>
      <c r="S9" s="183"/>
      <c r="T9" s="187"/>
      <c r="U9" s="186"/>
      <c r="V9" s="183"/>
      <c r="W9" s="183"/>
      <c r="X9" s="183"/>
      <c r="Y9" s="187"/>
      <c r="Z9" s="186"/>
      <c r="AA9" s="183"/>
      <c r="AB9" s="183"/>
      <c r="AC9" s="183"/>
      <c r="AD9" s="187"/>
      <c r="AE9" s="186"/>
      <c r="AF9" s="183"/>
      <c r="AG9" s="183"/>
      <c r="AH9" s="183"/>
      <c r="AI9" s="187"/>
      <c r="AJ9" s="186"/>
      <c r="AK9" s="183"/>
      <c r="AL9" s="183"/>
      <c r="AM9" s="183"/>
      <c r="AN9" s="187"/>
      <c r="AO9" s="2"/>
      <c r="AP9" s="2"/>
      <c r="AQ9" s="38" t="s">
        <v>40</v>
      </c>
      <c r="AR9" s="38">
        <v>0.5</v>
      </c>
      <c r="AS9" s="38">
        <v>5</v>
      </c>
      <c r="AT9" s="38">
        <v>2</v>
      </c>
      <c r="AU9" s="38">
        <v>1002</v>
      </c>
    </row>
    <row r="10" spans="1:47" ht="16.2" x14ac:dyDescent="0.4">
      <c r="A10" s="174">
        <v>2000</v>
      </c>
      <c r="B10" s="2" t="str">
        <f t="shared" si="0"/>
        <v>2|1007|15,1|1|500,2|1003|10</v>
      </c>
      <c r="C10" s="55" t="s">
        <v>41</v>
      </c>
      <c r="D10" s="84">
        <f t="shared" si="7"/>
        <v>1000</v>
      </c>
      <c r="E10" s="173">
        <v>0.85</v>
      </c>
      <c r="F10" s="2">
        <f t="shared" si="4"/>
        <v>850</v>
      </c>
      <c r="G10" s="7">
        <f>O10+T10</f>
        <v>800</v>
      </c>
      <c r="H10" s="172">
        <f t="shared" si="5"/>
        <v>0.8</v>
      </c>
      <c r="I10" s="7">
        <f t="shared" si="6"/>
        <v>820</v>
      </c>
      <c r="J10" s="172">
        <f t="shared" si="8"/>
        <v>0.82</v>
      </c>
      <c r="K10" s="182" t="s">
        <v>39</v>
      </c>
      <c r="L10" s="183">
        <f t="shared" si="1"/>
        <v>2</v>
      </c>
      <c r="M10" s="183">
        <f t="shared" si="2"/>
        <v>1007</v>
      </c>
      <c r="N10" s="184">
        <v>15</v>
      </c>
      <c r="O10" s="185">
        <f t="shared" si="3"/>
        <v>750</v>
      </c>
      <c r="P10" s="182" t="s">
        <v>35</v>
      </c>
      <c r="Q10" s="183">
        <f>VLOOKUP(P10,AQ$1:AU$27,4,0)</f>
        <v>1</v>
      </c>
      <c r="R10" s="183">
        <f>VLOOKUP(P10,AQ$1:AU$27,5,0)</f>
        <v>1</v>
      </c>
      <c r="S10" s="184">
        <v>500</v>
      </c>
      <c r="T10" s="185">
        <f>VLOOKUP(P10,AQ$1:AU$27,2,0)*S10</f>
        <v>50</v>
      </c>
      <c r="U10" s="182" t="s">
        <v>42</v>
      </c>
      <c r="V10" s="183">
        <f>VLOOKUP(U10,AQ$1:AU$27,4,0)</f>
        <v>2</v>
      </c>
      <c r="W10" s="183">
        <f>VLOOKUP(U10,AQ$1:AU$27,5,0)</f>
        <v>1003</v>
      </c>
      <c r="X10" s="184">
        <v>10</v>
      </c>
      <c r="Y10" s="185">
        <f>VLOOKUP(U10,AQ$1:AU$27,2,0)*X10</f>
        <v>20</v>
      </c>
      <c r="Z10" s="186"/>
      <c r="AA10" s="183"/>
      <c r="AB10" s="183"/>
      <c r="AC10" s="183"/>
      <c r="AD10" s="187"/>
      <c r="AE10" s="186"/>
      <c r="AF10" s="183"/>
      <c r="AG10" s="183"/>
      <c r="AH10" s="183"/>
      <c r="AI10" s="187"/>
      <c r="AJ10" s="186"/>
      <c r="AK10" s="183"/>
      <c r="AL10" s="183"/>
      <c r="AM10" s="183"/>
      <c r="AN10" s="187"/>
      <c r="AO10" s="2"/>
      <c r="AP10" s="2"/>
      <c r="AQ10" s="38" t="s">
        <v>42</v>
      </c>
      <c r="AR10" s="38">
        <v>2</v>
      </c>
      <c r="AS10" s="38">
        <v>20</v>
      </c>
      <c r="AT10" s="38">
        <v>2</v>
      </c>
      <c r="AU10" s="38">
        <v>1003</v>
      </c>
    </row>
    <row r="11" spans="1:47" ht="15.6" x14ac:dyDescent="0.35">
      <c r="A11" s="175">
        <v>5000</v>
      </c>
      <c r="B11" s="2" t="str">
        <f t="shared" si="0"/>
        <v>1|2|20000000</v>
      </c>
      <c r="C11" s="2"/>
      <c r="D11" s="84">
        <f t="shared" si="7"/>
        <v>3000</v>
      </c>
      <c r="E11" s="2">
        <f>E5</f>
        <v>0.65</v>
      </c>
      <c r="F11" s="2">
        <f t="shared" si="4"/>
        <v>1950</v>
      </c>
      <c r="G11" s="7">
        <f>O11</f>
        <v>2000</v>
      </c>
      <c r="H11" s="172">
        <f t="shared" si="5"/>
        <v>0.66666666666666663</v>
      </c>
      <c r="I11" s="7">
        <f t="shared" si="6"/>
        <v>2000</v>
      </c>
      <c r="J11" s="172">
        <f t="shared" si="8"/>
        <v>0.66666666666666663</v>
      </c>
      <c r="K11" s="182" t="s">
        <v>32</v>
      </c>
      <c r="L11" s="183">
        <f t="shared" si="1"/>
        <v>1</v>
      </c>
      <c r="M11" s="183">
        <f t="shared" si="2"/>
        <v>2</v>
      </c>
      <c r="N11" s="184">
        <v>20000000</v>
      </c>
      <c r="O11" s="185">
        <f t="shared" si="3"/>
        <v>2000</v>
      </c>
      <c r="P11" s="186"/>
      <c r="Q11" s="183"/>
      <c r="R11" s="183"/>
      <c r="S11" s="183"/>
      <c r="T11" s="187"/>
      <c r="U11" s="186"/>
      <c r="V11" s="183"/>
      <c r="W11" s="183"/>
      <c r="X11" s="183"/>
      <c r="Y11" s="187"/>
      <c r="Z11" s="37"/>
      <c r="AA11" s="38"/>
      <c r="AB11" s="38"/>
      <c r="AC11" s="38"/>
      <c r="AD11" s="13"/>
      <c r="AE11" s="186"/>
      <c r="AF11" s="183"/>
      <c r="AG11" s="183"/>
      <c r="AH11" s="183"/>
      <c r="AI11" s="187"/>
      <c r="AJ11" s="186"/>
      <c r="AK11" s="183"/>
      <c r="AL11" s="183"/>
      <c r="AM11" s="183"/>
      <c r="AN11" s="187"/>
      <c r="AO11" s="2"/>
      <c r="AP11" s="2"/>
      <c r="AQ11" s="38" t="s">
        <v>43</v>
      </c>
      <c r="AR11" s="38">
        <v>0.2</v>
      </c>
      <c r="AS11" s="38">
        <v>2</v>
      </c>
      <c r="AT11" s="38">
        <v>2</v>
      </c>
      <c r="AU11" s="38">
        <v>1004</v>
      </c>
    </row>
    <row r="12" spans="1:47" ht="15.6" x14ac:dyDescent="0.35">
      <c r="A12" s="175">
        <v>10000</v>
      </c>
      <c r="B12" s="2" t="str">
        <f t="shared" si="0"/>
        <v>2|1008|30</v>
      </c>
      <c r="C12" s="2"/>
      <c r="D12" s="84">
        <f t="shared" si="7"/>
        <v>5000</v>
      </c>
      <c r="E12" s="2">
        <f>E5</f>
        <v>0.65</v>
      </c>
      <c r="F12" s="2">
        <f t="shared" si="4"/>
        <v>3250</v>
      </c>
      <c r="G12" s="7">
        <f>O12</f>
        <v>3000</v>
      </c>
      <c r="H12" s="172">
        <f t="shared" si="5"/>
        <v>0.6</v>
      </c>
      <c r="I12" s="7">
        <f t="shared" si="6"/>
        <v>3000</v>
      </c>
      <c r="J12" s="172">
        <f t="shared" si="8"/>
        <v>0.6</v>
      </c>
      <c r="K12" s="182" t="s">
        <v>44</v>
      </c>
      <c r="L12" s="183">
        <f t="shared" si="1"/>
        <v>2</v>
      </c>
      <c r="M12" s="183">
        <f t="shared" si="2"/>
        <v>1008</v>
      </c>
      <c r="N12" s="184">
        <v>30</v>
      </c>
      <c r="O12" s="185">
        <f t="shared" si="3"/>
        <v>3000</v>
      </c>
      <c r="P12" s="186"/>
      <c r="Q12" s="183"/>
      <c r="R12" s="183"/>
      <c r="S12" s="183"/>
      <c r="T12" s="187"/>
      <c r="U12" s="186"/>
      <c r="V12" s="183"/>
      <c r="W12" s="183"/>
      <c r="X12" s="183"/>
      <c r="Y12" s="187"/>
      <c r="Z12" s="37"/>
      <c r="AA12" s="38"/>
      <c r="AB12" s="38"/>
      <c r="AC12" s="38"/>
      <c r="AD12" s="13"/>
      <c r="AE12" s="186"/>
      <c r="AF12" s="183"/>
      <c r="AG12" s="183"/>
      <c r="AH12" s="183"/>
      <c r="AI12" s="187"/>
      <c r="AJ12" s="186"/>
      <c r="AK12" s="183"/>
      <c r="AL12" s="183"/>
      <c r="AM12" s="183"/>
      <c r="AN12" s="187"/>
      <c r="AO12" s="188"/>
      <c r="AP12" s="188"/>
      <c r="AQ12" s="189" t="s">
        <v>45</v>
      </c>
      <c r="AR12" s="189">
        <v>0.5</v>
      </c>
      <c r="AS12" s="189">
        <v>5</v>
      </c>
      <c r="AT12" s="189">
        <v>2</v>
      </c>
      <c r="AU12" s="189">
        <v>1204</v>
      </c>
    </row>
    <row r="13" spans="1:47" ht="16.2" x14ac:dyDescent="0.4">
      <c r="A13" s="174">
        <v>15000</v>
      </c>
      <c r="B13" s="2" t="str">
        <f t="shared" si="0"/>
        <v>2|1008|50,2|1003|30,2|1001|10,2|1002|10</v>
      </c>
      <c r="C13" s="55" t="s">
        <v>46</v>
      </c>
      <c r="D13" s="84">
        <f t="shared" si="7"/>
        <v>5000</v>
      </c>
      <c r="E13" s="173">
        <v>0.9</v>
      </c>
      <c r="F13" s="2">
        <f t="shared" si="4"/>
        <v>4500</v>
      </c>
      <c r="G13" s="7">
        <f>O13</f>
        <v>5000</v>
      </c>
      <c r="H13" s="172">
        <f t="shared" si="5"/>
        <v>1</v>
      </c>
      <c r="I13" s="7">
        <f t="shared" si="6"/>
        <v>5067</v>
      </c>
      <c r="J13" s="172">
        <f t="shared" si="8"/>
        <v>1.0134000000000001</v>
      </c>
      <c r="K13" s="182" t="s">
        <v>44</v>
      </c>
      <c r="L13" s="183">
        <f t="shared" si="1"/>
        <v>2</v>
      </c>
      <c r="M13" s="183">
        <f t="shared" si="2"/>
        <v>1008</v>
      </c>
      <c r="N13" s="184">
        <v>50</v>
      </c>
      <c r="O13" s="185">
        <f t="shared" si="3"/>
        <v>5000</v>
      </c>
      <c r="P13" s="182" t="s">
        <v>42</v>
      </c>
      <c r="Q13" s="183">
        <f>VLOOKUP(P13,AQ$1:AU$27,4,0)</f>
        <v>2</v>
      </c>
      <c r="R13" s="183">
        <f>VLOOKUP(P13,AQ$1:AU$27,5,0)</f>
        <v>1003</v>
      </c>
      <c r="S13" s="184">
        <v>30</v>
      </c>
      <c r="T13" s="185">
        <f>VLOOKUP(P13,AQ$1:AU$27,2,0)*S13</f>
        <v>60</v>
      </c>
      <c r="U13" s="182" t="s">
        <v>38</v>
      </c>
      <c r="V13" s="183">
        <f>VLOOKUP(U13,AQ$1:AU$27,4,0)</f>
        <v>2</v>
      </c>
      <c r="W13" s="183">
        <f>VLOOKUP(U13,AQ$1:AU$27,5,0)</f>
        <v>1001</v>
      </c>
      <c r="X13" s="184">
        <v>10</v>
      </c>
      <c r="Y13" s="185">
        <f>VLOOKUP(U13,AQ$1:AU$27,2,0)*X13</f>
        <v>2</v>
      </c>
      <c r="Z13" s="182" t="s">
        <v>40</v>
      </c>
      <c r="AA13" s="183">
        <f>VLOOKUP(Z13,AQ$1:AU$27,4,0)</f>
        <v>2</v>
      </c>
      <c r="AB13" s="183">
        <f>VLOOKUP(Z13,AQ$1:AU$27,5,0)</f>
        <v>1002</v>
      </c>
      <c r="AC13" s="184">
        <v>10</v>
      </c>
      <c r="AD13" s="185">
        <f>VLOOKUP(Z13,AQ$1:AU$27,2,0)*AC13</f>
        <v>5</v>
      </c>
      <c r="AE13" s="186"/>
      <c r="AF13" s="183"/>
      <c r="AG13" s="183"/>
      <c r="AH13" s="183"/>
      <c r="AI13" s="187"/>
      <c r="AJ13" s="37"/>
      <c r="AK13" s="38"/>
      <c r="AL13" s="38"/>
      <c r="AM13" s="38"/>
      <c r="AN13" s="13"/>
      <c r="AO13" s="2"/>
      <c r="AP13" s="2"/>
      <c r="AQ13" s="38" t="s">
        <v>34</v>
      </c>
      <c r="AR13" s="38">
        <v>15</v>
      </c>
      <c r="AS13" s="38">
        <v>150</v>
      </c>
      <c r="AT13" s="38">
        <v>2</v>
      </c>
      <c r="AU13" s="38">
        <v>1005</v>
      </c>
    </row>
    <row r="14" spans="1:47" ht="15.6" x14ac:dyDescent="0.35">
      <c r="A14" s="2">
        <v>20000</v>
      </c>
      <c r="B14" s="2" t="str">
        <f t="shared" si="0"/>
        <v>1|2|40000000</v>
      </c>
      <c r="C14" s="2"/>
      <c r="D14" s="84">
        <f t="shared" si="7"/>
        <v>5000</v>
      </c>
      <c r="E14" s="2">
        <f>E5</f>
        <v>0.65</v>
      </c>
      <c r="F14" s="2">
        <f t="shared" si="4"/>
        <v>3250</v>
      </c>
      <c r="G14" s="7">
        <f>O14</f>
        <v>4000</v>
      </c>
      <c r="H14" s="172">
        <f t="shared" si="5"/>
        <v>0.8</v>
      </c>
      <c r="I14" s="7">
        <f t="shared" si="6"/>
        <v>4000</v>
      </c>
      <c r="J14" s="172">
        <f t="shared" si="8"/>
        <v>0.8</v>
      </c>
      <c r="K14" s="182" t="s">
        <v>32</v>
      </c>
      <c r="L14" s="183">
        <f t="shared" si="1"/>
        <v>1</v>
      </c>
      <c r="M14" s="183">
        <f t="shared" si="2"/>
        <v>2</v>
      </c>
      <c r="N14" s="184">
        <v>40000000</v>
      </c>
      <c r="O14" s="185">
        <f t="shared" si="3"/>
        <v>4000</v>
      </c>
      <c r="P14" s="186"/>
      <c r="Q14" s="183"/>
      <c r="R14" s="183"/>
      <c r="S14" s="183"/>
      <c r="T14" s="187"/>
      <c r="U14" s="186"/>
      <c r="V14" s="183"/>
      <c r="W14" s="183"/>
      <c r="X14" s="183"/>
      <c r="Y14" s="187"/>
      <c r="Z14" s="37"/>
      <c r="AA14" s="38"/>
      <c r="AB14" s="38"/>
      <c r="AC14" s="38"/>
      <c r="AD14" s="13"/>
      <c r="AE14" s="186"/>
      <c r="AF14" s="183"/>
      <c r="AG14" s="183"/>
      <c r="AH14" s="183"/>
      <c r="AI14" s="187"/>
      <c r="AJ14" s="37"/>
      <c r="AK14" s="38"/>
      <c r="AL14" s="38"/>
      <c r="AM14" s="38"/>
      <c r="AN14" s="13"/>
      <c r="AO14" s="2"/>
      <c r="AP14" s="2"/>
      <c r="AQ14" s="38" t="s">
        <v>37</v>
      </c>
      <c r="AR14" s="38">
        <v>25</v>
      </c>
      <c r="AS14" s="38">
        <v>250</v>
      </c>
      <c r="AT14" s="38">
        <v>2</v>
      </c>
      <c r="AU14" s="38">
        <v>1006</v>
      </c>
    </row>
    <row r="15" spans="1:47" ht="15.6" x14ac:dyDescent="0.35">
      <c r="A15" s="2">
        <v>30000</v>
      </c>
      <c r="B15" s="2" t="str">
        <f t="shared" si="0"/>
        <v>1|2|80000000</v>
      </c>
      <c r="C15" s="2"/>
      <c r="D15" s="84">
        <f t="shared" si="7"/>
        <v>10000</v>
      </c>
      <c r="E15" s="2">
        <f>E5</f>
        <v>0.65</v>
      </c>
      <c r="F15" s="2">
        <f t="shared" si="4"/>
        <v>6500</v>
      </c>
      <c r="G15" s="7">
        <f>O15</f>
        <v>8000</v>
      </c>
      <c r="H15" s="172">
        <f t="shared" si="5"/>
        <v>0.8</v>
      </c>
      <c r="I15" s="7">
        <f t="shared" si="6"/>
        <v>8000</v>
      </c>
      <c r="J15" s="172">
        <f t="shared" si="8"/>
        <v>0.8</v>
      </c>
      <c r="K15" s="182" t="s">
        <v>32</v>
      </c>
      <c r="L15" s="183">
        <f t="shared" si="1"/>
        <v>1</v>
      </c>
      <c r="M15" s="183">
        <f t="shared" si="2"/>
        <v>2</v>
      </c>
      <c r="N15" s="184">
        <v>80000000</v>
      </c>
      <c r="O15" s="185">
        <f t="shared" si="3"/>
        <v>8000</v>
      </c>
      <c r="P15" s="186"/>
      <c r="Q15" s="183"/>
      <c r="R15" s="183"/>
      <c r="S15" s="183"/>
      <c r="T15" s="187"/>
      <c r="U15" s="186"/>
      <c r="V15" s="183"/>
      <c r="W15" s="183"/>
      <c r="X15" s="183"/>
      <c r="Y15" s="187"/>
      <c r="Z15" s="37"/>
      <c r="AA15" s="38"/>
      <c r="AB15" s="38"/>
      <c r="AC15" s="38"/>
      <c r="AD15" s="13"/>
      <c r="AE15" s="186"/>
      <c r="AF15" s="183"/>
      <c r="AG15" s="183"/>
      <c r="AH15" s="183"/>
      <c r="AI15" s="187"/>
      <c r="AJ15" s="37"/>
      <c r="AK15" s="38"/>
      <c r="AL15" s="38"/>
      <c r="AM15" s="38"/>
      <c r="AN15" s="13"/>
      <c r="AO15" s="2"/>
      <c r="AP15" s="2"/>
      <c r="AQ15" s="38" t="s">
        <v>39</v>
      </c>
      <c r="AR15" s="38">
        <v>50</v>
      </c>
      <c r="AS15" s="38">
        <v>500</v>
      </c>
      <c r="AT15" s="38">
        <v>2</v>
      </c>
      <c r="AU15" s="38">
        <v>1007</v>
      </c>
    </row>
    <row r="16" spans="1:47" ht="16.2" x14ac:dyDescent="0.35">
      <c r="A16" s="173">
        <v>50000</v>
      </c>
      <c r="B16" s="2" t="str">
        <f t="shared" si="0"/>
        <v>2|1008|80,1|2|100000000,2|1003|50,2|1001|30,2|1002|30</v>
      </c>
      <c r="C16" s="55" t="s">
        <v>47</v>
      </c>
      <c r="D16" s="84">
        <f t="shared" si="7"/>
        <v>20000</v>
      </c>
      <c r="E16" s="173">
        <v>1</v>
      </c>
      <c r="F16" s="2">
        <f t="shared" si="4"/>
        <v>20000</v>
      </c>
      <c r="G16" s="7">
        <f>O16+T16+X16</f>
        <v>18050</v>
      </c>
      <c r="H16" s="172">
        <f t="shared" si="5"/>
        <v>0.90249999999999997</v>
      </c>
      <c r="I16" s="7">
        <f t="shared" si="6"/>
        <v>18121</v>
      </c>
      <c r="J16" s="172">
        <f t="shared" si="8"/>
        <v>0.90605000000000002</v>
      </c>
      <c r="K16" s="182" t="s">
        <v>44</v>
      </c>
      <c r="L16" s="183">
        <f t="shared" si="1"/>
        <v>2</v>
      </c>
      <c r="M16" s="183">
        <f t="shared" si="2"/>
        <v>1008</v>
      </c>
      <c r="N16" s="184">
        <v>80</v>
      </c>
      <c r="O16" s="185">
        <f t="shared" si="3"/>
        <v>8000</v>
      </c>
      <c r="P16" s="182" t="s">
        <v>32</v>
      </c>
      <c r="Q16" s="183">
        <f>VLOOKUP(P16,AQ$1:AU$27,4,0)</f>
        <v>1</v>
      </c>
      <c r="R16" s="183">
        <f>VLOOKUP(P16,AQ$1:AU$27,5,0)</f>
        <v>2</v>
      </c>
      <c r="S16" s="184">
        <v>100000000</v>
      </c>
      <c r="T16" s="185">
        <f>VLOOKUP(P16,AQ$1:AU$27,2,0)*S16</f>
        <v>10000</v>
      </c>
      <c r="U16" s="182" t="s">
        <v>42</v>
      </c>
      <c r="V16" s="183">
        <f>VLOOKUP(U16,AQ$1:AU$27,4,0)</f>
        <v>2</v>
      </c>
      <c r="W16" s="183">
        <f>VLOOKUP(U16,AQ$1:AU$27,5,0)</f>
        <v>1003</v>
      </c>
      <c r="X16" s="184">
        <v>50</v>
      </c>
      <c r="Y16" s="185">
        <f>VLOOKUP(U16,AQ$1:AU$27,2,0)*X16</f>
        <v>100</v>
      </c>
      <c r="Z16" s="182" t="s">
        <v>38</v>
      </c>
      <c r="AA16" s="183">
        <f>VLOOKUP(Z16,AQ$1:AU$27,4,0)</f>
        <v>2</v>
      </c>
      <c r="AB16" s="183">
        <f>VLOOKUP(Z16,AQ$1:AU$27,5,0)</f>
        <v>1001</v>
      </c>
      <c r="AC16" s="184">
        <v>30</v>
      </c>
      <c r="AD16" s="185">
        <f>VLOOKUP(Z16,AQ$1:AU$27,2,0)*AC16</f>
        <v>6</v>
      </c>
      <c r="AE16" s="182" t="s">
        <v>40</v>
      </c>
      <c r="AF16" s="183">
        <f>VLOOKUP(AE16,AQ$1:AU$27,4,0)</f>
        <v>2</v>
      </c>
      <c r="AG16" s="183">
        <f>VLOOKUP(AE16,AQ$1:AU$27,5,0)</f>
        <v>1002</v>
      </c>
      <c r="AH16" s="184">
        <v>30</v>
      </c>
      <c r="AI16" s="185">
        <f>VLOOKUP(AE16,AQ$1:AU$27,2,0)*AH16</f>
        <v>15</v>
      </c>
      <c r="AJ16" s="37"/>
      <c r="AK16" s="38"/>
      <c r="AL16" s="38"/>
      <c r="AM16" s="38"/>
      <c r="AN16" s="13"/>
      <c r="AO16" s="2"/>
      <c r="AP16" s="2"/>
      <c r="AQ16" s="38" t="s">
        <v>44</v>
      </c>
      <c r="AR16" s="38">
        <v>100</v>
      </c>
      <c r="AS16" s="38">
        <v>1000</v>
      </c>
      <c r="AT16" s="38">
        <v>2</v>
      </c>
      <c r="AU16" s="38">
        <v>1008</v>
      </c>
    </row>
    <row r="17" spans="1:47" ht="15.6" x14ac:dyDescent="0.35">
      <c r="A17" s="2"/>
      <c r="B17" s="2"/>
      <c r="C17" s="2"/>
      <c r="D17" s="84"/>
      <c r="E17" s="2"/>
      <c r="F17" s="176">
        <f>SUM(F5:F16)/A16</f>
        <v>0.8196</v>
      </c>
      <c r="G17" s="177">
        <f>SUM(G5:G16)/A16</f>
        <v>0.83150000000000002</v>
      </c>
      <c r="H17" s="178"/>
      <c r="I17" s="177">
        <f>SUM(G5:G16)/A16</f>
        <v>0.83150000000000002</v>
      </c>
      <c r="J17" s="2"/>
      <c r="AO17" s="2"/>
      <c r="AP17" s="2"/>
      <c r="AQ17" s="38" t="s">
        <v>48</v>
      </c>
      <c r="AR17" s="38">
        <v>10</v>
      </c>
      <c r="AS17" s="38">
        <v>100</v>
      </c>
      <c r="AT17" s="38">
        <v>2</v>
      </c>
      <c r="AU17" s="38">
        <v>1206</v>
      </c>
    </row>
    <row r="18" spans="1:47" ht="15.6" x14ac:dyDescent="0.35">
      <c r="A18" s="2"/>
      <c r="B18" s="2"/>
      <c r="C18" s="2"/>
      <c r="D18" s="2"/>
      <c r="E18" s="2"/>
      <c r="F18" s="2"/>
      <c r="G18" s="2"/>
      <c r="H18" s="2"/>
      <c r="I18" s="1"/>
      <c r="J18" s="1"/>
      <c r="AO18" s="2"/>
      <c r="AP18" s="2"/>
      <c r="AQ18" s="38" t="s">
        <v>49</v>
      </c>
      <c r="AR18" s="38">
        <v>2</v>
      </c>
      <c r="AS18" s="38">
        <v>20</v>
      </c>
      <c r="AT18" s="38">
        <v>2</v>
      </c>
      <c r="AU18" s="38">
        <v>1205</v>
      </c>
    </row>
    <row r="19" spans="1:47" ht="15.6" x14ac:dyDescent="0.35">
      <c r="A19" s="2"/>
      <c r="B19" s="2"/>
      <c r="C19" s="2"/>
      <c r="D19" s="2"/>
      <c r="E19" s="2"/>
      <c r="F19" s="2"/>
      <c r="G19" s="2"/>
      <c r="H19" s="2"/>
      <c r="I19" s="1"/>
      <c r="J19" s="1"/>
      <c r="AO19" s="2"/>
      <c r="AP19" s="2"/>
      <c r="AQ19" s="38" t="s">
        <v>50</v>
      </c>
      <c r="AR19" s="38">
        <v>200</v>
      </c>
      <c r="AS19" s="38">
        <v>2000</v>
      </c>
      <c r="AT19" s="38">
        <v>2</v>
      </c>
      <c r="AU19" s="38">
        <v>1208</v>
      </c>
    </row>
    <row r="20" spans="1:47" ht="15.6" x14ac:dyDescent="0.35">
      <c r="A20" s="2"/>
      <c r="B20" s="2"/>
      <c r="C20" s="2"/>
      <c r="D20" s="2"/>
      <c r="E20" s="2"/>
      <c r="F20" s="2"/>
      <c r="G20" s="2"/>
      <c r="H20" s="2"/>
      <c r="I20" s="1"/>
      <c r="J20" s="1"/>
      <c r="AO20" s="2"/>
      <c r="AP20" s="2"/>
      <c r="AQ20" s="38" t="s">
        <v>51</v>
      </c>
      <c r="AR20" s="38">
        <v>30</v>
      </c>
      <c r="AS20" s="38">
        <v>300</v>
      </c>
      <c r="AT20" s="38">
        <v>2</v>
      </c>
      <c r="AU20" s="38">
        <v>1209</v>
      </c>
    </row>
    <row r="21" spans="1:47" ht="15.6" x14ac:dyDescent="0.35">
      <c r="A21" s="2"/>
      <c r="B21" s="2"/>
      <c r="C21" s="2"/>
      <c r="D21" s="2"/>
      <c r="E21" s="2"/>
      <c r="F21" s="2"/>
      <c r="G21" s="2"/>
      <c r="H21" s="2"/>
      <c r="I21" s="1"/>
      <c r="J21" s="1"/>
      <c r="AO21" s="2"/>
      <c r="AP21" s="2"/>
      <c r="AQ21" s="38" t="s">
        <v>52</v>
      </c>
      <c r="AR21" s="38">
        <v>50</v>
      </c>
      <c r="AS21" s="38">
        <v>500</v>
      </c>
      <c r="AT21" s="38">
        <v>2</v>
      </c>
      <c r="AU21" s="38">
        <v>1210</v>
      </c>
    </row>
    <row r="22" spans="1:47" ht="15.6" x14ac:dyDescent="0.35">
      <c r="A22" s="2"/>
      <c r="B22" s="2"/>
      <c r="C22" s="2"/>
      <c r="D22" s="2"/>
      <c r="E22" s="2"/>
      <c r="F22" s="2"/>
      <c r="G22" s="2"/>
      <c r="H22" s="2"/>
      <c r="I22" s="1"/>
      <c r="J22" s="1"/>
      <c r="AO22" s="2"/>
      <c r="AP22" s="2"/>
      <c r="AQ22" s="38" t="s">
        <v>53</v>
      </c>
      <c r="AR22" s="38">
        <v>1</v>
      </c>
      <c r="AS22" s="38">
        <v>10</v>
      </c>
      <c r="AT22" s="38">
        <v>1</v>
      </c>
      <c r="AU22" s="38">
        <v>6</v>
      </c>
    </row>
    <row r="23" spans="1:47" ht="15.6" x14ac:dyDescent="0.35">
      <c r="A23" s="2"/>
      <c r="B23" s="2"/>
      <c r="C23" s="2"/>
      <c r="D23" s="2"/>
      <c r="E23" s="2"/>
      <c r="F23" s="2"/>
      <c r="G23" s="2"/>
      <c r="H23" s="2"/>
      <c r="I23" s="1"/>
      <c r="J23" s="1"/>
      <c r="AO23" s="2"/>
      <c r="AP23" s="2"/>
      <c r="AQ23" s="38" t="s">
        <v>54</v>
      </c>
      <c r="AR23" s="38">
        <v>1</v>
      </c>
      <c r="AS23" s="38">
        <v>10</v>
      </c>
      <c r="AT23" s="38">
        <v>2</v>
      </c>
      <c r="AU23" s="38">
        <v>1301</v>
      </c>
    </row>
    <row r="24" spans="1:47" ht="15.6" x14ac:dyDescent="0.35">
      <c r="A24" s="2"/>
      <c r="B24" s="2"/>
      <c r="C24" s="2"/>
      <c r="D24" s="2"/>
      <c r="E24" s="2"/>
      <c r="F24" s="2"/>
      <c r="G24" s="2"/>
      <c r="H24" s="2"/>
      <c r="I24" s="1"/>
      <c r="J24" s="1"/>
      <c r="AO24" s="2"/>
      <c r="AP24" s="2"/>
      <c r="AQ24" s="38" t="s">
        <v>55</v>
      </c>
      <c r="AR24" s="38">
        <v>1</v>
      </c>
      <c r="AS24" s="38">
        <v>10</v>
      </c>
      <c r="AT24" s="38">
        <v>2</v>
      </c>
      <c r="AU24" s="38">
        <v>1302</v>
      </c>
    </row>
    <row r="25" spans="1:47" ht="15.6" x14ac:dyDescent="0.35">
      <c r="A25" s="2"/>
      <c r="B25" s="2"/>
      <c r="C25" s="2"/>
      <c r="D25" s="2"/>
      <c r="E25" s="2"/>
      <c r="F25" s="2"/>
      <c r="G25" s="2"/>
      <c r="H25" s="2"/>
      <c r="I25" s="1"/>
      <c r="J25" s="1"/>
      <c r="AO25" s="2"/>
      <c r="AP25" s="2"/>
      <c r="AQ25" s="38" t="s">
        <v>56</v>
      </c>
      <c r="AR25" s="38">
        <v>1</v>
      </c>
      <c r="AS25" s="38">
        <v>10</v>
      </c>
      <c r="AT25" s="38">
        <v>2</v>
      </c>
      <c r="AU25" s="38">
        <v>1303</v>
      </c>
    </row>
    <row r="26" spans="1:47" ht="15.6" x14ac:dyDescent="0.35">
      <c r="A26" s="2"/>
      <c r="B26" s="1"/>
      <c r="C26" s="1"/>
      <c r="D26" s="2"/>
      <c r="E26" s="2"/>
      <c r="F26" s="2"/>
      <c r="G26" s="2"/>
      <c r="H26" s="2"/>
      <c r="I26" s="1"/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38" t="s">
        <v>57</v>
      </c>
      <c r="AR26" s="38">
        <v>1</v>
      </c>
      <c r="AS26" s="38">
        <v>10</v>
      </c>
      <c r="AT26" s="38">
        <v>2</v>
      </c>
      <c r="AU26" s="38">
        <v>1304</v>
      </c>
    </row>
    <row r="27" spans="1:47" ht="15.6" x14ac:dyDescent="0.35">
      <c r="A27" s="2"/>
      <c r="B27" s="1"/>
      <c r="C27" s="1"/>
      <c r="D27" s="2"/>
      <c r="E27" s="2"/>
      <c r="F27" s="2"/>
      <c r="G27" s="2"/>
      <c r="H27" s="2"/>
      <c r="I27" s="1"/>
      <c r="J27" s="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38">
        <v>0</v>
      </c>
      <c r="AR27" s="38">
        <v>0</v>
      </c>
      <c r="AS27" s="38">
        <v>0</v>
      </c>
      <c r="AT27" s="38">
        <v>0</v>
      </c>
      <c r="AU27" s="38">
        <v>0</v>
      </c>
    </row>
  </sheetData>
  <mergeCells count="13">
    <mergeCell ref="AJ3:AN3"/>
    <mergeCell ref="D1:D4"/>
    <mergeCell ref="E1:E4"/>
    <mergeCell ref="F1:F4"/>
    <mergeCell ref="G1:G4"/>
    <mergeCell ref="H1:H4"/>
    <mergeCell ref="I1:I4"/>
    <mergeCell ref="J1:J4"/>
    <mergeCell ref="K3:O3"/>
    <mergeCell ref="P3:T3"/>
    <mergeCell ref="U3:Y3"/>
    <mergeCell ref="Z3:AD3"/>
    <mergeCell ref="AE3:AI3"/>
  </mergeCells>
  <phoneticPr fontId="25" type="noConversion"/>
  <conditionalFormatting sqref="D1">
    <cfRule type="containsText" dxfId="623" priority="4" operator="containsText" text=" ">
      <formula>NOT(ISERROR(SEARCH(" ",D1)))</formula>
    </cfRule>
  </conditionalFormatting>
  <conditionalFormatting sqref="H1">
    <cfRule type="containsText" dxfId="622" priority="5" operator="containsText" text=" ">
      <formula>NOT(ISERROR(SEARCH(" ",H1)))</formula>
    </cfRule>
  </conditionalFormatting>
  <conditionalFormatting sqref="J1">
    <cfRule type="containsText" dxfId="621" priority="3" operator="containsText" text=" ">
      <formula>NOT(ISERROR(SEARCH(" ",J1)))</formula>
    </cfRule>
  </conditionalFormatting>
  <conditionalFormatting sqref="K1">
    <cfRule type="containsText" dxfId="620" priority="111" operator="containsText" text=" ">
      <formula>NOT(ISERROR(SEARCH(" ",K1)))</formula>
    </cfRule>
  </conditionalFormatting>
  <conditionalFormatting sqref="B4">
    <cfRule type="containsText" dxfId="619" priority="306" operator="containsText" text=" ">
      <formula>NOT(ISERROR(SEARCH(" ",B4)))</formula>
    </cfRule>
  </conditionalFormatting>
  <conditionalFormatting sqref="C4">
    <cfRule type="containsText" dxfId="618" priority="1" operator="containsText" text=" ">
      <formula>NOT(ISERROR(SEARCH(" ",C4)))</formula>
    </cfRule>
  </conditionalFormatting>
  <conditionalFormatting sqref="T4">
    <cfRule type="containsText" dxfId="617" priority="265" operator="containsText" text=" ">
      <formula>NOT(ISERROR(SEARCH(" ",T4)))</formula>
    </cfRule>
  </conditionalFormatting>
  <conditionalFormatting sqref="Y4">
    <cfRule type="containsText" dxfId="616" priority="264" operator="containsText" text=" ">
      <formula>NOT(ISERROR(SEARCH(" ",Y4)))</formula>
    </cfRule>
  </conditionalFormatting>
  <conditionalFormatting sqref="AD4">
    <cfRule type="containsText" dxfId="615" priority="263" operator="containsText" text=" ">
      <formula>NOT(ISERROR(SEARCH(" ",AD4)))</formula>
    </cfRule>
  </conditionalFormatting>
  <conditionalFormatting sqref="AI4">
    <cfRule type="containsText" dxfId="614" priority="262" operator="containsText" text=" ">
      <formula>NOT(ISERROR(SEARCH(" ",AI4)))</formula>
    </cfRule>
  </conditionalFormatting>
  <conditionalFormatting sqref="AN4">
    <cfRule type="containsText" dxfId="613" priority="217" operator="containsText" text=" ">
      <formula>NOT(ISERROR(SEARCH(" ",AN4)))</formula>
    </cfRule>
  </conditionalFormatting>
  <conditionalFormatting sqref="N5">
    <cfRule type="containsText" dxfId="612" priority="35" operator="containsText" text=" ">
      <formula>NOT(ISERROR(SEARCH(" ",N5)))</formula>
    </cfRule>
  </conditionalFormatting>
  <conditionalFormatting sqref="N6">
    <cfRule type="containsText" dxfId="611" priority="34" operator="containsText" text=" ">
      <formula>NOT(ISERROR(SEARCH(" ",N6)))</formula>
    </cfRule>
  </conditionalFormatting>
  <conditionalFormatting sqref="N7">
    <cfRule type="containsText" dxfId="610" priority="33" operator="containsText" text=" ">
      <formula>NOT(ISERROR(SEARCH(" ",N7)))</formula>
    </cfRule>
  </conditionalFormatting>
  <conditionalFormatting sqref="P7">
    <cfRule type="containsText" dxfId="609" priority="27" operator="containsText" text=" ">
      <formula>NOT(ISERROR(SEARCH(" ",P7)))</formula>
    </cfRule>
  </conditionalFormatting>
  <conditionalFormatting sqref="Q7:T7">
    <cfRule type="containsText" dxfId="608" priority="97" operator="containsText" text=" ">
      <formula>NOT(ISERROR(SEARCH(" ",Q7)))</formula>
    </cfRule>
  </conditionalFormatting>
  <conditionalFormatting sqref="Z7">
    <cfRule type="containsText" dxfId="607" priority="67" operator="containsText" text=" ">
      <formula>NOT(ISERROR(SEARCH(" ",Z7)))</formula>
    </cfRule>
  </conditionalFormatting>
  <conditionalFormatting sqref="AC7">
    <cfRule type="containsText" dxfId="606" priority="68" operator="containsText" text=" ">
      <formula>NOT(ISERROR(SEARCH(" ",AC7)))</formula>
    </cfRule>
  </conditionalFormatting>
  <conditionalFormatting sqref="AE7">
    <cfRule type="containsText" dxfId="605" priority="29" operator="containsText" text=" ">
      <formula>NOT(ISERROR(SEARCH(" ",AE7)))</formula>
    </cfRule>
  </conditionalFormatting>
  <conditionalFormatting sqref="N8">
    <cfRule type="containsText" dxfId="604" priority="32" operator="containsText" text=" ">
      <formula>NOT(ISERROR(SEARCH(" ",N8)))</formula>
    </cfRule>
  </conditionalFormatting>
  <conditionalFormatting sqref="N9">
    <cfRule type="containsText" dxfId="603" priority="31" operator="containsText" text=" ">
      <formula>NOT(ISERROR(SEARCH(" ",N9)))</formula>
    </cfRule>
  </conditionalFormatting>
  <conditionalFormatting sqref="N10">
    <cfRule type="containsText" dxfId="602" priority="40" operator="containsText" text=" ">
      <formula>NOT(ISERROR(SEARCH(" ",N10)))</formula>
    </cfRule>
  </conditionalFormatting>
  <conditionalFormatting sqref="P10">
    <cfRule type="containsText" dxfId="601" priority="81" operator="containsText" text=" ">
      <formula>NOT(ISERROR(SEARCH(" ",P10)))</formula>
    </cfRule>
  </conditionalFormatting>
  <conditionalFormatting sqref="S10">
    <cfRule type="containsText" dxfId="600" priority="78" operator="containsText" text=" ">
      <formula>NOT(ISERROR(SEARCH(" ",S10)))</formula>
    </cfRule>
  </conditionalFormatting>
  <conditionalFormatting sqref="Z10">
    <cfRule type="containsText" dxfId="599" priority="64" operator="containsText" text=" ">
      <formula>NOT(ISERROR(SEARCH(" ",Z10)))</formula>
    </cfRule>
  </conditionalFormatting>
  <conditionalFormatting sqref="AC10">
    <cfRule type="containsText" dxfId="598" priority="65" operator="containsText" text=" ">
      <formula>NOT(ISERROR(SEARCH(" ",AC10)))</formula>
    </cfRule>
  </conditionalFormatting>
  <conditionalFormatting sqref="N11">
    <cfRule type="containsText" dxfId="597" priority="41" operator="containsText" text=" ">
      <formula>NOT(ISERROR(SEARCH(" ",N11)))</formula>
    </cfRule>
  </conditionalFormatting>
  <conditionalFormatting sqref="N12">
    <cfRule type="containsText" dxfId="596" priority="39" operator="containsText" text=" ">
      <formula>NOT(ISERROR(SEARCH(" ",N12)))</formula>
    </cfRule>
  </conditionalFormatting>
  <conditionalFormatting sqref="AP12">
    <cfRule type="containsText" dxfId="595" priority="320" operator="containsText" text=" ">
      <formula>NOT(ISERROR(SEARCH(" ",AP12)))</formula>
    </cfRule>
  </conditionalFormatting>
  <conditionalFormatting sqref="N13">
    <cfRule type="containsText" dxfId="594" priority="38" operator="containsText" text=" ">
      <formula>NOT(ISERROR(SEARCH(" ",N13)))</formula>
    </cfRule>
  </conditionalFormatting>
  <conditionalFormatting sqref="P13">
    <cfRule type="containsText" dxfId="593" priority="80" operator="containsText" text=" ">
      <formula>NOT(ISERROR(SEARCH(" ",P13)))</formula>
    </cfRule>
  </conditionalFormatting>
  <conditionalFormatting sqref="S13">
    <cfRule type="containsText" dxfId="592" priority="77" operator="containsText" text=" ">
      <formula>NOT(ISERROR(SEARCH(" ",S13)))</formula>
    </cfRule>
  </conditionalFormatting>
  <conditionalFormatting sqref="Z13">
    <cfRule type="containsText" dxfId="591" priority="10" operator="containsText" text=" ">
      <formula>NOT(ISERROR(SEARCH(" ",Z13)))</formula>
    </cfRule>
  </conditionalFormatting>
  <conditionalFormatting sqref="AC13">
    <cfRule type="containsText" dxfId="590" priority="11" operator="containsText" text=" ">
      <formula>NOT(ISERROR(SEARCH(" ",AC13)))</formula>
    </cfRule>
  </conditionalFormatting>
  <conditionalFormatting sqref="AF13">
    <cfRule type="containsText" dxfId="589" priority="30" operator="containsText" text=" ">
      <formula>NOT(ISERROR(SEARCH(" ",AF13)))</formula>
    </cfRule>
  </conditionalFormatting>
  <conditionalFormatting sqref="AP13">
    <cfRule type="containsText" dxfId="588" priority="319" operator="containsText" text=" ">
      <formula>NOT(ISERROR(SEARCH(" ",AP13)))</formula>
    </cfRule>
  </conditionalFormatting>
  <conditionalFormatting sqref="A14">
    <cfRule type="containsText" dxfId="587" priority="108" operator="containsText" text=" ">
      <formula>NOT(ISERROR(SEARCH(" ",A14)))</formula>
    </cfRule>
  </conditionalFormatting>
  <conditionalFormatting sqref="N14">
    <cfRule type="containsText" dxfId="586" priority="37" operator="containsText" text=" ">
      <formula>NOT(ISERROR(SEARCH(" ",N14)))</formula>
    </cfRule>
  </conditionalFormatting>
  <conditionalFormatting sqref="AE14:AI14">
    <cfRule type="containsText" dxfId="585" priority="90" operator="containsText" text=" ">
      <formula>NOT(ISERROR(SEARCH(" ",AE14)))</formula>
    </cfRule>
  </conditionalFormatting>
  <conditionalFormatting sqref="AP14">
    <cfRule type="containsText" dxfId="584" priority="318" operator="containsText" text=" ">
      <formula>NOT(ISERROR(SEARCH(" ",AP14)))</formula>
    </cfRule>
  </conditionalFormatting>
  <conditionalFormatting sqref="A15">
    <cfRule type="containsText" dxfId="583" priority="24" operator="containsText" text=" ">
      <formula>NOT(ISERROR(SEARCH(" ",A15)))</formula>
    </cfRule>
  </conditionalFormatting>
  <conditionalFormatting sqref="B15:C15">
    <cfRule type="containsText" dxfId="582" priority="25" operator="containsText" text=" ">
      <formula>NOT(ISERROR(SEARCH(" ",B15)))</formula>
    </cfRule>
  </conditionalFormatting>
  <conditionalFormatting sqref="E15:F15">
    <cfRule type="containsText" dxfId="581" priority="26" operator="containsText" text=" ">
      <formula>NOT(ISERROR(SEARCH(" ",E15)))</formula>
    </cfRule>
  </conditionalFormatting>
  <conditionalFormatting sqref="K15">
    <cfRule type="containsText" dxfId="580" priority="14" operator="containsText" text=" ">
      <formula>NOT(ISERROR(SEARCH(" ",K15)))</formula>
    </cfRule>
  </conditionalFormatting>
  <conditionalFormatting sqref="N15">
    <cfRule type="containsText" dxfId="579" priority="13" operator="containsText" text=" ">
      <formula>NOT(ISERROR(SEARCH(" ",N15)))</formula>
    </cfRule>
  </conditionalFormatting>
  <conditionalFormatting sqref="Z15:AD15">
    <cfRule type="containsText" dxfId="578" priority="20" operator="containsText" text=" ">
      <formula>NOT(ISERROR(SEARCH(" ",Z15)))</formula>
    </cfRule>
  </conditionalFormatting>
  <conditionalFormatting sqref="AE15:AI15">
    <cfRule type="containsText" dxfId="577" priority="21" operator="containsText" text=" ">
      <formula>NOT(ISERROR(SEARCH(" ",AE15)))</formula>
    </cfRule>
  </conditionalFormatting>
  <conditionalFormatting sqref="AJ15:AN15">
    <cfRule type="containsText" dxfId="576" priority="19" operator="containsText" text=" ">
      <formula>NOT(ISERROR(SEARCH(" ",AJ15)))</formula>
    </cfRule>
  </conditionalFormatting>
  <conditionalFormatting sqref="AP15">
    <cfRule type="containsText" dxfId="575" priority="317" operator="containsText" text=" ">
      <formula>NOT(ISERROR(SEARCH(" ",AP15)))</formula>
    </cfRule>
  </conditionalFormatting>
  <conditionalFormatting sqref="A16">
    <cfRule type="containsText" dxfId="574" priority="107" operator="containsText" text=" ">
      <formula>NOT(ISERROR(SEARCH(" ",A16)))</formula>
    </cfRule>
  </conditionalFormatting>
  <conditionalFormatting sqref="N16">
    <cfRule type="containsText" dxfId="573" priority="36" operator="containsText" text=" ">
      <formula>NOT(ISERROR(SEARCH(" ",N16)))</formula>
    </cfRule>
  </conditionalFormatting>
  <conditionalFormatting sqref="P16">
    <cfRule type="containsText" dxfId="572" priority="79" operator="containsText" text=" ">
      <formula>NOT(ISERROR(SEARCH(" ",P16)))</formula>
    </cfRule>
  </conditionalFormatting>
  <conditionalFormatting sqref="S16">
    <cfRule type="containsText" dxfId="571" priority="76" operator="containsText" text=" ">
      <formula>NOT(ISERROR(SEARCH(" ",S16)))</formula>
    </cfRule>
  </conditionalFormatting>
  <conditionalFormatting sqref="Z16">
    <cfRule type="containsText" dxfId="570" priority="61" operator="containsText" text=" ">
      <formula>NOT(ISERROR(SEARCH(" ",Z16)))</formula>
    </cfRule>
  </conditionalFormatting>
  <conditionalFormatting sqref="AC16">
    <cfRule type="containsText" dxfId="569" priority="62" operator="containsText" text=" ">
      <formula>NOT(ISERROR(SEARCH(" ",AC16)))</formula>
    </cfRule>
  </conditionalFormatting>
  <conditionalFormatting sqref="AE16">
    <cfRule type="containsText" dxfId="568" priority="7" operator="containsText" text=" ">
      <formula>NOT(ISERROR(SEARCH(" ",AE16)))</formula>
    </cfRule>
  </conditionalFormatting>
  <conditionalFormatting sqref="AH16">
    <cfRule type="containsText" dxfId="567" priority="8" operator="containsText" text=" ">
      <formula>NOT(ISERROR(SEARCH(" ",AH16)))</formula>
    </cfRule>
  </conditionalFormatting>
  <conditionalFormatting sqref="AP16">
    <cfRule type="containsText" dxfId="566" priority="316" operator="containsText" text=" ">
      <formula>NOT(ISERROR(SEARCH(" ",AP16)))</formula>
    </cfRule>
  </conditionalFormatting>
  <conditionalFormatting sqref="A17">
    <cfRule type="containsText" dxfId="565" priority="92" operator="containsText" text=" ">
      <formula>NOT(ISERROR(SEARCH(" ",A17)))</formula>
    </cfRule>
  </conditionalFormatting>
  <conditionalFormatting sqref="D22:H22">
    <cfRule type="containsText" dxfId="564" priority="199" operator="containsText" text=" ">
      <formula>NOT(ISERROR(SEARCH(" ",D22)))</formula>
    </cfRule>
  </conditionalFormatting>
  <conditionalFormatting sqref="I22">
    <cfRule type="containsText" dxfId="563" priority="198" operator="containsText" text=" ">
      <formula>NOT(ISERROR(SEARCH(" ",I22)))</formula>
    </cfRule>
  </conditionalFormatting>
  <conditionalFormatting sqref="D23:H23">
    <cfRule type="containsText" dxfId="562" priority="194" operator="containsText" text=" ">
      <formula>NOT(ISERROR(SEARCH(" ",D23)))</formula>
    </cfRule>
  </conditionalFormatting>
  <conditionalFormatting sqref="I23">
    <cfRule type="containsText" dxfId="561" priority="193" operator="containsText" text=" ">
      <formula>NOT(ISERROR(SEARCH(" ",I23)))</formula>
    </cfRule>
  </conditionalFormatting>
  <conditionalFormatting sqref="D24:H24">
    <cfRule type="containsText" dxfId="560" priority="189" operator="containsText" text=" ">
      <formula>NOT(ISERROR(SEARCH(" ",D24)))</formula>
    </cfRule>
  </conditionalFormatting>
  <conditionalFormatting sqref="I24">
    <cfRule type="containsText" dxfId="559" priority="188" operator="containsText" text=" ">
      <formula>NOT(ISERROR(SEARCH(" ",I24)))</formula>
    </cfRule>
  </conditionalFormatting>
  <conditionalFormatting sqref="A25">
    <cfRule type="containsText" dxfId="558" priority="152" operator="containsText" text=" ">
      <formula>NOT(ISERROR(SEARCH(" ",A25)))</formula>
    </cfRule>
  </conditionalFormatting>
  <conditionalFormatting sqref="B1:B3">
    <cfRule type="containsText" dxfId="557" priority="307" operator="containsText" text=" ">
      <formula>NOT(ISERROR(SEARCH(" ",B1)))</formula>
    </cfRule>
  </conditionalFormatting>
  <conditionalFormatting sqref="C1:C3">
    <cfRule type="containsText" dxfId="556" priority="2" operator="containsText" text=" ">
      <formula>NOT(ISERROR(SEARCH(" ",C1)))</formula>
    </cfRule>
  </conditionalFormatting>
  <conditionalFormatting sqref="A2 A26:A27 A19:A21 A4 D26:H27 B18:C25 E1:F1">
    <cfRule type="containsText" dxfId="555" priority="301" operator="containsText" text=" ">
      <formula>NOT(ISERROR(SEARCH(" ",A1)))</formula>
    </cfRule>
  </conditionalFormatting>
  <conditionalFormatting sqref="A1 A3">
    <cfRule type="containsText" dxfId="554" priority="327" operator="containsText" text=" ">
      <formula>NOT(ISERROR(SEARCH(" ",A1)))</formula>
    </cfRule>
  </conditionalFormatting>
  <conditionalFormatting sqref="K2:O2 K4:O4 K3 AO4:AP4 AO1:AQ3 AO10:AP10 L1:O1">
    <cfRule type="containsText" dxfId="553" priority="315" operator="containsText" text=" ">
      <formula>NOT(ISERROR(SEARCH(" ",K1)))</formula>
    </cfRule>
  </conditionalFormatting>
  <conditionalFormatting sqref="P1:T2 P4:S4 P3">
    <cfRule type="containsText" dxfId="552" priority="312" operator="containsText" text=" ">
      <formula>NOT(ISERROR(SEARCH(" ",P1)))</formula>
    </cfRule>
  </conditionalFormatting>
  <conditionalFormatting sqref="U1:Y2 U3 U4:X4">
    <cfRule type="containsText" dxfId="551" priority="310" operator="containsText" text=" ">
      <formula>NOT(ISERROR(SEARCH(" ",U1)))</formula>
    </cfRule>
  </conditionalFormatting>
  <conditionalFormatting sqref="Z1:AD2 Z4:AC4 Z3">
    <cfRule type="containsText" dxfId="550" priority="286" operator="containsText" text=" ">
      <formula>NOT(ISERROR(SEARCH(" ",Z1)))</formula>
    </cfRule>
  </conditionalFormatting>
  <conditionalFormatting sqref="AE1:AI2 AE3 AE4:AH4">
    <cfRule type="containsText" dxfId="549" priority="283" operator="containsText" text=" ">
      <formula>NOT(ISERROR(SEARCH(" ",AE1)))</formula>
    </cfRule>
  </conditionalFormatting>
  <conditionalFormatting sqref="AJ1:AN2 AJ4:AM4 AJ3">
    <cfRule type="containsText" dxfId="548" priority="224" operator="containsText" text=" ">
      <formula>NOT(ISERROR(SEARCH(" ",AJ1)))</formula>
    </cfRule>
  </conditionalFormatting>
  <conditionalFormatting sqref="AQ4:AU27">
    <cfRule type="containsText" dxfId="547" priority="314" operator="containsText" text=" ">
      <formula>NOT(ISERROR(SEARCH(" ",AQ4)))</formula>
    </cfRule>
  </conditionalFormatting>
  <conditionalFormatting sqref="A5:A13 B17:D17 B16 G5:J6 G16 I16 G7:G14 I7:I14 H7:H16 J7:J16">
    <cfRule type="containsText" dxfId="546" priority="101" operator="containsText" text=" ">
      <formula>NOT(ISERROR(SEARCH(" ",A5)))</formula>
    </cfRule>
  </conditionalFormatting>
  <conditionalFormatting sqref="AO17:AP20 AO5:AP9 B26:C27 I18:J19 I25:J27">
    <cfRule type="containsText" dxfId="545" priority="328" operator="containsText" text=" ">
      <formula>NOT(ISERROR(SEARCH(" ",B5)))</formula>
    </cfRule>
  </conditionalFormatting>
  <conditionalFormatting sqref="B5:D6 B8:C9 B7 B11:C12 B10 B14:C14 B13 H17 D7:D16">
    <cfRule type="containsText" dxfId="544" priority="109" operator="containsText" text=" ">
      <formula>NOT(ISERROR(SEARCH(" ",B5)))</formula>
    </cfRule>
  </conditionalFormatting>
  <conditionalFormatting sqref="E16:F17 E5:F14">
    <cfRule type="containsText" dxfId="543" priority="110" operator="containsText" text=" ">
      <formula>NOT(ISERROR(SEARCH(" ",E5)))</formula>
    </cfRule>
  </conditionalFormatting>
  <conditionalFormatting sqref="K5:K14 K16">
    <cfRule type="containsText" dxfId="542" priority="42" operator="containsText" text=" ">
      <formula>NOT(ISERROR(SEARCH(" ",K5)))</formula>
    </cfRule>
  </conditionalFormatting>
  <conditionalFormatting sqref="L5:M5 O5">
    <cfRule type="containsText" dxfId="541" priority="100" operator="containsText" text=" ">
      <formula>NOT(ISERROR(SEARCH(" ",L5)))</formula>
    </cfRule>
  </conditionalFormatting>
  <conditionalFormatting sqref="P5:T5 Q6:R6 T6">
    <cfRule type="containsText" dxfId="540" priority="58" operator="containsText" text=" ">
      <formula>NOT(ISERROR(SEARCH(" ",P5)))</formula>
    </cfRule>
  </conditionalFormatting>
  <conditionalFormatting sqref="U5:Y5 V6:W6 Y6">
    <cfRule type="containsText" dxfId="539" priority="57" operator="containsText" text=" ">
      <formula>NOT(ISERROR(SEARCH(" ",U5)))</formula>
    </cfRule>
  </conditionalFormatting>
  <conditionalFormatting sqref="Z5:AD5 AA6:AB6 AD6 AD8 AA8:AB8">
    <cfRule type="containsText" dxfId="538" priority="89" operator="containsText" text=" ">
      <formula>NOT(ISERROR(SEARCH(" ",Z5)))</formula>
    </cfRule>
  </conditionalFormatting>
  <conditionalFormatting sqref="AE5:AI5 AI6:AI12 AF6:AG12">
    <cfRule type="containsText" dxfId="537" priority="88" operator="containsText" text=" ">
      <formula>NOT(ISERROR(SEARCH(" ",AE5)))</formula>
    </cfRule>
  </conditionalFormatting>
  <conditionalFormatting sqref="AJ5:AN5 AK6:AL12 AN6:AN12">
    <cfRule type="containsText" dxfId="536" priority="74" operator="containsText" text=" ">
      <formula>NOT(ISERROR(SEARCH(" ",AJ5)))</formula>
    </cfRule>
  </conditionalFormatting>
  <conditionalFormatting sqref="L6:M6 O6">
    <cfRule type="containsText" dxfId="535" priority="99" operator="containsText" text=" ">
      <formula>NOT(ISERROR(SEARCH(" ",L6)))</formula>
    </cfRule>
  </conditionalFormatting>
  <conditionalFormatting sqref="P6 S6">
    <cfRule type="containsText" dxfId="534" priority="56" operator="containsText" text=" ">
      <formula>NOT(ISERROR(SEARCH(" ",P6)))</formula>
    </cfRule>
  </conditionalFormatting>
  <conditionalFormatting sqref="U6 X6">
    <cfRule type="containsText" dxfId="533" priority="55" operator="containsText" text=" ">
      <formula>NOT(ISERROR(SEARCH(" ",U6)))</formula>
    </cfRule>
  </conditionalFormatting>
  <conditionalFormatting sqref="Z6 AC6">
    <cfRule type="containsText" dxfId="532" priority="87" operator="containsText" text=" ">
      <formula>NOT(ISERROR(SEARCH(" ",Z6)))</formula>
    </cfRule>
  </conditionalFormatting>
  <conditionalFormatting sqref="AE6 AH6">
    <cfRule type="containsText" dxfId="531" priority="86" operator="containsText" text=" ">
      <formula>NOT(ISERROR(SEARCH(" ",AE6)))</formula>
    </cfRule>
  </conditionalFormatting>
  <conditionalFormatting sqref="AJ6 AM6">
    <cfRule type="containsText" dxfId="530" priority="73" operator="containsText" text=" ">
      <formula>NOT(ISERROR(SEARCH(" ",AJ6)))</formula>
    </cfRule>
  </conditionalFormatting>
  <conditionalFormatting sqref="L7:M7 O7">
    <cfRule type="containsText" dxfId="529" priority="98" operator="containsText" text=" ">
      <formula>NOT(ISERROR(SEARCH(" ",L7)))</formula>
    </cfRule>
  </conditionalFormatting>
  <conditionalFormatting sqref="V10:Y10 U7:Y7 V13:Y13 V16:Y16">
    <cfRule type="containsText" dxfId="528" priority="93" operator="containsText" text=" ">
      <formula>NOT(ISERROR(SEARCH(" ",U7)))</formula>
    </cfRule>
  </conditionalFormatting>
  <conditionalFormatting sqref="AD7 AA7:AB7">
    <cfRule type="containsText" dxfId="527" priority="69" operator="containsText" text=" ">
      <formula>NOT(ISERROR(SEARCH(" ",AA7)))</formula>
    </cfRule>
  </conditionalFormatting>
  <conditionalFormatting sqref="AH7 AE9 AE11 AH9 AH11">
    <cfRule type="containsText" dxfId="526" priority="85" operator="containsText" text=" ">
      <formula>NOT(ISERROR(SEARCH(" ",AE7)))</formula>
    </cfRule>
  </conditionalFormatting>
  <conditionalFormatting sqref="AJ7 AM7 AJ9 AJ11 AM9 AM11">
    <cfRule type="containsText" dxfId="525" priority="72" operator="containsText" text=" ">
      <formula>NOT(ISERROR(SEARCH(" ",AJ7)))</formula>
    </cfRule>
  </conditionalFormatting>
  <conditionalFormatting sqref="L8:M8 O8">
    <cfRule type="containsText" dxfId="524" priority="96" operator="containsText" text=" ">
      <formula>NOT(ISERROR(SEARCH(" ",L8)))</formula>
    </cfRule>
  </conditionalFormatting>
  <conditionalFormatting sqref="P8:T8 Q9:R9 T9">
    <cfRule type="containsText" dxfId="523" priority="54" operator="containsText" text=" ">
      <formula>NOT(ISERROR(SEARCH(" ",P8)))</formula>
    </cfRule>
  </conditionalFormatting>
  <conditionalFormatting sqref="U8:Y8 V9:W9 Y9">
    <cfRule type="containsText" dxfId="522" priority="53" operator="containsText" text=" ">
      <formula>NOT(ISERROR(SEARCH(" ",U8)))</formula>
    </cfRule>
  </conditionalFormatting>
  <conditionalFormatting sqref="Z8 AC8">
    <cfRule type="containsText" dxfId="521" priority="84" operator="containsText" text=" ">
      <formula>NOT(ISERROR(SEARCH(" ",Z8)))</formula>
    </cfRule>
  </conditionalFormatting>
  <conditionalFormatting sqref="AE8 AH8 AE10 AE12 AH10 AH12">
    <cfRule type="containsText" dxfId="520" priority="83" operator="containsText" text=" ">
      <formula>NOT(ISERROR(SEARCH(" ",AE8)))</formula>
    </cfRule>
  </conditionalFormatting>
  <conditionalFormatting sqref="AJ8 AM8 AJ10 AJ12 AM10 AM12">
    <cfRule type="containsText" dxfId="519" priority="71" operator="containsText" text=" ">
      <formula>NOT(ISERROR(SEARCH(" ",AJ8)))</formula>
    </cfRule>
  </conditionalFormatting>
  <conditionalFormatting sqref="L9:M9 O9">
    <cfRule type="containsText" dxfId="518" priority="95" operator="containsText" text=" ">
      <formula>NOT(ISERROR(SEARCH(" ",L9)))</formula>
    </cfRule>
  </conditionalFormatting>
  <conditionalFormatting sqref="P9 S9">
    <cfRule type="containsText" dxfId="517" priority="52" operator="containsText" text=" ">
      <formula>NOT(ISERROR(SEARCH(" ",P9)))</formula>
    </cfRule>
  </conditionalFormatting>
  <conditionalFormatting sqref="U9 X9">
    <cfRule type="containsText" dxfId="516" priority="51" operator="containsText" text=" ">
      <formula>NOT(ISERROR(SEARCH(" ",U9)))</formula>
    </cfRule>
  </conditionalFormatting>
  <conditionalFormatting sqref="Z9 AC9">
    <cfRule type="containsText" dxfId="515" priority="59" operator="containsText" text=" ">
      <formula>NOT(ISERROR(SEARCH(" ",Z9)))</formula>
    </cfRule>
  </conditionalFormatting>
  <conditionalFormatting sqref="AD9 AA9:AB9">
    <cfRule type="containsText" dxfId="514" priority="60" operator="containsText" text=" ">
      <formula>NOT(ISERROR(SEARCH(" ",AA9)))</formula>
    </cfRule>
  </conditionalFormatting>
  <conditionalFormatting sqref="L10:M11 O10:O11">
    <cfRule type="containsText" dxfId="513" priority="106" operator="containsText" text=" ">
      <formula>NOT(ISERROR(SEARCH(" ",L10)))</formula>
    </cfRule>
  </conditionalFormatting>
  <conditionalFormatting sqref="T10 Q10:R10 Q13:R13 T13 T16 Q16:R16">
    <cfRule type="containsText" dxfId="512" priority="94" operator="containsText" text=" ">
      <formula>NOT(ISERROR(SEARCH(" ",Q10)))</formula>
    </cfRule>
  </conditionalFormatting>
  <conditionalFormatting sqref="U10 U13 U16">
    <cfRule type="containsText" dxfId="511" priority="75" operator="containsText" text=" ">
      <formula>NOT(ISERROR(SEARCH(" ",U10)))</formula>
    </cfRule>
  </conditionalFormatting>
  <conditionalFormatting sqref="AD10 AA10:AB10">
    <cfRule type="containsText" dxfId="510" priority="66" operator="containsText" text=" ">
      <formula>NOT(ISERROR(SEARCH(" ",AA10)))</formula>
    </cfRule>
  </conditionalFormatting>
  <conditionalFormatting sqref="P11:T11 Q12:R12 T12">
    <cfRule type="containsText" dxfId="509" priority="50" operator="containsText" text=" ">
      <formula>NOT(ISERROR(SEARCH(" ",P11)))</formula>
    </cfRule>
  </conditionalFormatting>
  <conditionalFormatting sqref="U11:Y11 V12:W12 Y12">
    <cfRule type="containsText" dxfId="508" priority="49" operator="containsText" text=" ">
      <formula>NOT(ISERROR(SEARCH(" ",U11)))</formula>
    </cfRule>
  </conditionalFormatting>
  <conditionalFormatting sqref="Z11:AD12 Z14:AD14">
    <cfRule type="containsText" dxfId="507" priority="82" operator="containsText" text=" ">
      <formula>NOT(ISERROR(SEARCH(" ",Z11)))</formula>
    </cfRule>
  </conditionalFormatting>
  <conditionalFormatting sqref="AO11:AP11 AO12:AO16">
    <cfRule type="containsText" dxfId="506" priority="321" operator="containsText" text=" ">
      <formula>NOT(ISERROR(SEARCH(" ",AO11)))</formula>
    </cfRule>
  </conditionalFormatting>
  <conditionalFormatting sqref="L12:M12 O12">
    <cfRule type="containsText" dxfId="505" priority="105" operator="containsText" text=" ">
      <formula>NOT(ISERROR(SEARCH(" ",L12)))</formula>
    </cfRule>
  </conditionalFormatting>
  <conditionalFormatting sqref="P12 S12">
    <cfRule type="containsText" dxfId="504" priority="48" operator="containsText" text=" ">
      <formula>NOT(ISERROR(SEARCH(" ",P12)))</formula>
    </cfRule>
  </conditionalFormatting>
  <conditionalFormatting sqref="U12 X12">
    <cfRule type="containsText" dxfId="503" priority="47" operator="containsText" text=" ">
      <formula>NOT(ISERROR(SEARCH(" ",U12)))</formula>
    </cfRule>
  </conditionalFormatting>
  <conditionalFormatting sqref="L13:M13 O13">
    <cfRule type="containsText" dxfId="502" priority="104" operator="containsText" text=" ">
      <formula>NOT(ISERROR(SEARCH(" ",L13)))</formula>
    </cfRule>
  </conditionalFormatting>
  <conditionalFormatting sqref="AD13 AA13:AB13">
    <cfRule type="containsText" dxfId="501" priority="12" operator="containsText" text=" ">
      <formula>NOT(ISERROR(SEARCH(" ",AA13)))</formula>
    </cfRule>
  </conditionalFormatting>
  <conditionalFormatting sqref="AE13 AG13:AI13">
    <cfRule type="containsText" dxfId="500" priority="91" operator="containsText" text=" ">
      <formula>NOT(ISERROR(SEARCH(" ",AE13)))</formula>
    </cfRule>
  </conditionalFormatting>
  <conditionalFormatting sqref="AJ13:AN14 AJ16:AN16">
    <cfRule type="containsText" dxfId="499" priority="70" operator="containsText" text=" ">
      <formula>NOT(ISERROR(SEARCH(" ",AJ13)))</formula>
    </cfRule>
  </conditionalFormatting>
  <conditionalFormatting sqref="L14:M14 O14">
    <cfRule type="containsText" dxfId="498" priority="103" operator="containsText" text=" ">
      <formula>NOT(ISERROR(SEARCH(" ",L14)))</formula>
    </cfRule>
  </conditionalFormatting>
  <conditionalFormatting sqref="P14 S14">
    <cfRule type="containsText" dxfId="497" priority="44" operator="containsText" text=" ">
      <formula>NOT(ISERROR(SEARCH(" ",P14)))</formula>
    </cfRule>
  </conditionalFormatting>
  <conditionalFormatting sqref="Q14:R14 T14">
    <cfRule type="containsText" dxfId="496" priority="46" operator="containsText" text=" ">
      <formula>NOT(ISERROR(SEARCH(" ",Q14)))</formula>
    </cfRule>
  </conditionalFormatting>
  <conditionalFormatting sqref="U14 X14">
    <cfRule type="containsText" dxfId="495" priority="43" operator="containsText" text=" ">
      <formula>NOT(ISERROR(SEARCH(" ",U14)))</formula>
    </cfRule>
  </conditionalFormatting>
  <conditionalFormatting sqref="V14:W14 Y14">
    <cfRule type="containsText" dxfId="494" priority="45" operator="containsText" text=" ">
      <formula>NOT(ISERROR(SEARCH(" ",V14)))</formula>
    </cfRule>
  </conditionalFormatting>
  <conditionalFormatting sqref="G15 I15">
    <cfRule type="containsText" dxfId="493" priority="22" operator="containsText" text=" ">
      <formula>NOT(ISERROR(SEARCH(" ",G15)))</formula>
    </cfRule>
  </conditionalFormatting>
  <conditionalFormatting sqref="L15:M15 O15">
    <cfRule type="containsText" dxfId="492" priority="23" operator="containsText" text=" ">
      <formula>NOT(ISERROR(SEARCH(" ",L15)))</formula>
    </cfRule>
  </conditionalFormatting>
  <conditionalFormatting sqref="P15 S15">
    <cfRule type="containsText" dxfId="491" priority="16" operator="containsText" text=" ">
      <formula>NOT(ISERROR(SEARCH(" ",P15)))</formula>
    </cfRule>
  </conditionalFormatting>
  <conditionalFormatting sqref="Q15:R15 T15">
    <cfRule type="containsText" dxfId="490" priority="18" operator="containsText" text=" ">
      <formula>NOT(ISERROR(SEARCH(" ",Q15)))</formula>
    </cfRule>
  </conditionalFormatting>
  <conditionalFormatting sqref="U15 X15">
    <cfRule type="containsText" dxfId="489" priority="15" operator="containsText" text=" ">
      <formula>NOT(ISERROR(SEARCH(" ",U15)))</formula>
    </cfRule>
  </conditionalFormatting>
  <conditionalFormatting sqref="V15:W15 Y15">
    <cfRule type="containsText" dxfId="488" priority="17" operator="containsText" text=" ">
      <formula>NOT(ISERROR(SEARCH(" ",V15)))</formula>
    </cfRule>
  </conditionalFormatting>
  <conditionalFormatting sqref="L16:M16 O16">
    <cfRule type="containsText" dxfId="487" priority="102" operator="containsText" text=" ">
      <formula>NOT(ISERROR(SEARCH(" ",L16)))</formula>
    </cfRule>
  </conditionalFormatting>
  <conditionalFormatting sqref="AD16 AA16:AB16">
    <cfRule type="containsText" dxfId="486" priority="63" operator="containsText" text=" ">
      <formula>NOT(ISERROR(SEARCH(" ",AA16)))</formula>
    </cfRule>
  </conditionalFormatting>
  <conditionalFormatting sqref="AI16 AF16:AG16">
    <cfRule type="containsText" dxfId="485" priority="9" operator="containsText" text=" ">
      <formula>NOT(ISERROR(SEARCH(" ",AF16)))</formula>
    </cfRule>
  </conditionalFormatting>
  <conditionalFormatting sqref="G17 I17:J17">
    <cfRule type="containsText" dxfId="484" priority="28" operator="containsText" text=" ">
      <formula>NOT(ISERROR(SEARCH(" ",G17)))</formula>
    </cfRule>
  </conditionalFormatting>
  <conditionalFormatting sqref="A18 D25:H25 A22:A24 D18:H19">
    <cfRule type="containsText" dxfId="483" priority="331" operator="containsText" text=" ">
      <formula>NOT(ISERROR(SEARCH(" ",A18)))</formula>
    </cfRule>
  </conditionalFormatting>
  <conditionalFormatting sqref="K26:O27 AO21:AP27">
    <cfRule type="containsText" dxfId="482" priority="322" operator="containsText" text=" ">
      <formula>NOT(ISERROR(SEARCH(" ",K21)))</formula>
    </cfRule>
  </conditionalFormatting>
  <conditionalFormatting sqref="P26:T27">
    <cfRule type="containsText" dxfId="481" priority="313" operator="containsText" text=" ">
      <formula>NOT(ISERROR(SEARCH(" ",P26)))</formula>
    </cfRule>
  </conditionalFormatting>
  <conditionalFormatting sqref="U26:Y27">
    <cfRule type="containsText" dxfId="480" priority="311" operator="containsText" text=" ">
      <formula>NOT(ISERROR(SEARCH(" ",U26)))</formula>
    </cfRule>
  </conditionalFormatting>
  <conditionalFormatting sqref="Z26:AD27">
    <cfRule type="containsText" dxfId="479" priority="287" operator="containsText" text=" ">
      <formula>NOT(ISERROR(SEARCH(" ",Z26)))</formula>
    </cfRule>
  </conditionalFormatting>
  <conditionalFormatting sqref="AE26:AI27">
    <cfRule type="containsText" dxfId="478" priority="285" operator="containsText" text=" ">
      <formula>NOT(ISERROR(SEARCH(" ",AE26)))</formula>
    </cfRule>
  </conditionalFormatting>
  <conditionalFormatting sqref="AJ26:AN27">
    <cfRule type="containsText" dxfId="477" priority="225" operator="containsText" text=" ">
      <formula>NOT(ISERROR(SEARCH(" ",AJ26)))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7"/>
  <sheetViews>
    <sheetView workbookViewId="0">
      <selection activeCell="H16" sqref="A11:H16"/>
    </sheetView>
  </sheetViews>
  <sheetFormatPr defaultColWidth="8.88671875" defaultRowHeight="15.6" x14ac:dyDescent="0.35"/>
  <cols>
    <col min="1" max="1" width="8.88671875" style="1"/>
    <col min="2" max="6" width="15.21875" style="1" customWidth="1"/>
    <col min="7" max="8" width="14.109375" style="1" customWidth="1"/>
    <col min="9" max="9" width="14.88671875" style="1" customWidth="1"/>
    <col min="10" max="11" width="16.33203125" style="1" customWidth="1"/>
    <col min="12" max="12" width="18" style="1" customWidth="1"/>
    <col min="13" max="13" width="8.88671875" style="1"/>
    <col min="14" max="14" width="10.88671875" style="1" customWidth="1"/>
    <col min="15" max="16" width="8.88671875" style="1"/>
    <col min="17" max="17" width="12.77734375" style="1" customWidth="1"/>
    <col min="18" max="19" width="11.88671875" style="1" customWidth="1"/>
    <col min="20" max="20" width="12.88671875" style="1" customWidth="1"/>
    <col min="21" max="21" width="13.88671875" style="1" customWidth="1"/>
    <col min="22" max="22" width="11.21875" style="1" customWidth="1"/>
    <col min="23" max="23" width="13.88671875" style="1" customWidth="1"/>
    <col min="24" max="24" width="11.44140625" style="1" customWidth="1"/>
    <col min="25" max="26" width="8.88671875" style="1"/>
    <col min="27" max="27" width="12.21875" style="1" customWidth="1"/>
    <col min="28" max="28" width="11.6640625" style="1" customWidth="1"/>
    <col min="29" max="30" width="12.77734375" style="1" customWidth="1"/>
    <col min="31" max="16384" width="8.88671875" style="1"/>
  </cols>
  <sheetData>
    <row r="1" spans="1:33" x14ac:dyDescent="0.35">
      <c r="A1" s="46" t="s">
        <v>0</v>
      </c>
      <c r="B1" s="46" t="s">
        <v>0</v>
      </c>
      <c r="C1" s="46" t="s">
        <v>1</v>
      </c>
      <c r="D1" s="46" t="s">
        <v>1</v>
      </c>
      <c r="E1" s="46" t="s">
        <v>1</v>
      </c>
      <c r="F1" s="46" t="s">
        <v>1</v>
      </c>
      <c r="G1" s="46" t="s">
        <v>58</v>
      </c>
      <c r="H1" s="63" t="s">
        <v>58</v>
      </c>
      <c r="I1" s="67" t="s">
        <v>58</v>
      </c>
      <c r="J1" s="67" t="s">
        <v>58</v>
      </c>
      <c r="K1" s="67" t="s">
        <v>58</v>
      </c>
      <c r="L1" s="67" t="s">
        <v>58</v>
      </c>
      <c r="O1" s="1" t="s">
        <v>213</v>
      </c>
      <c r="S1" s="1" t="str">
        <f>IF(SUM(G5:G16)&gt;2000000000,"权重错误","权重正确")</f>
        <v>权重正确</v>
      </c>
      <c r="T1" s="9" t="s">
        <v>214</v>
      </c>
      <c r="U1" s="72">
        <f>SUMPRODUCT(R5:R16,U5:U16)</f>
        <v>100000.0069197831</v>
      </c>
      <c r="V1" s="1">
        <f>SUMPRODUCT(R5:R16,W5:W16)*10</f>
        <v>900000</v>
      </c>
      <c r="AA1" s="78" t="s">
        <v>144</v>
      </c>
    </row>
    <row r="2" spans="1:33" x14ac:dyDescent="0.35">
      <c r="A2" s="47" t="s">
        <v>9</v>
      </c>
      <c r="B2" s="47" t="s">
        <v>10</v>
      </c>
      <c r="C2" s="47" t="s">
        <v>9</v>
      </c>
      <c r="D2" s="47" t="s">
        <v>10</v>
      </c>
      <c r="E2" s="47" t="s">
        <v>9</v>
      </c>
      <c r="F2" s="47" t="s">
        <v>9</v>
      </c>
      <c r="G2" s="46" t="s">
        <v>9</v>
      </c>
      <c r="H2" s="63" t="s">
        <v>9</v>
      </c>
      <c r="I2" s="67" t="s">
        <v>9</v>
      </c>
      <c r="J2" s="67" t="s">
        <v>9</v>
      </c>
      <c r="K2" s="67" t="s">
        <v>9</v>
      </c>
      <c r="L2" s="67" t="s">
        <v>9</v>
      </c>
      <c r="T2" s="9" t="s">
        <v>215</v>
      </c>
      <c r="U2" s="73">
        <f>U1/10000</f>
        <v>10.000000691978311</v>
      </c>
      <c r="V2" s="73">
        <f>V1/10000</f>
        <v>90</v>
      </c>
      <c r="AA2" s="32" t="s">
        <v>146</v>
      </c>
    </row>
    <row r="3" spans="1:33" x14ac:dyDescent="0.35">
      <c r="A3" s="47" t="s">
        <v>187</v>
      </c>
      <c r="B3" s="47" t="s">
        <v>216</v>
      </c>
      <c r="C3" s="47" t="s">
        <v>217</v>
      </c>
      <c r="D3" s="47" t="s">
        <v>99</v>
      </c>
      <c r="E3" s="47" t="s">
        <v>218</v>
      </c>
      <c r="F3" s="47" t="s">
        <v>219</v>
      </c>
      <c r="G3" s="46" t="s">
        <v>220</v>
      </c>
      <c r="H3" s="63" t="s">
        <v>221</v>
      </c>
      <c r="I3" s="65" t="s">
        <v>222</v>
      </c>
      <c r="J3" s="67" t="s">
        <v>223</v>
      </c>
      <c r="K3" s="67" t="s">
        <v>224</v>
      </c>
      <c r="L3" s="67" t="s">
        <v>69</v>
      </c>
      <c r="T3" s="1" t="s">
        <v>225</v>
      </c>
      <c r="U3" s="73">
        <v>10</v>
      </c>
      <c r="V3" s="1">
        <v>90</v>
      </c>
      <c r="AA3" s="32" t="s">
        <v>155</v>
      </c>
    </row>
    <row r="4" spans="1:33" ht="52.8" x14ac:dyDescent="0.35">
      <c r="A4" s="48" t="s">
        <v>197</v>
      </c>
      <c r="B4" s="48" t="s">
        <v>226</v>
      </c>
      <c r="C4" s="49" t="s">
        <v>227</v>
      </c>
      <c r="D4" s="49" t="s">
        <v>228</v>
      </c>
      <c r="E4" s="49" t="s">
        <v>229</v>
      </c>
      <c r="F4" s="64" t="s">
        <v>230</v>
      </c>
      <c r="G4" s="65" t="s">
        <v>231</v>
      </c>
      <c r="H4" s="66" t="s">
        <v>232</v>
      </c>
      <c r="I4" s="65" t="s">
        <v>233</v>
      </c>
      <c r="J4" s="65" t="s">
        <v>234</v>
      </c>
      <c r="K4" s="65" t="s">
        <v>235</v>
      </c>
      <c r="L4" s="68" t="s">
        <v>236</v>
      </c>
      <c r="N4" s="69" t="s">
        <v>86</v>
      </c>
      <c r="O4" s="70" t="s">
        <v>25</v>
      </c>
      <c r="P4" s="70" t="s">
        <v>26</v>
      </c>
      <c r="Q4" s="74" t="s">
        <v>27</v>
      </c>
      <c r="R4" s="74" t="s">
        <v>87</v>
      </c>
      <c r="S4" s="69" t="s">
        <v>237</v>
      </c>
      <c r="T4" s="75" t="s">
        <v>238</v>
      </c>
      <c r="U4" s="69" t="s">
        <v>239</v>
      </c>
      <c r="V4" s="76" t="s">
        <v>240</v>
      </c>
      <c r="W4" s="69" t="s">
        <v>239</v>
      </c>
      <c r="X4" s="1" t="s">
        <v>241</v>
      </c>
      <c r="Y4" s="1" t="s">
        <v>242</v>
      </c>
      <c r="AA4" s="79" t="str">
        <f>'新手明日礼|TomorrowGift'!AJ4</f>
        <v>1个该物品对应的价值</v>
      </c>
      <c r="AB4" s="35" t="str">
        <f>'新手明日礼|TomorrowGift'!AK4</f>
        <v>人民币价值</v>
      </c>
      <c r="AC4" s="36" t="str">
        <f>'新手明日礼|TomorrowGift'!AL4</f>
        <v>钻石价值</v>
      </c>
      <c r="AD4" s="36" t="s">
        <v>87</v>
      </c>
      <c r="AE4" s="35" t="str">
        <f>'新手明日礼|TomorrowGift'!AN4</f>
        <v>物品类型</v>
      </c>
      <c r="AF4" s="45" t="str">
        <f>'新手明日礼|TomorrowGift'!AO4</f>
        <v>id</v>
      </c>
      <c r="AG4" s="89" t="str">
        <f>'新手明日礼|TomorrowGift'!AP4</f>
        <v>兑换价值</v>
      </c>
    </row>
    <row r="5" spans="1:33" x14ac:dyDescent="0.35">
      <c r="A5" s="1">
        <v>1</v>
      </c>
      <c r="B5" s="1" t="str">
        <f>O5&amp;"|"&amp;P5&amp;"|"&amp;Q5</f>
        <v>1|2|100000000</v>
      </c>
      <c r="C5" s="1">
        <v>1</v>
      </c>
      <c r="D5" s="1" t="s">
        <v>243</v>
      </c>
      <c r="E5" s="1">
        <v>0</v>
      </c>
      <c r="F5" s="1">
        <v>3</v>
      </c>
      <c r="G5" s="1">
        <f>INT(T5*10000)</f>
        <v>50</v>
      </c>
      <c r="H5" s="1">
        <f>INT(V5*10000)</f>
        <v>45</v>
      </c>
      <c r="I5" s="1">
        <v>-1</v>
      </c>
      <c r="J5" s="1">
        <v>2</v>
      </c>
      <c r="K5" s="1">
        <v>0</v>
      </c>
      <c r="L5" s="1">
        <v>1</v>
      </c>
      <c r="N5" s="1" t="s">
        <v>32</v>
      </c>
      <c r="O5" s="1">
        <f t="shared" ref="O5:O16" si="0">VLOOKUP(N5,AA:AF,5,0)</f>
        <v>1</v>
      </c>
      <c r="P5" s="1">
        <f t="shared" ref="P5:P16" si="1">VLOOKUP(N5,AA:AF,6,0)</f>
        <v>2</v>
      </c>
      <c r="Q5" s="7">
        <v>100000000</v>
      </c>
      <c r="R5" s="1">
        <f t="shared" ref="R5:R16" si="2">VLOOKUP(N5,AA:AF,4,0)*Q5</f>
        <v>100000000</v>
      </c>
      <c r="S5" s="1" t="str">
        <f>R5/10000&amp;"万"</f>
        <v>10000万</v>
      </c>
      <c r="T5" s="1">
        <v>5.0000000000000001E-3</v>
      </c>
      <c r="U5" s="77">
        <f>T5/SUM($T$5:$T$16)</f>
        <v>1.7299457765795791E-5</v>
      </c>
      <c r="V5" s="1">
        <v>4.4999999999999997E-3</v>
      </c>
      <c r="W5" s="77">
        <f>V5/SUM($V$5:$V$16)</f>
        <v>1.5777405353098328E-5</v>
      </c>
      <c r="X5" s="1">
        <v>5.0000000000000001E-3</v>
      </c>
      <c r="Y5" s="1">
        <v>5.0000000000000001E-3</v>
      </c>
      <c r="AA5" s="37" t="str">
        <f>'新手明日礼|TomorrowGift'!AJ5</f>
        <v>人民币</v>
      </c>
      <c r="AB5" s="39">
        <f>'新手明日礼|TomorrowGift'!AK5</f>
        <v>1</v>
      </c>
      <c r="AC5" s="39">
        <f>'新手明日礼|TomorrowGift'!AL5</f>
        <v>10</v>
      </c>
      <c r="AD5" s="39">
        <f>'新手明日礼|TomorrowGift'!AM5</f>
        <v>100000</v>
      </c>
      <c r="AE5" s="39">
        <f>'新手明日礼|TomorrowGift'!AN5</f>
        <v>1</v>
      </c>
      <c r="AF5" s="80">
        <f>'新手明日礼|TomorrowGift'!AO5</f>
        <v>0</v>
      </c>
      <c r="AG5" s="90">
        <f>'新手明日礼|TomorrowGift'!AP5</f>
        <v>1</v>
      </c>
    </row>
    <row r="6" spans="1:33" ht="16.2" x14ac:dyDescent="0.4">
      <c r="A6" s="1">
        <v>2</v>
      </c>
      <c r="B6" s="1" t="str">
        <f t="shared" ref="B6:B16" si="3">O6&amp;"|"&amp;P6&amp;"|"&amp;Q6</f>
        <v>2|1006|1</v>
      </c>
      <c r="C6" s="1">
        <v>1</v>
      </c>
      <c r="E6" s="1">
        <v>0</v>
      </c>
      <c r="F6" s="1">
        <v>8</v>
      </c>
      <c r="G6" s="1">
        <f t="shared" ref="G6:G16" si="4">INT(T6*10000)</f>
        <v>5000</v>
      </c>
      <c r="H6" s="1">
        <f t="shared" ref="H6:H16" si="5">INT(V6*10000)</f>
        <v>3000</v>
      </c>
      <c r="I6" s="1">
        <v>-1</v>
      </c>
      <c r="J6" s="1">
        <v>-1</v>
      </c>
      <c r="K6" s="1">
        <v>0</v>
      </c>
      <c r="L6" s="1">
        <v>1</v>
      </c>
      <c r="N6" s="17" t="s">
        <v>37</v>
      </c>
      <c r="O6" s="1">
        <f t="shared" si="0"/>
        <v>2</v>
      </c>
      <c r="P6" s="1">
        <f t="shared" si="1"/>
        <v>1006</v>
      </c>
      <c r="Q6" s="7">
        <v>1</v>
      </c>
      <c r="R6" s="1">
        <f t="shared" si="2"/>
        <v>2000000</v>
      </c>
      <c r="S6" s="1" t="str">
        <f t="shared" ref="S6:S16" si="6">R6/10000&amp;"万"</f>
        <v>200万</v>
      </c>
      <c r="T6" s="1">
        <v>0.5</v>
      </c>
      <c r="U6" s="77">
        <f t="shared" ref="U6:U16" si="7">T6/SUM($T$5:$T$16)</f>
        <v>1.7299457765795792E-3</v>
      </c>
      <c r="V6" s="1">
        <v>0.3</v>
      </c>
      <c r="W6" s="77">
        <f t="shared" ref="W6:W16" si="8">V6/SUM($V$5:$V$16)</f>
        <v>1.0518270235398888E-3</v>
      </c>
      <c r="X6" s="1">
        <v>0.9</v>
      </c>
      <c r="Y6" s="1">
        <v>0.5</v>
      </c>
      <c r="AA6" s="37" t="str">
        <f>'新手明日礼|TomorrowGift'!AJ6</f>
        <v>钻石</v>
      </c>
      <c r="AB6" s="39">
        <f>'新手明日礼|TomorrowGift'!AK6</f>
        <v>0.05</v>
      </c>
      <c r="AC6" s="39">
        <f>'新手明日礼|TomorrowGift'!AL6</f>
        <v>1</v>
      </c>
      <c r="AD6" s="39">
        <f>'新手明日礼|TomorrowGift'!AM6</f>
        <v>10000</v>
      </c>
      <c r="AE6" s="39">
        <f>'新手明日礼|TomorrowGift'!AN6</f>
        <v>1</v>
      </c>
      <c r="AF6" s="80">
        <f>'新手明日礼|TomorrowGift'!AO6</f>
        <v>1</v>
      </c>
      <c r="AG6" s="90">
        <f>'新手明日礼|TomorrowGift'!AP6</f>
        <v>2.5</v>
      </c>
    </row>
    <row r="7" spans="1:33" ht="16.2" x14ac:dyDescent="0.4">
      <c r="A7" s="1">
        <v>3</v>
      </c>
      <c r="B7" s="1" t="str">
        <f t="shared" si="3"/>
        <v>2|1005|1</v>
      </c>
      <c r="C7" s="1">
        <v>1</v>
      </c>
      <c r="E7" s="1">
        <v>0</v>
      </c>
      <c r="F7" s="1">
        <v>6</v>
      </c>
      <c r="G7" s="1">
        <f t="shared" si="4"/>
        <v>10000</v>
      </c>
      <c r="H7" s="1">
        <f t="shared" si="5"/>
        <v>7500</v>
      </c>
      <c r="I7" s="1">
        <v>-1</v>
      </c>
      <c r="J7" s="1">
        <v>-1</v>
      </c>
      <c r="K7" s="1">
        <v>0</v>
      </c>
      <c r="L7" s="1">
        <v>1</v>
      </c>
      <c r="N7" s="17" t="s">
        <v>34</v>
      </c>
      <c r="O7" s="1">
        <f t="shared" si="0"/>
        <v>2</v>
      </c>
      <c r="P7" s="1">
        <f t="shared" si="1"/>
        <v>1005</v>
      </c>
      <c r="Q7" s="7">
        <v>1</v>
      </c>
      <c r="R7" s="1">
        <f t="shared" si="2"/>
        <v>1000000</v>
      </c>
      <c r="S7" s="1" t="str">
        <f t="shared" si="6"/>
        <v>100万</v>
      </c>
      <c r="T7" s="1">
        <v>1</v>
      </c>
      <c r="U7" s="77">
        <f t="shared" si="7"/>
        <v>3.4598915531591583E-3</v>
      </c>
      <c r="V7" s="1">
        <v>0.75</v>
      </c>
      <c r="W7" s="77">
        <f t="shared" si="8"/>
        <v>2.6295675588497219E-3</v>
      </c>
      <c r="X7" s="1">
        <v>1.5449999999999999</v>
      </c>
      <c r="Y7" s="1">
        <v>1</v>
      </c>
      <c r="AA7" s="37" t="str">
        <f>'新手明日礼|TomorrowGift'!AJ7</f>
        <v>金币</v>
      </c>
      <c r="AB7" s="81">
        <f>'新手明日礼|TomorrowGift'!AK7</f>
        <v>5.0000000000000004E-6</v>
      </c>
      <c r="AC7" s="39">
        <f>'新手明日礼|TomorrowGift'!AL7</f>
        <v>1E-4</v>
      </c>
      <c r="AD7" s="39">
        <f>'新手明日礼|TomorrowGift'!AM7</f>
        <v>1</v>
      </c>
      <c r="AE7" s="39">
        <f>'新手明日礼|TomorrowGift'!AN7</f>
        <v>1</v>
      </c>
      <c r="AF7" s="80">
        <f>'新手明日礼|TomorrowGift'!AO7</f>
        <v>2</v>
      </c>
      <c r="AG7" s="90">
        <f>'新手明日礼|TomorrowGift'!AP7</f>
        <v>1</v>
      </c>
    </row>
    <row r="8" spans="1:33" x14ac:dyDescent="0.35">
      <c r="A8" s="1">
        <v>4</v>
      </c>
      <c r="B8" s="1" t="str">
        <f t="shared" si="3"/>
        <v>2|1015|1</v>
      </c>
      <c r="C8" s="1">
        <v>0</v>
      </c>
      <c r="E8" s="1">
        <v>1</v>
      </c>
      <c r="F8" s="1">
        <v>4</v>
      </c>
      <c r="G8" s="1">
        <f t="shared" si="4"/>
        <v>851000</v>
      </c>
      <c r="H8" s="1">
        <f t="shared" si="5"/>
        <v>1000000</v>
      </c>
      <c r="I8" s="1">
        <v>-1</v>
      </c>
      <c r="J8" s="1">
        <v>-1</v>
      </c>
      <c r="K8" s="1">
        <v>0</v>
      </c>
      <c r="L8" s="1">
        <v>0</v>
      </c>
      <c r="N8" s="9" t="s">
        <v>178</v>
      </c>
      <c r="O8" s="1">
        <f t="shared" si="0"/>
        <v>2</v>
      </c>
      <c r="P8" s="1">
        <f t="shared" si="1"/>
        <v>1015</v>
      </c>
      <c r="Q8" s="7">
        <v>1</v>
      </c>
      <c r="R8" s="1">
        <f t="shared" si="2"/>
        <v>50000</v>
      </c>
      <c r="S8" s="1" t="str">
        <f t="shared" si="6"/>
        <v>5万</v>
      </c>
      <c r="T8" s="1">
        <v>85.1</v>
      </c>
      <c r="U8" s="77">
        <f t="shared" si="7"/>
        <v>0.29443677117384431</v>
      </c>
      <c r="V8" s="1">
        <v>100</v>
      </c>
      <c r="W8" s="77">
        <f t="shared" si="8"/>
        <v>0.35060900784662957</v>
      </c>
      <c r="X8" s="1">
        <v>80</v>
      </c>
      <c r="Y8" s="1">
        <v>80</v>
      </c>
      <c r="AA8" s="37" t="str">
        <f>'新手明日礼|TomorrowGift'!AJ8</f>
        <v>锁定</v>
      </c>
      <c r="AB8" s="39">
        <f>'新手明日礼|TomorrowGift'!AK8</f>
        <v>0.1</v>
      </c>
      <c r="AC8" s="39">
        <f>'新手明日礼|TomorrowGift'!AL8</f>
        <v>2</v>
      </c>
      <c r="AD8" s="39">
        <f>'新手明日礼|TomorrowGift'!AM8</f>
        <v>20000</v>
      </c>
      <c r="AE8" s="39">
        <f>'新手明日礼|TomorrowGift'!AN8</f>
        <v>2</v>
      </c>
      <c r="AF8" s="80">
        <f>'新手明日礼|TomorrowGift'!AO8</f>
        <v>1001</v>
      </c>
      <c r="AG8" s="90">
        <f>'新手明日礼|TomorrowGift'!AP8</f>
        <v>2.5</v>
      </c>
    </row>
    <row r="9" spans="1:33" x14ac:dyDescent="0.35">
      <c r="A9" s="1">
        <v>5</v>
      </c>
      <c r="B9" s="1" t="str">
        <f t="shared" si="3"/>
        <v>2|1016|1</v>
      </c>
      <c r="C9" s="1">
        <v>0</v>
      </c>
      <c r="E9" s="1">
        <v>1</v>
      </c>
      <c r="F9" s="1">
        <v>2</v>
      </c>
      <c r="G9" s="1">
        <f t="shared" si="4"/>
        <v>300000</v>
      </c>
      <c r="H9" s="1">
        <f t="shared" si="5"/>
        <v>200000</v>
      </c>
      <c r="I9" s="1">
        <v>-1</v>
      </c>
      <c r="J9" s="1">
        <v>-1</v>
      </c>
      <c r="K9" s="1">
        <v>0</v>
      </c>
      <c r="L9" s="1">
        <v>0</v>
      </c>
      <c r="N9" s="9" t="s">
        <v>179</v>
      </c>
      <c r="O9" s="1">
        <f t="shared" si="0"/>
        <v>2</v>
      </c>
      <c r="P9" s="1">
        <f t="shared" si="1"/>
        <v>1016</v>
      </c>
      <c r="Q9" s="7">
        <v>1</v>
      </c>
      <c r="R9" s="1">
        <f t="shared" si="2"/>
        <v>100000</v>
      </c>
      <c r="S9" s="1" t="str">
        <f t="shared" si="6"/>
        <v>10万</v>
      </c>
      <c r="T9" s="1">
        <v>30</v>
      </c>
      <c r="U9" s="77">
        <f t="shared" si="7"/>
        <v>0.10379674659477474</v>
      </c>
      <c r="V9" s="1">
        <v>20</v>
      </c>
      <c r="W9" s="77">
        <f t="shared" si="8"/>
        <v>7.0121801569325917E-2</v>
      </c>
      <c r="X9" s="1">
        <v>80</v>
      </c>
      <c r="Y9" s="1">
        <v>80.001000000000005</v>
      </c>
      <c r="AA9" s="37" t="str">
        <f>'新手明日礼|TomorrowGift'!AJ9</f>
        <v>冰冻</v>
      </c>
      <c r="AB9" s="39">
        <f>'新手明日礼|TomorrowGift'!AK9</f>
        <v>0.25</v>
      </c>
      <c r="AC9" s="39">
        <f>'新手明日礼|TomorrowGift'!AL9</f>
        <v>5</v>
      </c>
      <c r="AD9" s="39">
        <f>'新手明日礼|TomorrowGift'!AM9</f>
        <v>50000</v>
      </c>
      <c r="AE9" s="39">
        <f>'新手明日礼|TomorrowGift'!AN9</f>
        <v>2</v>
      </c>
      <c r="AF9" s="80">
        <f>'新手明日礼|TomorrowGift'!AO9</f>
        <v>1002</v>
      </c>
      <c r="AG9" s="90">
        <f>'新手明日礼|TomorrowGift'!AP9</f>
        <v>1</v>
      </c>
    </row>
    <row r="10" spans="1:33" x14ac:dyDescent="0.35">
      <c r="A10" s="1">
        <v>6</v>
      </c>
      <c r="B10" s="1" t="str">
        <f t="shared" si="3"/>
        <v>2|1017|1</v>
      </c>
      <c r="C10" s="1">
        <v>0</v>
      </c>
      <c r="E10" s="1">
        <v>1</v>
      </c>
      <c r="F10" s="1">
        <v>10</v>
      </c>
      <c r="G10" s="1">
        <f t="shared" si="4"/>
        <v>50000</v>
      </c>
      <c r="H10" s="1">
        <f t="shared" si="5"/>
        <v>30000</v>
      </c>
      <c r="I10" s="1">
        <v>-1</v>
      </c>
      <c r="J10" s="1">
        <v>-1</v>
      </c>
      <c r="K10" s="1">
        <v>0</v>
      </c>
      <c r="L10" s="1">
        <v>0</v>
      </c>
      <c r="N10" s="9" t="s">
        <v>180</v>
      </c>
      <c r="O10" s="1">
        <f t="shared" si="0"/>
        <v>2</v>
      </c>
      <c r="P10" s="1">
        <f t="shared" si="1"/>
        <v>1017</v>
      </c>
      <c r="Q10" s="7">
        <v>1</v>
      </c>
      <c r="R10" s="1">
        <f t="shared" si="2"/>
        <v>250000</v>
      </c>
      <c r="S10" s="1" t="str">
        <f t="shared" si="6"/>
        <v>25万</v>
      </c>
      <c r="T10" s="1">
        <v>5</v>
      </c>
      <c r="U10" s="77">
        <f t="shared" si="7"/>
        <v>1.7299457765795792E-2</v>
      </c>
      <c r="V10" s="1">
        <v>3</v>
      </c>
      <c r="W10" s="77">
        <f t="shared" si="8"/>
        <v>1.0518270235398888E-2</v>
      </c>
      <c r="X10" s="1">
        <v>40</v>
      </c>
      <c r="Y10" s="1">
        <v>30</v>
      </c>
      <c r="AA10" s="37" t="str">
        <f>'新手明日礼|TomorrowGift'!AJ10</f>
        <v>狂暴</v>
      </c>
      <c r="AB10" s="39">
        <f>'新手明日礼|TomorrowGift'!AK10</f>
        <v>0.5</v>
      </c>
      <c r="AC10" s="39">
        <f>'新手明日礼|TomorrowGift'!AL10</f>
        <v>10</v>
      </c>
      <c r="AD10" s="39">
        <f>'新手明日礼|TomorrowGift'!AM10</f>
        <v>100000</v>
      </c>
      <c r="AE10" s="39">
        <f>'新手明日礼|TomorrowGift'!AN10</f>
        <v>2</v>
      </c>
      <c r="AF10" s="80">
        <f>'新手明日礼|TomorrowGift'!AO10</f>
        <v>1003</v>
      </c>
      <c r="AG10" s="90">
        <f>'新手明日礼|TomorrowGift'!AP10</f>
        <v>2.5</v>
      </c>
    </row>
    <row r="11" spans="1:33" x14ac:dyDescent="0.35">
      <c r="A11" s="1">
        <v>7</v>
      </c>
      <c r="B11" s="1" t="str">
        <f t="shared" si="3"/>
        <v>1|2|30000</v>
      </c>
      <c r="C11" s="1">
        <v>0</v>
      </c>
      <c r="E11" s="1">
        <v>1</v>
      </c>
      <c r="F11" s="1">
        <v>5</v>
      </c>
      <c r="G11" s="1">
        <f t="shared" si="4"/>
        <v>899214</v>
      </c>
      <c r="H11" s="1">
        <f t="shared" si="5"/>
        <v>1000000</v>
      </c>
      <c r="I11" s="1">
        <v>-1</v>
      </c>
      <c r="J11" s="1">
        <v>-1</v>
      </c>
      <c r="K11" s="1">
        <v>0</v>
      </c>
      <c r="L11" s="1">
        <v>0</v>
      </c>
      <c r="N11" s="1" t="s">
        <v>32</v>
      </c>
      <c r="O11" s="1">
        <f t="shared" si="0"/>
        <v>1</v>
      </c>
      <c r="P11" s="1">
        <f t="shared" si="1"/>
        <v>2</v>
      </c>
      <c r="Q11" s="7">
        <v>30000</v>
      </c>
      <c r="R11" s="1">
        <f t="shared" si="2"/>
        <v>30000</v>
      </c>
      <c r="S11" s="1" t="str">
        <f t="shared" si="6"/>
        <v>3万</v>
      </c>
      <c r="T11" s="1">
        <v>89.921400000000006</v>
      </c>
      <c r="U11" s="77">
        <f t="shared" si="7"/>
        <v>0.31111829230824595</v>
      </c>
      <c r="V11" s="1">
        <v>100</v>
      </c>
      <c r="W11" s="77">
        <f t="shared" si="8"/>
        <v>0.35060900784662957</v>
      </c>
      <c r="X11" s="1">
        <v>80</v>
      </c>
      <c r="Y11" s="1">
        <v>84</v>
      </c>
      <c r="AA11" s="37" t="str">
        <f>'新手明日礼|TomorrowGift'!AJ11</f>
        <v>召唤</v>
      </c>
      <c r="AB11" s="39">
        <f>'新手明日礼|TomorrowGift'!AK11</f>
        <v>0.1</v>
      </c>
      <c r="AC11" s="39">
        <f>'新手明日礼|TomorrowGift'!AL11</f>
        <v>2</v>
      </c>
      <c r="AD11" s="39">
        <f>'新手明日礼|TomorrowGift'!AM11</f>
        <v>20000</v>
      </c>
      <c r="AE11" s="39">
        <f>'新手明日礼|TomorrowGift'!AN11</f>
        <v>2</v>
      </c>
      <c r="AF11" s="80">
        <f>'新手明日礼|TomorrowGift'!AO11</f>
        <v>1004</v>
      </c>
      <c r="AG11" s="90">
        <f>'新手明日礼|TomorrowGift'!AP11</f>
        <v>1</v>
      </c>
    </row>
    <row r="12" spans="1:33" x14ac:dyDescent="0.35">
      <c r="A12" s="1">
        <v>8</v>
      </c>
      <c r="B12" s="1" t="str">
        <f t="shared" si="3"/>
        <v>1|2|120000</v>
      </c>
      <c r="C12" s="1">
        <v>0</v>
      </c>
      <c r="E12" s="1">
        <v>1</v>
      </c>
      <c r="F12" s="1">
        <v>7</v>
      </c>
      <c r="G12" s="1">
        <f t="shared" si="4"/>
        <v>500000</v>
      </c>
      <c r="H12" s="1">
        <f t="shared" si="5"/>
        <v>351635</v>
      </c>
      <c r="I12" s="1">
        <v>-1</v>
      </c>
      <c r="J12" s="1">
        <v>-1</v>
      </c>
      <c r="K12" s="1">
        <v>0</v>
      </c>
      <c r="L12" s="1">
        <v>0</v>
      </c>
      <c r="N12" s="1" t="s">
        <v>32</v>
      </c>
      <c r="O12" s="1">
        <f t="shared" si="0"/>
        <v>1</v>
      </c>
      <c r="P12" s="1">
        <f t="shared" si="1"/>
        <v>2</v>
      </c>
      <c r="Q12" s="7">
        <v>120000</v>
      </c>
      <c r="R12" s="1">
        <f t="shared" si="2"/>
        <v>120000</v>
      </c>
      <c r="S12" s="1" t="str">
        <f t="shared" si="6"/>
        <v>12万</v>
      </c>
      <c r="T12" s="1">
        <v>50</v>
      </c>
      <c r="U12" s="77">
        <f t="shared" si="7"/>
        <v>0.17299457765795792</v>
      </c>
      <c r="V12" s="1">
        <v>35.163499999999999</v>
      </c>
      <c r="W12" s="77">
        <f t="shared" si="8"/>
        <v>0.12328639847414959</v>
      </c>
      <c r="X12" s="1">
        <v>80</v>
      </c>
      <c r="Y12" s="1">
        <v>100.3635</v>
      </c>
      <c r="AA12" s="37" t="str">
        <f>'新手明日礼|TomorrowGift'!AJ12</f>
        <v>福卡</v>
      </c>
      <c r="AB12" s="39">
        <f>'新手明日礼|TomorrowGift'!AK12</f>
        <v>1E-3</v>
      </c>
      <c r="AC12" s="39">
        <f>'新手明日礼|TomorrowGift'!AL12</f>
        <v>0.5</v>
      </c>
      <c r="AD12" s="39">
        <f>'新手明日礼|TomorrowGift'!AM12</f>
        <v>5000</v>
      </c>
      <c r="AE12" s="39">
        <f>'新手明日礼|TomorrowGift'!AN12</f>
        <v>2</v>
      </c>
      <c r="AF12" s="80">
        <f>'新手明日礼|TomorrowGift'!AO12</f>
        <v>1204</v>
      </c>
      <c r="AG12" s="90">
        <f>'新手明日礼|TomorrowGift'!AP12</f>
        <v>1</v>
      </c>
    </row>
    <row r="13" spans="1:33" x14ac:dyDescent="0.35">
      <c r="A13" s="1">
        <v>9</v>
      </c>
      <c r="B13" s="1" t="str">
        <f t="shared" si="3"/>
        <v>2|1003|2</v>
      </c>
      <c r="C13" s="1">
        <v>0</v>
      </c>
      <c r="E13" s="1">
        <v>1</v>
      </c>
      <c r="F13" s="1">
        <v>9</v>
      </c>
      <c r="G13" s="1">
        <f t="shared" si="4"/>
        <v>115000</v>
      </c>
      <c r="H13" s="1">
        <f t="shared" si="5"/>
        <v>100000</v>
      </c>
      <c r="I13" s="1">
        <v>-1</v>
      </c>
      <c r="J13" s="1">
        <v>-1</v>
      </c>
      <c r="K13" s="1">
        <v>0</v>
      </c>
      <c r="L13" s="1">
        <v>0</v>
      </c>
      <c r="N13" s="1" t="s">
        <v>42</v>
      </c>
      <c r="O13" s="1">
        <f t="shared" si="0"/>
        <v>2</v>
      </c>
      <c r="P13" s="1">
        <f t="shared" si="1"/>
        <v>1003</v>
      </c>
      <c r="Q13" s="7">
        <v>2</v>
      </c>
      <c r="R13" s="1">
        <f t="shared" si="2"/>
        <v>200000</v>
      </c>
      <c r="S13" s="1" t="str">
        <f t="shared" si="6"/>
        <v>20万</v>
      </c>
      <c r="T13" s="1">
        <v>11.5</v>
      </c>
      <c r="U13" s="77">
        <f t="shared" si="7"/>
        <v>3.9788752861330316E-2</v>
      </c>
      <c r="V13" s="1">
        <v>10</v>
      </c>
      <c r="W13" s="77">
        <f t="shared" si="8"/>
        <v>3.5060900784662959E-2</v>
      </c>
      <c r="X13" s="1">
        <v>15</v>
      </c>
      <c r="Y13" s="1">
        <v>15</v>
      </c>
      <c r="AA13" s="37" t="str">
        <f>'新手明日礼|TomorrowGift'!AJ13</f>
        <v>超级武器1</v>
      </c>
      <c r="AB13" s="39">
        <f>'新手明日礼|TomorrowGift'!AK13</f>
        <v>5</v>
      </c>
      <c r="AC13" s="39">
        <f>'新手明日礼|TomorrowGift'!AL13</f>
        <v>100</v>
      </c>
      <c r="AD13" s="39">
        <f>'新手明日礼|TomorrowGift'!AM13</f>
        <v>1000000</v>
      </c>
      <c r="AE13" s="39">
        <f>'新手明日礼|TomorrowGift'!AN13</f>
        <v>2</v>
      </c>
      <c r="AF13" s="80">
        <f>'新手明日礼|TomorrowGift'!AO13</f>
        <v>1005</v>
      </c>
      <c r="AG13" s="90">
        <f>'新手明日礼|TomorrowGift'!AP13</f>
        <v>1</v>
      </c>
    </row>
    <row r="14" spans="1:33" x14ac:dyDescent="0.35">
      <c r="A14" s="1">
        <v>10</v>
      </c>
      <c r="B14" s="1" t="str">
        <f t="shared" si="3"/>
        <v>2|2001|1</v>
      </c>
      <c r="C14" s="1">
        <v>0</v>
      </c>
      <c r="E14" s="1">
        <v>1</v>
      </c>
      <c r="F14" s="1">
        <v>1</v>
      </c>
      <c r="G14" s="1">
        <f t="shared" si="4"/>
        <v>100000</v>
      </c>
      <c r="H14" s="1">
        <f t="shared" si="5"/>
        <v>100000</v>
      </c>
      <c r="I14" s="1">
        <v>-1</v>
      </c>
      <c r="J14" s="1">
        <v>1</v>
      </c>
      <c r="K14" s="1">
        <v>0</v>
      </c>
      <c r="L14" s="1">
        <v>0</v>
      </c>
      <c r="N14" s="1" t="s">
        <v>177</v>
      </c>
      <c r="O14" s="1">
        <f t="shared" si="0"/>
        <v>2</v>
      </c>
      <c r="P14" s="1">
        <f t="shared" si="1"/>
        <v>2001</v>
      </c>
      <c r="Q14" s="7">
        <v>1</v>
      </c>
      <c r="R14" s="1">
        <f t="shared" si="2"/>
        <v>300000</v>
      </c>
      <c r="S14" s="1" t="str">
        <f t="shared" si="6"/>
        <v>30万</v>
      </c>
      <c r="T14" s="1">
        <v>10</v>
      </c>
      <c r="U14" s="77">
        <f t="shared" si="7"/>
        <v>3.4598915531591584E-2</v>
      </c>
      <c r="V14" s="1">
        <v>10</v>
      </c>
      <c r="W14" s="77">
        <f t="shared" si="8"/>
        <v>3.5060900784662959E-2</v>
      </c>
      <c r="X14" s="1">
        <v>10</v>
      </c>
      <c r="Y14" s="1">
        <v>10</v>
      </c>
      <c r="AA14" s="37" t="str">
        <f>'新手明日礼|TomorrowGift'!AJ14</f>
        <v>超级武器2</v>
      </c>
      <c r="AB14" s="39">
        <f>'新手明日礼|TomorrowGift'!AK14</f>
        <v>10</v>
      </c>
      <c r="AC14" s="39">
        <f>'新手明日礼|TomorrowGift'!AL14</f>
        <v>200</v>
      </c>
      <c r="AD14" s="39">
        <f>'新手明日礼|TomorrowGift'!AM14</f>
        <v>2000000</v>
      </c>
      <c r="AE14" s="39">
        <f>'新手明日礼|TomorrowGift'!AN14</f>
        <v>2</v>
      </c>
      <c r="AF14" s="80">
        <f>'新手明日礼|TomorrowGift'!AO14</f>
        <v>1006</v>
      </c>
      <c r="AG14" s="90">
        <f>'新手明日礼|TomorrowGift'!AP14</f>
        <v>1</v>
      </c>
    </row>
    <row r="15" spans="1:33" x14ac:dyDescent="0.35">
      <c r="A15" s="1">
        <v>11</v>
      </c>
      <c r="B15" s="1" t="str">
        <f t="shared" si="3"/>
        <v>2|2001|2</v>
      </c>
      <c r="C15" s="1">
        <v>0</v>
      </c>
      <c r="E15" s="1">
        <v>1</v>
      </c>
      <c r="F15" s="1">
        <v>1</v>
      </c>
      <c r="G15" s="1">
        <f t="shared" si="4"/>
        <v>50000</v>
      </c>
      <c r="H15" s="1">
        <f t="shared" si="5"/>
        <v>50000</v>
      </c>
      <c r="I15" s="1">
        <v>-1</v>
      </c>
      <c r="J15" s="1">
        <v>1</v>
      </c>
      <c r="K15" s="1">
        <v>0</v>
      </c>
      <c r="L15" s="1">
        <v>0</v>
      </c>
      <c r="N15" s="1" t="s">
        <v>177</v>
      </c>
      <c r="O15" s="1">
        <f t="shared" si="0"/>
        <v>2</v>
      </c>
      <c r="P15" s="1">
        <f t="shared" si="1"/>
        <v>2001</v>
      </c>
      <c r="Q15" s="7">
        <v>2</v>
      </c>
      <c r="R15" s="1">
        <f t="shared" si="2"/>
        <v>600000</v>
      </c>
      <c r="S15" s="1" t="str">
        <f t="shared" si="6"/>
        <v>60万</v>
      </c>
      <c r="T15" s="1">
        <v>5</v>
      </c>
      <c r="U15" s="77">
        <f t="shared" si="7"/>
        <v>1.7299457765795792E-2</v>
      </c>
      <c r="V15" s="1">
        <v>5</v>
      </c>
      <c r="W15" s="77">
        <f t="shared" si="8"/>
        <v>1.7530450392331479E-2</v>
      </c>
      <c r="X15" s="1">
        <v>5</v>
      </c>
      <c r="Y15" s="1">
        <v>5</v>
      </c>
      <c r="AA15" s="37" t="str">
        <f>'新手明日礼|TomorrowGift'!AJ15</f>
        <v>超级武器3</v>
      </c>
      <c r="AB15" s="39">
        <f>'新手明日礼|TomorrowGift'!AK15</f>
        <v>25</v>
      </c>
      <c r="AC15" s="39">
        <f>'新手明日礼|TomorrowGift'!AL15</f>
        <v>500</v>
      </c>
      <c r="AD15" s="39">
        <f>'新手明日礼|TomorrowGift'!AM15</f>
        <v>5000000</v>
      </c>
      <c r="AE15" s="39">
        <f>'新手明日礼|TomorrowGift'!AN15</f>
        <v>2</v>
      </c>
      <c r="AF15" s="80">
        <f>'新手明日礼|TomorrowGift'!AO15</f>
        <v>1007</v>
      </c>
      <c r="AG15" s="90">
        <f>'新手明日礼|TomorrowGift'!AP15</f>
        <v>1</v>
      </c>
    </row>
    <row r="16" spans="1:33" x14ac:dyDescent="0.35">
      <c r="A16" s="1">
        <v>12</v>
      </c>
      <c r="B16" s="1" t="str">
        <f t="shared" si="3"/>
        <v>2|2001|3</v>
      </c>
      <c r="C16" s="1">
        <v>0</v>
      </c>
      <c r="E16" s="1">
        <v>1</v>
      </c>
      <c r="F16" s="1">
        <v>1</v>
      </c>
      <c r="G16" s="1">
        <f t="shared" si="4"/>
        <v>10000</v>
      </c>
      <c r="H16" s="1">
        <f t="shared" si="5"/>
        <v>10000</v>
      </c>
      <c r="I16" s="1">
        <v>-1</v>
      </c>
      <c r="J16" s="1">
        <v>1</v>
      </c>
      <c r="K16" s="1">
        <v>0</v>
      </c>
      <c r="L16" s="1">
        <v>0</v>
      </c>
      <c r="N16" s="1" t="s">
        <v>177</v>
      </c>
      <c r="O16" s="1">
        <f t="shared" si="0"/>
        <v>2</v>
      </c>
      <c r="P16" s="1">
        <f t="shared" si="1"/>
        <v>2001</v>
      </c>
      <c r="Q16" s="7">
        <v>3</v>
      </c>
      <c r="R16" s="1">
        <f t="shared" si="2"/>
        <v>900000</v>
      </c>
      <c r="S16" s="1" t="str">
        <f t="shared" si="6"/>
        <v>90万</v>
      </c>
      <c r="T16" s="1">
        <v>1</v>
      </c>
      <c r="U16" s="77">
        <f t="shared" si="7"/>
        <v>3.4598915531591583E-3</v>
      </c>
      <c r="V16" s="1">
        <v>1</v>
      </c>
      <c r="W16" s="77">
        <f t="shared" si="8"/>
        <v>3.5060900784662959E-3</v>
      </c>
      <c r="X16" s="1">
        <v>1</v>
      </c>
      <c r="Y16" s="1">
        <v>1</v>
      </c>
      <c r="AA16" s="37" t="str">
        <f>'新手明日礼|TomorrowGift'!AJ16</f>
        <v>超级武器4</v>
      </c>
      <c r="AB16" s="39">
        <f>'新手明日礼|TomorrowGift'!AK16</f>
        <v>50</v>
      </c>
      <c r="AC16" s="39">
        <f>'新手明日礼|TomorrowGift'!AL16</f>
        <v>1000</v>
      </c>
      <c r="AD16" s="39">
        <f>'新手明日礼|TomorrowGift'!AM16</f>
        <v>10000000</v>
      </c>
      <c r="AE16" s="39">
        <f>'新手明日礼|TomorrowGift'!AN16</f>
        <v>2</v>
      </c>
      <c r="AF16" s="80">
        <f>'新手明日礼|TomorrowGift'!AO16</f>
        <v>1008</v>
      </c>
      <c r="AG16" s="90">
        <f>'新手明日礼|TomorrowGift'!AP16</f>
        <v>1</v>
      </c>
    </row>
    <row r="17" spans="14:33" x14ac:dyDescent="0.35">
      <c r="AA17" s="37" t="str">
        <f>'新手明日礼|TomorrowGift'!AJ17</f>
        <v>5元话费卡</v>
      </c>
      <c r="AB17" s="39">
        <f>'新手明日礼|TomorrowGift'!AK17</f>
        <v>5</v>
      </c>
      <c r="AC17" s="39">
        <f>'新手明日礼|TomorrowGift'!AL17</f>
        <v>100</v>
      </c>
      <c r="AD17" s="39">
        <f>'新手明日礼|TomorrowGift'!AM17</f>
        <v>1000000</v>
      </c>
      <c r="AE17" s="39">
        <f>'新手明日礼|TomorrowGift'!AN17</f>
        <v>2</v>
      </c>
      <c r="AF17" s="80">
        <f>'新手明日礼|TomorrowGift'!AO17</f>
        <v>1206</v>
      </c>
      <c r="AG17" s="90">
        <f>'新手明日礼|TomorrowGift'!AP17</f>
        <v>1</v>
      </c>
    </row>
    <row r="18" spans="14:33" x14ac:dyDescent="0.35">
      <c r="AA18" s="37" t="str">
        <f>'新手明日礼|TomorrowGift'!AJ18</f>
        <v>2元话费卡</v>
      </c>
      <c r="AB18" s="39">
        <f>'新手明日礼|TomorrowGift'!AK18</f>
        <v>2</v>
      </c>
      <c r="AC18" s="39">
        <f>'新手明日礼|TomorrowGift'!AL18</f>
        <v>40</v>
      </c>
      <c r="AD18" s="39">
        <f>'新手明日礼|TomorrowGift'!AM18</f>
        <v>400000</v>
      </c>
      <c r="AE18" s="39">
        <f>'新手明日礼|TomorrowGift'!AN18</f>
        <v>2</v>
      </c>
      <c r="AF18" s="80">
        <f>'新手明日礼|TomorrowGift'!AO18</f>
        <v>1205</v>
      </c>
      <c r="AG18" s="90">
        <f>'新手明日礼|TomorrowGift'!AP18</f>
        <v>1</v>
      </c>
    </row>
    <row r="19" spans="14:33" x14ac:dyDescent="0.35">
      <c r="T19" s="1">
        <f>R6*U6</f>
        <v>3459.8915531591583</v>
      </c>
      <c r="W19" s="1">
        <f>R6*W6</f>
        <v>2103.6540470797777</v>
      </c>
      <c r="AA19" s="43" t="str">
        <f>'新手明日礼|TomorrowGift'!AJ19</f>
        <v>高压锅</v>
      </c>
      <c r="AB19" s="82">
        <f>'新手明日礼|TomorrowGift'!AK19</f>
        <v>200</v>
      </c>
      <c r="AC19" s="39">
        <f>'新手明日礼|TomorrowGift'!AL19</f>
        <v>4000</v>
      </c>
      <c r="AD19" s="39">
        <f>'新手明日礼|TomorrowGift'!AM19</f>
        <v>40000000</v>
      </c>
      <c r="AE19" s="82">
        <f>'新手明日礼|TomorrowGift'!AN19</f>
        <v>2</v>
      </c>
      <c r="AF19" s="83">
        <f>'新手明日礼|TomorrowGift'!AO19</f>
        <v>1208</v>
      </c>
      <c r="AG19" s="90">
        <f>'新手明日礼|TomorrowGift'!AP19</f>
        <v>1</v>
      </c>
    </row>
    <row r="20" spans="14:33" x14ac:dyDescent="0.35">
      <c r="N20" s="71" t="s">
        <v>244</v>
      </c>
      <c r="T20" s="1">
        <f t="shared" ref="T20:T29" si="9">R7*U7</f>
        <v>3459.8915531591583</v>
      </c>
      <c r="W20" s="1">
        <f t="shared" ref="W20:W29" si="10">R7*W7</f>
        <v>2629.567558849722</v>
      </c>
      <c r="AA20" s="2" t="str">
        <f>'新手明日礼|TomorrowGift'!AJ20</f>
        <v>30元话费卡</v>
      </c>
      <c r="AB20" s="84">
        <f>'新手明日礼|TomorrowGift'!AK20</f>
        <v>30</v>
      </c>
      <c r="AC20" s="39">
        <f>'新手明日礼|TomorrowGift'!AL20</f>
        <v>600</v>
      </c>
      <c r="AD20" s="39">
        <f>'新手明日礼|TomorrowGift'!AM20</f>
        <v>6000000</v>
      </c>
      <c r="AE20" s="84">
        <f>'新手明日礼|TomorrowGift'!AN20</f>
        <v>2</v>
      </c>
      <c r="AF20" s="84">
        <f>'新手明日礼|TomorrowGift'!AO20</f>
        <v>1209</v>
      </c>
      <c r="AG20" s="90">
        <f>'新手明日礼|TomorrowGift'!AP20</f>
        <v>1</v>
      </c>
    </row>
    <row r="21" spans="14:33" x14ac:dyDescent="0.35">
      <c r="T21" s="1">
        <f t="shared" si="9"/>
        <v>14721.838558692216</v>
      </c>
      <c r="W21" s="1">
        <f t="shared" si="10"/>
        <v>17530.450392331477</v>
      </c>
      <c r="AA21" s="2" t="str">
        <f>'新手明日礼|TomorrowGift'!AJ21</f>
        <v>50元话费卡</v>
      </c>
      <c r="AB21" s="84">
        <f>'新手明日礼|TomorrowGift'!AK21</f>
        <v>50</v>
      </c>
      <c r="AC21" s="39">
        <f>'新手明日礼|TomorrowGift'!AL21</f>
        <v>1000</v>
      </c>
      <c r="AD21" s="39">
        <f>'新手明日礼|TomorrowGift'!AM21</f>
        <v>10000000</v>
      </c>
      <c r="AE21" s="84">
        <f>'新手明日礼|TomorrowGift'!AN21</f>
        <v>2</v>
      </c>
      <c r="AF21" s="84">
        <f>'新手明日礼|TomorrowGift'!AO21</f>
        <v>1210</v>
      </c>
      <c r="AG21" s="90">
        <f>'新手明日礼|TomorrowGift'!AP21</f>
        <v>1</v>
      </c>
    </row>
    <row r="22" spans="14:33" x14ac:dyDescent="0.35">
      <c r="T22" s="1">
        <f t="shared" si="9"/>
        <v>10379.674659477474</v>
      </c>
      <c r="W22" s="1">
        <f t="shared" si="10"/>
        <v>7012.1801569325917</v>
      </c>
      <c r="AA22" s="2" t="str">
        <f>'新手明日礼|TomorrowGift'!AJ22</f>
        <v>活跃度</v>
      </c>
      <c r="AB22" s="84">
        <f>'新手明日礼|TomorrowGift'!AK22</f>
        <v>1</v>
      </c>
      <c r="AC22" s="39">
        <f>'新手明日礼|TomorrowGift'!AL22</f>
        <v>20</v>
      </c>
      <c r="AD22" s="39">
        <f>'新手明日礼|TomorrowGift'!AM22</f>
        <v>200000</v>
      </c>
      <c r="AE22" s="84">
        <f>'新手明日礼|TomorrowGift'!AN22</f>
        <v>1</v>
      </c>
      <c r="AF22" s="84">
        <f>'新手明日礼|TomorrowGift'!AO22</f>
        <v>6</v>
      </c>
      <c r="AG22" s="90">
        <f>'新手明日礼|TomorrowGift'!AP22</f>
        <v>1</v>
      </c>
    </row>
    <row r="23" spans="14:33" x14ac:dyDescent="0.35">
      <c r="T23" s="1">
        <f t="shared" si="9"/>
        <v>4324.8644414489481</v>
      </c>
      <c r="W23" s="1">
        <f t="shared" si="10"/>
        <v>2629.567558849722</v>
      </c>
      <c r="AA23" s="2" t="str">
        <f>'新手明日礼|TomorrowGift'!AJ23</f>
        <v>红包【恭】</v>
      </c>
      <c r="AB23" s="84">
        <f>'新手明日礼|TomorrowGift'!AK23</f>
        <v>1</v>
      </c>
      <c r="AC23" s="39">
        <f>'新手明日礼|TomorrowGift'!AL23</f>
        <v>20</v>
      </c>
      <c r="AD23" s="39">
        <f>'新手明日礼|TomorrowGift'!AM23</f>
        <v>200000</v>
      </c>
      <c r="AE23" s="84">
        <f>'新手明日礼|TomorrowGift'!AN23</f>
        <v>2</v>
      </c>
      <c r="AF23" s="84">
        <f>'新手明日礼|TomorrowGift'!AO23</f>
        <v>1301</v>
      </c>
      <c r="AG23" s="90">
        <f>'新手明日礼|TomorrowGift'!AP23</f>
        <v>1</v>
      </c>
    </row>
    <row r="24" spans="14:33" x14ac:dyDescent="0.35">
      <c r="T24" s="1">
        <f t="shared" si="9"/>
        <v>9333.548769247378</v>
      </c>
      <c r="W24" s="1">
        <f t="shared" si="10"/>
        <v>10518.270235398888</v>
      </c>
      <c r="AA24" s="2" t="str">
        <f>'新手明日礼|TomorrowGift'!AJ24</f>
        <v>红包【喜】</v>
      </c>
      <c r="AB24" s="84">
        <f>'新手明日礼|TomorrowGift'!AK24</f>
        <v>1</v>
      </c>
      <c r="AC24" s="39">
        <f>'新手明日礼|TomorrowGift'!AL24</f>
        <v>20</v>
      </c>
      <c r="AD24" s="39">
        <f>'新手明日礼|TomorrowGift'!AM24</f>
        <v>200000</v>
      </c>
      <c r="AE24" s="84">
        <f>'新手明日礼|TomorrowGift'!AN24</f>
        <v>2</v>
      </c>
      <c r="AF24" s="84">
        <f>'新手明日礼|TomorrowGift'!AO24</f>
        <v>1302</v>
      </c>
      <c r="AG24" s="90">
        <f>'新手明日礼|TomorrowGift'!AP24</f>
        <v>1</v>
      </c>
    </row>
    <row r="25" spans="14:33" x14ac:dyDescent="0.35">
      <c r="T25" s="1">
        <f t="shared" si="9"/>
        <v>20759.349318954952</v>
      </c>
      <c r="W25" s="1">
        <f t="shared" si="10"/>
        <v>14794.36781689795</v>
      </c>
      <c r="AA25" s="2" t="str">
        <f>'新手明日礼|TomorrowGift'!AJ25</f>
        <v>红包【发】</v>
      </c>
      <c r="AB25" s="84">
        <f>'新手明日礼|TomorrowGift'!AK25</f>
        <v>1</v>
      </c>
      <c r="AC25" s="39">
        <f>'新手明日礼|TomorrowGift'!AL25</f>
        <v>20</v>
      </c>
      <c r="AD25" s="39">
        <f>'新手明日礼|TomorrowGift'!AM25</f>
        <v>200000</v>
      </c>
      <c r="AE25" s="84">
        <f>'新手明日礼|TomorrowGift'!AN25</f>
        <v>2</v>
      </c>
      <c r="AF25" s="84">
        <f>'新手明日礼|TomorrowGift'!AO25</f>
        <v>1303</v>
      </c>
      <c r="AG25" s="90">
        <f>'新手明日礼|TomorrowGift'!AP25</f>
        <v>1</v>
      </c>
    </row>
    <row r="26" spans="14:33" x14ac:dyDescent="0.35">
      <c r="T26" s="1">
        <f t="shared" si="9"/>
        <v>7957.7505722660635</v>
      </c>
      <c r="W26" s="1">
        <f t="shared" si="10"/>
        <v>7012.1801569325917</v>
      </c>
      <c r="AA26" s="2" t="str">
        <f>'新手明日礼|TomorrowGift'!AJ26</f>
        <v>红包【财】</v>
      </c>
      <c r="AB26" s="84">
        <f>'新手明日礼|TomorrowGift'!AK26</f>
        <v>1</v>
      </c>
      <c r="AC26" s="39">
        <f>'新手明日礼|TomorrowGift'!AL26</f>
        <v>20</v>
      </c>
      <c r="AD26" s="39">
        <f>'新手明日礼|TomorrowGift'!AM26</f>
        <v>200000</v>
      </c>
      <c r="AE26" s="84">
        <f>'新手明日礼|TomorrowGift'!AN26</f>
        <v>2</v>
      </c>
      <c r="AF26" s="84">
        <f>'新手明日礼|TomorrowGift'!AO26</f>
        <v>1304</v>
      </c>
      <c r="AG26" s="90">
        <f>'新手明日礼|TomorrowGift'!AP26</f>
        <v>1</v>
      </c>
    </row>
    <row r="27" spans="14:33" x14ac:dyDescent="0.35">
      <c r="T27" s="1">
        <f t="shared" si="9"/>
        <v>10379.674659477476</v>
      </c>
      <c r="W27" s="1">
        <f t="shared" si="10"/>
        <v>10518.270235398888</v>
      </c>
      <c r="AA27" s="2" t="str">
        <f>'新手明日礼|TomorrowGift'!AJ27</f>
        <v>双轮</v>
      </c>
      <c r="AB27" s="84">
        <f>'新手明日礼|TomorrowGift'!AK27</f>
        <v>40</v>
      </c>
      <c r="AC27" s="39">
        <f>'新手明日礼|TomorrowGift'!AL27</f>
        <v>800</v>
      </c>
      <c r="AD27" s="39">
        <f>'新手明日礼|TomorrowGift'!AM27</f>
        <v>8000000</v>
      </c>
      <c r="AE27" s="84">
        <f>'新手明日礼|TomorrowGift'!AN27</f>
        <v>2</v>
      </c>
      <c r="AF27" s="84">
        <f>'新手明日礼|TomorrowGift'!AO27</f>
        <v>1500</v>
      </c>
      <c r="AG27" s="90">
        <f>'新手明日礼|TomorrowGift'!AP27</f>
        <v>1</v>
      </c>
    </row>
    <row r="28" spans="14:33" x14ac:dyDescent="0.35">
      <c r="T28" s="1">
        <f t="shared" si="9"/>
        <v>10379.674659477476</v>
      </c>
      <c r="W28" s="1">
        <f t="shared" si="10"/>
        <v>10518.270235398888</v>
      </c>
      <c r="AA28" s="2" t="str">
        <f>'新手明日礼|TomorrowGift'!AJ28</f>
        <v>橄榄油</v>
      </c>
      <c r="AB28" s="84">
        <f>'新手明日礼|TomorrowGift'!AK28</f>
        <v>80</v>
      </c>
      <c r="AC28" s="39">
        <f>'新手明日礼|TomorrowGift'!AL28</f>
        <v>1600</v>
      </c>
      <c r="AD28" s="39">
        <f>'新手明日礼|TomorrowGift'!AM28</f>
        <v>16000000</v>
      </c>
      <c r="AE28" s="84">
        <f>'新手明日礼|TomorrowGift'!AN28</f>
        <v>2</v>
      </c>
      <c r="AF28" s="84">
        <f>'新手明日礼|TomorrowGift'!AO28</f>
        <v>1503</v>
      </c>
      <c r="AG28" s="84">
        <f>'新手明日礼|TomorrowGift'!AP28</f>
        <v>1</v>
      </c>
    </row>
    <row r="29" spans="14:33" x14ac:dyDescent="0.35">
      <c r="T29" s="1">
        <f t="shared" si="9"/>
        <v>3113.9023978432424</v>
      </c>
      <c r="W29" s="1">
        <f t="shared" si="10"/>
        <v>3155.4810706196663</v>
      </c>
      <c r="AA29" s="2" t="str">
        <f>'新手明日礼|TomorrowGift'!AJ29</f>
        <v>米面礼盒</v>
      </c>
      <c r="AB29" s="84">
        <f>'新手明日礼|TomorrowGift'!AK29</f>
        <v>110</v>
      </c>
      <c r="AC29" s="39">
        <f>'新手明日礼|TomorrowGift'!AL29</f>
        <v>2200</v>
      </c>
      <c r="AD29" s="39">
        <f>'新手明日礼|TomorrowGift'!AM29</f>
        <v>22000000</v>
      </c>
      <c r="AE29" s="84">
        <f>'新手明日礼|TomorrowGift'!AN29</f>
        <v>2</v>
      </c>
      <c r="AF29" s="84">
        <f>'新手明日礼|TomorrowGift'!AO29</f>
        <v>1504</v>
      </c>
      <c r="AG29" s="84">
        <f>'新手明日礼|TomorrowGift'!AP29</f>
        <v>1</v>
      </c>
    </row>
    <row r="30" spans="14:33" x14ac:dyDescent="0.35">
      <c r="T30" s="1">
        <f>SUM(T19:T29)</f>
        <v>98270.061143203522</v>
      </c>
      <c r="W30" s="1">
        <f>SUM(W19:W29)</f>
        <v>88422.259464690156</v>
      </c>
      <c r="AA30" s="38" t="str">
        <f>'新手明日礼|TomorrowGift'!AJ30</f>
        <v>5元话费卡</v>
      </c>
      <c r="AB30" s="39">
        <f>'新手明日礼|TomorrowGift'!AK30</f>
        <v>5</v>
      </c>
      <c r="AC30" s="39">
        <f>'新手明日礼|TomorrowGift'!AL30</f>
        <v>100</v>
      </c>
      <c r="AD30" s="39">
        <f>'新手明日礼|TomorrowGift'!AM30</f>
        <v>1000000</v>
      </c>
      <c r="AE30" s="39">
        <f>'新手明日礼|TomorrowGift'!AN30</f>
        <v>2</v>
      </c>
      <c r="AF30" s="39">
        <f>'新手明日礼|TomorrowGift'!AO30</f>
        <v>1206</v>
      </c>
      <c r="AG30" s="84">
        <f>'新手明日礼|TomorrowGift'!AP30</f>
        <v>1</v>
      </c>
    </row>
    <row r="31" spans="14:33" x14ac:dyDescent="0.35">
      <c r="AA31" s="38" t="str">
        <f>'新手明日礼|TomorrowGift'!AJ31</f>
        <v>1元话费卡</v>
      </c>
      <c r="AB31" s="39">
        <f>'新手明日礼|TomorrowGift'!AK31</f>
        <v>1</v>
      </c>
      <c r="AC31" s="39">
        <f>'新手明日礼|TomorrowGift'!AL31</f>
        <v>20</v>
      </c>
      <c r="AD31" s="39">
        <f>'新手明日礼|TomorrowGift'!AM31</f>
        <v>200000</v>
      </c>
      <c r="AE31" s="39">
        <f>'新手明日礼|TomorrowGift'!AN31</f>
        <v>2</v>
      </c>
      <c r="AF31" s="39">
        <f>'新手明日礼|TomorrowGift'!AO31</f>
        <v>1211</v>
      </c>
      <c r="AG31" s="84">
        <f>'新手明日礼|TomorrowGift'!AP31</f>
        <v>1</v>
      </c>
    </row>
    <row r="32" spans="14:33" x14ac:dyDescent="0.35">
      <c r="AA32" s="85" t="str">
        <f>'新手明日礼|TomorrowGift'!AJ32</f>
        <v>闪电</v>
      </c>
      <c r="AB32" s="86">
        <f>'新手明日礼|TomorrowGift'!AK32</f>
        <v>0.5</v>
      </c>
      <c r="AC32" s="39">
        <f>'新手明日礼|TomorrowGift'!AL32</f>
        <v>10</v>
      </c>
      <c r="AD32" s="39">
        <f>'新手明日礼|TomorrowGift'!AM32</f>
        <v>100000</v>
      </c>
      <c r="AE32" s="86">
        <f>'新手明日礼|TomorrowGift'!AN32</f>
        <v>2</v>
      </c>
      <c r="AF32" s="87">
        <f>'新手明日礼|TomorrowGift'!AO32</f>
        <v>1603</v>
      </c>
      <c r="AG32" s="91">
        <f>'新手明日礼|TomorrowGift'!AP32</f>
        <v>1</v>
      </c>
    </row>
    <row r="33" spans="27:34" x14ac:dyDescent="0.35">
      <c r="AA33" s="37" t="str">
        <f>'新手明日礼|TomorrowGift'!AJ33</f>
        <v>会员加量卡</v>
      </c>
      <c r="AB33" s="39">
        <f>'新手明日礼|TomorrowGift'!AK33</f>
        <v>1.5</v>
      </c>
      <c r="AC33" s="39">
        <f>'新手明日礼|TomorrowGift'!AL33</f>
        <v>30</v>
      </c>
      <c r="AD33" s="39">
        <f>'新手明日礼|TomorrowGift'!AM33</f>
        <v>300000</v>
      </c>
      <c r="AE33" s="39">
        <f>'新手明日礼|TomorrowGift'!AN33</f>
        <v>2</v>
      </c>
      <c r="AF33" s="80">
        <f>'新手明日礼|TomorrowGift'!AO33</f>
        <v>2001</v>
      </c>
      <c r="AG33" s="90">
        <f>'新手明日礼|TomorrowGift'!AP33</f>
        <v>0.5</v>
      </c>
    </row>
    <row r="34" spans="27:34" x14ac:dyDescent="0.35">
      <c r="AA34" s="88" t="str">
        <f>'新手明日礼|TomorrowGift'!AJ34</f>
        <v>Ⅰ级核弹碎片</v>
      </c>
      <c r="AB34" s="39">
        <f>'新手明日礼|TomorrowGift'!AK34</f>
        <v>0.25</v>
      </c>
      <c r="AC34" s="39">
        <f>'新手明日礼|TomorrowGift'!AL34</f>
        <v>5</v>
      </c>
      <c r="AD34" s="39">
        <f>'新手明日礼|TomorrowGift'!AM34</f>
        <v>50000</v>
      </c>
      <c r="AE34" s="39">
        <f>'新手明日礼|TomorrowGift'!AN34</f>
        <v>2</v>
      </c>
      <c r="AF34" s="80">
        <f>'新手明日礼|TomorrowGift'!AO34</f>
        <v>1015</v>
      </c>
      <c r="AG34" s="90">
        <f>'新手明日礼|TomorrowGift'!AP34</f>
        <v>1</v>
      </c>
    </row>
    <row r="35" spans="27:34" x14ac:dyDescent="0.35">
      <c r="AA35" s="88" t="str">
        <f>'新手明日礼|TomorrowGift'!AJ35</f>
        <v>Ⅱ级核弹碎片</v>
      </c>
      <c r="AB35" s="81">
        <f>'新手明日礼|TomorrowGift'!AK35</f>
        <v>0.5</v>
      </c>
      <c r="AC35" s="39">
        <f>'新手明日礼|TomorrowGift'!AL35</f>
        <v>10</v>
      </c>
      <c r="AD35" s="39">
        <f>'新手明日礼|TomorrowGift'!AM35</f>
        <v>100000</v>
      </c>
      <c r="AE35" s="39">
        <f>'新手明日礼|TomorrowGift'!AN35</f>
        <v>2</v>
      </c>
      <c r="AF35" s="80">
        <f>'新手明日礼|TomorrowGift'!AO35</f>
        <v>1016</v>
      </c>
      <c r="AG35" s="90">
        <f>'新手明日礼|TomorrowGift'!AP35</f>
        <v>1</v>
      </c>
    </row>
    <row r="36" spans="27:34" x14ac:dyDescent="0.35">
      <c r="AA36" s="88" t="str">
        <f>'新手明日礼|TomorrowGift'!AJ36</f>
        <v>Ⅲ级核弹碎片</v>
      </c>
      <c r="AB36" s="39">
        <f>'新手明日礼|TomorrowGift'!AK36</f>
        <v>1.25</v>
      </c>
      <c r="AC36" s="39">
        <f>'新手明日礼|TomorrowGift'!AL36</f>
        <v>25</v>
      </c>
      <c r="AD36" s="39">
        <f>'新手明日礼|TomorrowGift'!AM36</f>
        <v>250000</v>
      </c>
      <c r="AE36" s="39">
        <f>'新手明日礼|TomorrowGift'!AN36</f>
        <v>2</v>
      </c>
      <c r="AF36" s="80">
        <f>'新手明日礼|TomorrowGift'!AO36</f>
        <v>1017</v>
      </c>
      <c r="AG36" s="90">
        <f>'新手明日礼|TomorrowGift'!AP36</f>
        <v>1</v>
      </c>
    </row>
    <row r="37" spans="27:34" x14ac:dyDescent="0.35">
      <c r="AA37" s="88" t="str">
        <f>'新手明日礼|TomorrowGift'!AJ37</f>
        <v>Ⅳ级核弹碎片</v>
      </c>
      <c r="AB37" s="39">
        <f>'新手明日礼|TomorrowGift'!AK37</f>
        <v>2.5</v>
      </c>
      <c r="AC37" s="39">
        <f>'新手明日礼|TomorrowGift'!AL37</f>
        <v>50</v>
      </c>
      <c r="AD37" s="39">
        <f>'新手明日礼|TomorrowGift'!AM37</f>
        <v>500000</v>
      </c>
      <c r="AE37" s="39">
        <f>'新手明日礼|TomorrowGift'!AN37</f>
        <v>2</v>
      </c>
      <c r="AF37" s="80">
        <f>'新手明日礼|TomorrowGift'!AO37</f>
        <v>1018</v>
      </c>
      <c r="AG37" s="90">
        <f>'新手明日礼|TomorrowGift'!AP37</f>
        <v>1</v>
      </c>
      <c r="AH37" s="2"/>
    </row>
  </sheetData>
  <phoneticPr fontId="25" type="noConversion"/>
  <conditionalFormatting sqref="A1">
    <cfRule type="containsText" dxfId="242" priority="35" operator="containsText" text=" ">
      <formula>NOT(ISERROR(SEARCH(" ",A1)))</formula>
    </cfRule>
  </conditionalFormatting>
  <conditionalFormatting sqref="D1">
    <cfRule type="containsText" dxfId="241" priority="15" operator="containsText" text=" ">
      <formula>NOT(ISERROR(SEARCH(" ",D1)))</formula>
    </cfRule>
  </conditionalFormatting>
  <conditionalFormatting sqref="E1">
    <cfRule type="containsText" dxfId="240" priority="13" operator="containsText" text=" ">
      <formula>NOT(ISERROR(SEARCH(" ",E1)))</formula>
    </cfRule>
  </conditionalFormatting>
  <conditionalFormatting sqref="S1">
    <cfRule type="containsText" dxfId="239" priority="7" operator="containsText" text="错误">
      <formula>NOT(ISERROR(SEARCH("错误",S1)))</formula>
    </cfRule>
    <cfRule type="containsText" dxfId="238" priority="8" operator="containsText" text="正确">
      <formula>NOT(ISERROR(SEARCH("正确",S1)))</formula>
    </cfRule>
    <cfRule type="cellIs" dxfId="237" priority="9" operator="equal">
      <formula>"正确"</formula>
    </cfRule>
    <cfRule type="cellIs" dxfId="236" priority="10" operator="equal">
      <formula>"错误"</formula>
    </cfRule>
  </conditionalFormatting>
  <conditionalFormatting sqref="AA1">
    <cfRule type="containsText" dxfId="235" priority="2" operator="containsText" text=" ">
      <formula>NOT(ISERROR(SEARCH(" ",AA1)))</formula>
    </cfRule>
  </conditionalFormatting>
  <conditionalFormatting sqref="A2">
    <cfRule type="containsText" dxfId="234" priority="32" operator="containsText" text=" ">
      <formula>NOT(ISERROR(SEARCH(" ",A2)))</formula>
    </cfRule>
  </conditionalFormatting>
  <conditionalFormatting sqref="D2">
    <cfRule type="containsText" dxfId="233" priority="11" operator="containsText" text=" ">
      <formula>NOT(ISERROR(SEARCH(" ",D2)))</formula>
    </cfRule>
  </conditionalFormatting>
  <conditionalFormatting sqref="E2">
    <cfRule type="containsText" dxfId="232" priority="12" operator="containsText" text=" ">
      <formula>NOT(ISERROR(SEARCH(" ",E2)))</formula>
    </cfRule>
  </conditionalFormatting>
  <conditionalFormatting sqref="A3">
    <cfRule type="containsText" dxfId="231" priority="34" operator="containsText" text=" ">
      <formula>NOT(ISERROR(SEARCH(" ",A3)))</formula>
    </cfRule>
  </conditionalFormatting>
  <conditionalFormatting sqref="B3:F3">
    <cfRule type="containsText" dxfId="230" priority="38" operator="containsText" text=" ">
      <formula>NOT(ISERROR(SEARCH(" ",B3)))</formula>
    </cfRule>
  </conditionalFormatting>
  <conditionalFormatting sqref="A4">
    <cfRule type="containsText" dxfId="229" priority="33" operator="containsText" text=" ">
      <formula>NOT(ISERROR(SEARCH(" ",A4)))</formula>
    </cfRule>
  </conditionalFormatting>
  <conditionalFormatting sqref="B4:F4">
    <cfRule type="containsText" dxfId="228" priority="37" operator="containsText" text=" ">
      <formula>NOT(ISERROR(SEARCH(" ",B4)))</formula>
    </cfRule>
  </conditionalFormatting>
  <conditionalFormatting sqref="AF12">
    <cfRule type="containsText" dxfId="227" priority="27" operator="containsText" text=" ">
      <formula>NOT(ISERROR(SEARCH(" ",AF12)))</formula>
    </cfRule>
  </conditionalFormatting>
  <conditionalFormatting sqref="AA17:AB17">
    <cfRule type="containsText" dxfId="226" priority="24" operator="containsText" text=" ">
      <formula>NOT(ISERROR(SEARCH(" ",AA17)))</formula>
    </cfRule>
  </conditionalFormatting>
  <conditionalFormatting sqref="AA18:AB18">
    <cfRule type="containsText" dxfId="225" priority="23" operator="containsText" text=" ">
      <formula>NOT(ISERROR(SEARCH(" ",AA18)))</formula>
    </cfRule>
  </conditionalFormatting>
  <conditionalFormatting sqref="AF19">
    <cfRule type="containsText" dxfId="224" priority="22" operator="containsText" text=" ">
      <formula>NOT(ISERROR(SEARCH(" ",AF19)))</formula>
    </cfRule>
  </conditionalFormatting>
  <conditionalFormatting sqref="AA31">
    <cfRule type="containsText" dxfId="223" priority="19" operator="containsText" text=" ">
      <formula>NOT(ISERROR(SEARCH(" ",AA31)))</formula>
    </cfRule>
  </conditionalFormatting>
  <conditionalFormatting sqref="AH37">
    <cfRule type="containsText" dxfId="222" priority="5" operator="containsText" text=" ">
      <formula>NOT(ISERROR(SEARCH(" ",AH37)))</formula>
    </cfRule>
  </conditionalFormatting>
  <conditionalFormatting sqref="L1:L4">
    <cfRule type="containsText" dxfId="221" priority="16" operator="containsText" text=" ">
      <formula>NOT(ISERROR(SEARCH(" ",L1)))</formula>
    </cfRule>
  </conditionalFormatting>
  <conditionalFormatting sqref="AF13:AF16">
    <cfRule type="containsText" dxfId="220" priority="26" operator="containsText" text=" ">
      <formula>NOT(ISERROR(SEARCH(" ",AF13)))</formula>
    </cfRule>
  </conditionalFormatting>
  <conditionalFormatting sqref="AF30:AF31">
    <cfRule type="containsText" dxfId="219" priority="20" operator="containsText" text=" ">
      <formula>NOT(ISERROR(SEARCH(" ",AF30)))</formula>
    </cfRule>
  </conditionalFormatting>
  <conditionalFormatting sqref="B1:C1 F1">
    <cfRule type="containsText" dxfId="218" priority="39" operator="containsText" text=" ">
      <formula>NOT(ISERROR(SEARCH(" ",B1)))</formula>
    </cfRule>
  </conditionalFormatting>
  <conditionalFormatting sqref="G1:H4">
    <cfRule type="containsText" dxfId="217" priority="18" operator="containsText" text=" ">
      <formula>NOT(ISERROR(SEARCH(" ",G1)))</formula>
    </cfRule>
  </conditionalFormatting>
  <conditionalFormatting sqref="I1:K4">
    <cfRule type="containsText" dxfId="216" priority="17" operator="containsText" text=" ">
      <formula>NOT(ISERROR(SEARCH(" ",I1)))</formula>
    </cfRule>
  </conditionalFormatting>
  <conditionalFormatting sqref="B2:C2 F2">
    <cfRule type="containsText" dxfId="215" priority="36" operator="containsText" text=" ">
      <formula>NOT(ISERROR(SEARCH(" ",B2)))</formula>
    </cfRule>
  </conditionalFormatting>
  <conditionalFormatting sqref="AG18:AG29 AC6:AD36 AE32:AF35 AE20:AF29 AE19 AE12 AE6:AF7 AA6:AB16 AA4:AF5 AA32:AB36 AA19:AB29 AA37:AD37">
    <cfRule type="containsText" dxfId="214" priority="31" operator="containsText" text=" ">
      <formula>NOT(ISERROR(SEARCH(" ",AA4)))</formula>
    </cfRule>
  </conditionalFormatting>
  <conditionalFormatting sqref="AE8:AE11 AE13:AE16 AE17:AF18 AE36:AE37">
    <cfRule type="containsText" dxfId="213" priority="30" operator="containsText" text=" ">
      <formula>NOT(ISERROR(SEARCH(" ",AE8)))</formula>
    </cfRule>
  </conditionalFormatting>
  <conditionalFormatting sqref="AF8:AF11 AF36:AF37">
    <cfRule type="containsText" dxfId="212" priority="29" operator="containsText" text=" ">
      <formula>NOT(ISERROR(SEARCH(" ",AF8)))</formula>
    </cfRule>
  </conditionalFormatting>
  <conditionalFormatting sqref="AA30:AB30 AE30:AE31 AB31">
    <cfRule type="containsText" dxfId="211" priority="21" operator="containsText" text=" ">
      <formula>NOT(ISERROR(SEARCH(" ",AA30)))</formula>
    </cfRule>
  </conditionalFormatting>
  <pageMargins left="0.7" right="0.7" top="0.75" bottom="0.75" header="0.3" footer="0.3"/>
  <pageSetup paperSize="9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L5" sqref="L5"/>
    </sheetView>
  </sheetViews>
  <sheetFormatPr defaultColWidth="8.88671875" defaultRowHeight="15.6" x14ac:dyDescent="0.35"/>
  <cols>
    <col min="1" max="1" width="8.88671875" style="55"/>
    <col min="2" max="2" width="19.33203125" style="55" customWidth="1"/>
    <col min="3" max="4" width="14.77734375" style="55" customWidth="1"/>
    <col min="5" max="16384" width="8.88671875" style="55"/>
  </cols>
  <sheetData>
    <row r="1" spans="1:15" x14ac:dyDescent="0.35">
      <c r="A1" s="46" t="s">
        <v>0</v>
      </c>
      <c r="B1" s="46" t="s">
        <v>0</v>
      </c>
      <c r="C1" s="46" t="s">
        <v>0</v>
      </c>
      <c r="D1" s="46" t="s">
        <v>0</v>
      </c>
    </row>
    <row r="2" spans="1:15" x14ac:dyDescent="0.35">
      <c r="A2" s="47" t="s">
        <v>9</v>
      </c>
      <c r="B2" s="47" t="s">
        <v>10</v>
      </c>
      <c r="C2" s="47" t="s">
        <v>10</v>
      </c>
      <c r="D2" s="47" t="s">
        <v>9</v>
      </c>
    </row>
    <row r="3" spans="1:15" x14ac:dyDescent="0.35">
      <c r="A3" s="47" t="s">
        <v>187</v>
      </c>
      <c r="B3" s="47" t="s">
        <v>245</v>
      </c>
      <c r="C3" s="47" t="s">
        <v>246</v>
      </c>
      <c r="D3" s="47" t="s">
        <v>247</v>
      </c>
    </row>
    <row r="4" spans="1:15" x14ac:dyDescent="0.35">
      <c r="A4" s="48" t="s">
        <v>197</v>
      </c>
      <c r="B4" s="61" t="s">
        <v>248</v>
      </c>
      <c r="C4" s="61" t="s">
        <v>249</v>
      </c>
      <c r="D4" s="61" t="s">
        <v>250</v>
      </c>
      <c r="K4" s="55" t="s">
        <v>251</v>
      </c>
      <c r="L4" s="55" t="s">
        <v>252</v>
      </c>
      <c r="M4" s="55" t="s">
        <v>253</v>
      </c>
    </row>
    <row r="5" spans="1:15" x14ac:dyDescent="0.35">
      <c r="A5" s="1">
        <v>1</v>
      </c>
      <c r="B5" s="55" t="str">
        <f>"2|"&amp;K5&amp;"|"&amp;L5</f>
        <v>2|1604|10</v>
      </c>
      <c r="C5" s="55" t="str">
        <f>"2|"&amp;M5&amp;"|1"</f>
        <v>2|2100|1</v>
      </c>
      <c r="D5" s="1">
        <v>1</v>
      </c>
      <c r="H5" s="55" t="s">
        <v>254</v>
      </c>
      <c r="I5" s="2"/>
      <c r="K5" s="55">
        <v>1604</v>
      </c>
      <c r="L5" s="62">
        <v>10</v>
      </c>
      <c r="M5" s="2">
        <v>2100</v>
      </c>
      <c r="N5" s="55">
        <v>1</v>
      </c>
      <c r="O5" s="55">
        <f>N5*20</f>
        <v>20</v>
      </c>
    </row>
    <row r="6" spans="1:15" x14ac:dyDescent="0.35">
      <c r="A6" s="1">
        <v>2</v>
      </c>
      <c r="B6" s="55" t="str">
        <f t="shared" ref="B6:B7" si="0">"2|"&amp;K6&amp;"|"&amp;L6</f>
        <v>2|1604|60</v>
      </c>
      <c r="C6" s="55" t="str">
        <f t="shared" ref="C6:C7" si="1">"2|"&amp;M6&amp;"|1"</f>
        <v>2|2101|1</v>
      </c>
      <c r="D6" s="1">
        <v>1</v>
      </c>
      <c r="H6" s="55" t="s">
        <v>255</v>
      </c>
      <c r="K6" s="55">
        <v>1604</v>
      </c>
      <c r="L6" s="55">
        <v>60</v>
      </c>
      <c r="M6" s="2">
        <v>2101</v>
      </c>
      <c r="N6" s="55">
        <v>3</v>
      </c>
      <c r="O6" s="55">
        <f t="shared" ref="O6:O7" si="2">N6*20</f>
        <v>60</v>
      </c>
    </row>
    <row r="7" spans="1:15" x14ac:dyDescent="0.35">
      <c r="A7" s="1">
        <v>3</v>
      </c>
      <c r="B7" s="55" t="str">
        <f t="shared" si="0"/>
        <v>2|1604|100</v>
      </c>
      <c r="C7" s="55" t="str">
        <f t="shared" si="1"/>
        <v>2|2102|1</v>
      </c>
      <c r="D7" s="1">
        <v>1</v>
      </c>
      <c r="H7" s="55" t="s">
        <v>256</v>
      </c>
      <c r="K7" s="55">
        <v>1604</v>
      </c>
      <c r="L7" s="55">
        <v>100</v>
      </c>
      <c r="M7" s="2">
        <v>2102</v>
      </c>
      <c r="N7" s="55">
        <v>5</v>
      </c>
      <c r="O7" s="55">
        <f t="shared" si="2"/>
        <v>100</v>
      </c>
    </row>
    <row r="8" spans="1:15" x14ac:dyDescent="0.35">
      <c r="A8" s="1"/>
      <c r="D8" s="1"/>
      <c r="M8" s="2"/>
    </row>
    <row r="9" spans="1:15" x14ac:dyDescent="0.35">
      <c r="L9" s="55">
        <f>SUM(L5:L8)</f>
        <v>170</v>
      </c>
    </row>
    <row r="10" spans="1:15" ht="16.2" x14ac:dyDescent="0.4">
      <c r="L10" s="62" t="s">
        <v>257</v>
      </c>
    </row>
  </sheetData>
  <phoneticPr fontId="25" type="noConversion"/>
  <conditionalFormatting sqref="A1">
    <cfRule type="containsText" dxfId="210" priority="16" operator="containsText" text=" ">
      <formula>NOT(ISERROR(SEARCH(" ",A1)))</formula>
    </cfRule>
  </conditionalFormatting>
  <conditionalFormatting sqref="B1">
    <cfRule type="containsText" dxfId="209" priority="20" operator="containsText" text=" ">
      <formula>NOT(ISERROR(SEARCH(" ",B1)))</formula>
    </cfRule>
  </conditionalFormatting>
  <conditionalFormatting sqref="C1">
    <cfRule type="containsText" dxfId="208" priority="8" operator="containsText" text=" ">
      <formula>NOT(ISERROR(SEARCH(" ",C1)))</formula>
    </cfRule>
  </conditionalFormatting>
  <conditionalFormatting sqref="D1">
    <cfRule type="containsText" dxfId="207" priority="4" operator="containsText" text=" ">
      <formula>NOT(ISERROR(SEARCH(" ",D1)))</formula>
    </cfRule>
  </conditionalFormatting>
  <conditionalFormatting sqref="A2">
    <cfRule type="containsText" dxfId="206" priority="13" operator="containsText" text=" ">
      <formula>NOT(ISERROR(SEARCH(" ",A2)))</formula>
    </cfRule>
  </conditionalFormatting>
  <conditionalFormatting sqref="B2">
    <cfRule type="containsText" dxfId="205" priority="17" operator="containsText" text=" ">
      <formula>NOT(ISERROR(SEARCH(" ",B2)))</formula>
    </cfRule>
  </conditionalFormatting>
  <conditionalFormatting sqref="C2">
    <cfRule type="containsText" dxfId="204" priority="5" operator="containsText" text=" ">
      <formula>NOT(ISERROR(SEARCH(" ",C2)))</formula>
    </cfRule>
  </conditionalFormatting>
  <conditionalFormatting sqref="D2">
    <cfRule type="containsText" dxfId="203" priority="1" operator="containsText" text=" ">
      <formula>NOT(ISERROR(SEARCH(" ",D2)))</formula>
    </cfRule>
  </conditionalFormatting>
  <conditionalFormatting sqref="A3">
    <cfRule type="containsText" dxfId="202" priority="15" operator="containsText" text=" ">
      <formula>NOT(ISERROR(SEARCH(" ",A3)))</formula>
    </cfRule>
  </conditionalFormatting>
  <conditionalFormatting sqref="B3">
    <cfRule type="containsText" dxfId="201" priority="19" operator="containsText" text=" ">
      <formula>NOT(ISERROR(SEARCH(" ",B3)))</formula>
    </cfRule>
  </conditionalFormatting>
  <conditionalFormatting sqref="C3">
    <cfRule type="containsText" dxfId="200" priority="7" operator="containsText" text=" ">
      <formula>NOT(ISERROR(SEARCH(" ",C3)))</formula>
    </cfRule>
  </conditionalFormatting>
  <conditionalFormatting sqref="D3">
    <cfRule type="containsText" dxfId="199" priority="3" operator="containsText" text=" ">
      <formula>NOT(ISERROR(SEARCH(" ",D3)))</formula>
    </cfRule>
  </conditionalFormatting>
  <conditionalFormatting sqref="A4">
    <cfRule type="containsText" dxfId="198" priority="14" operator="containsText" text=" ">
      <formula>NOT(ISERROR(SEARCH(" ",A4)))</formula>
    </cfRule>
  </conditionalFormatting>
  <conditionalFormatting sqref="B4">
    <cfRule type="containsText" dxfId="197" priority="18" operator="containsText" text=" ">
      <formula>NOT(ISERROR(SEARCH(" ",B4)))</formula>
    </cfRule>
  </conditionalFormatting>
  <conditionalFormatting sqref="C4">
    <cfRule type="containsText" dxfId="196" priority="6" operator="containsText" text=" ">
      <formula>NOT(ISERROR(SEARCH(" ",C4)))</formula>
    </cfRule>
  </conditionalFormatting>
  <conditionalFormatting sqref="D4">
    <cfRule type="containsText" dxfId="195" priority="2" operator="containsText" text=" ">
      <formula>NOT(ISERROR(SEARCH(" ",D4)))</formula>
    </cfRule>
  </conditionalFormatting>
  <conditionalFormatting sqref="I5">
    <cfRule type="duplicateValues" dxfId="194" priority="9"/>
    <cfRule type="containsText" dxfId="193" priority="10" operator="containsText" text=" ">
      <formula>NOT(ISERROR(SEARCH(" ",I5)))</formula>
    </cfRule>
  </conditionalFormatting>
  <conditionalFormatting sqref="M5:M8">
    <cfRule type="duplicateValues" dxfId="192" priority="11"/>
    <cfRule type="containsText" dxfId="191" priority="12" operator="containsText" text=" ">
      <formula>NOT(ISERROR(SEARCH(" ",M5)))</formula>
    </cfRule>
  </conditionalFormatting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topLeftCell="A4" workbookViewId="0">
      <selection activeCell="D11" sqref="D11"/>
    </sheetView>
  </sheetViews>
  <sheetFormatPr defaultColWidth="8.88671875" defaultRowHeight="15.6" x14ac:dyDescent="0.35"/>
  <cols>
    <col min="1" max="1" width="21.44140625" style="55" customWidth="1"/>
    <col min="2" max="2" width="22.77734375" style="55" customWidth="1"/>
    <col min="3" max="4" width="11.77734375" style="55" customWidth="1"/>
    <col min="5" max="5" width="11.109375" style="55" customWidth="1"/>
    <col min="6" max="6" width="15.21875" style="55" customWidth="1"/>
    <col min="7" max="7" width="11.44140625" style="55" customWidth="1"/>
    <col min="8" max="8" width="8.88671875" style="55"/>
    <col min="9" max="9" width="11.44140625" style="55" customWidth="1"/>
    <col min="10" max="10" width="14.109375" style="55" customWidth="1"/>
    <col min="11" max="14" width="8.88671875" style="55"/>
    <col min="15" max="16" width="11.44140625" style="55" customWidth="1"/>
    <col min="17" max="20" width="8.88671875" style="55"/>
    <col min="21" max="23" width="20.109375" style="55" customWidth="1"/>
    <col min="24" max="28" width="27.109375" style="55" customWidth="1"/>
    <col min="29" max="16384" width="8.88671875" style="55"/>
  </cols>
  <sheetData>
    <row r="1" spans="1:14" x14ac:dyDescent="0.35">
      <c r="A1" s="46" t="s">
        <v>0</v>
      </c>
      <c r="B1" s="46" t="s">
        <v>0</v>
      </c>
      <c r="C1" s="46" t="s">
        <v>1</v>
      </c>
      <c r="D1" s="46" t="s">
        <v>1</v>
      </c>
      <c r="E1" s="46" t="s">
        <v>58</v>
      </c>
    </row>
    <row r="2" spans="1:14" x14ac:dyDescent="0.35">
      <c r="A2" s="47" t="s">
        <v>9</v>
      </c>
      <c r="B2" s="47" t="s">
        <v>9</v>
      </c>
      <c r="C2" s="47" t="s">
        <v>10</v>
      </c>
      <c r="D2" s="47" t="s">
        <v>10</v>
      </c>
      <c r="E2" s="47" t="s">
        <v>9</v>
      </c>
    </row>
    <row r="3" spans="1:14" x14ac:dyDescent="0.35">
      <c r="A3" s="47" t="s">
        <v>31</v>
      </c>
      <c r="B3" s="47" t="s">
        <v>258</v>
      </c>
      <c r="C3" s="47" t="s">
        <v>99</v>
      </c>
      <c r="D3" s="47" t="s">
        <v>259</v>
      </c>
      <c r="E3" s="47" t="s">
        <v>260</v>
      </c>
    </row>
    <row r="4" spans="1:14" ht="133.80000000000001" x14ac:dyDescent="0.35">
      <c r="A4" s="49" t="s">
        <v>261</v>
      </c>
      <c r="B4" s="49" t="s">
        <v>262</v>
      </c>
      <c r="C4" s="48" t="s">
        <v>99</v>
      </c>
      <c r="D4" s="48" t="s">
        <v>263</v>
      </c>
      <c r="E4" s="49" t="s">
        <v>264</v>
      </c>
      <c r="F4" s="55" t="s">
        <v>265</v>
      </c>
      <c r="N4" s="55" t="s">
        <v>266</v>
      </c>
    </row>
    <row r="5" spans="1:14" x14ac:dyDescent="0.35">
      <c r="A5" s="1">
        <v>1</v>
      </c>
      <c r="B5" s="1">
        <v>1</v>
      </c>
      <c r="C5" s="1" t="s">
        <v>267</v>
      </c>
      <c r="D5" s="1" t="s">
        <v>268</v>
      </c>
      <c r="E5" s="1">
        <v>0</v>
      </c>
      <c r="F5" s="1">
        <v>88888</v>
      </c>
      <c r="G5" s="1">
        <v>10888888</v>
      </c>
      <c r="H5" s="55">
        <f>G5/SUM(G:G)</f>
        <v>6.2436290131769739E-2</v>
      </c>
      <c r="I5" s="55">
        <f>F5*H5</f>
        <v>5549.8369572327483</v>
      </c>
      <c r="N5" s="55" t="s">
        <v>269</v>
      </c>
    </row>
    <row r="6" spans="1:14" x14ac:dyDescent="0.35">
      <c r="A6" s="1">
        <v>2</v>
      </c>
      <c r="B6" s="1">
        <v>1</v>
      </c>
      <c r="C6" s="55" t="str">
        <f>C5</f>
        <v>ic_fkhd_01</v>
      </c>
      <c r="D6" s="55" t="str">
        <f>D5</f>
        <v>ui_fl_kb_02</v>
      </c>
      <c r="E6" s="1">
        <v>0</v>
      </c>
      <c r="F6" s="1">
        <v>88888</v>
      </c>
      <c r="G6" s="1">
        <v>10888888</v>
      </c>
      <c r="H6" s="55">
        <f t="shared" ref="H6:H22" si="0">G6/SUM(G:G)</f>
        <v>6.2436290131769739E-2</v>
      </c>
      <c r="I6" s="55">
        <f t="shared" ref="I6:I22" si="1">F6*H6</f>
        <v>5549.8369572327483</v>
      </c>
      <c r="N6" s="55" t="s">
        <v>270</v>
      </c>
    </row>
    <row r="7" spans="1:14" x14ac:dyDescent="0.35">
      <c r="A7" s="1">
        <v>3</v>
      </c>
      <c r="B7" s="1">
        <v>1</v>
      </c>
      <c r="C7" s="55" t="str">
        <f t="shared" ref="C7:C8" si="2">C6</f>
        <v>ic_fkhd_01</v>
      </c>
      <c r="D7" s="55" t="str">
        <f t="shared" ref="D7:D8" si="3">D6</f>
        <v>ui_fl_kb_02</v>
      </c>
      <c r="E7" s="1">
        <v>0</v>
      </c>
      <c r="F7" s="1">
        <v>88888</v>
      </c>
      <c r="G7" s="1">
        <v>10888888</v>
      </c>
      <c r="H7" s="55">
        <f t="shared" si="0"/>
        <v>6.2436290131769739E-2</v>
      </c>
      <c r="I7" s="55">
        <f t="shared" si="1"/>
        <v>5549.8369572327483</v>
      </c>
      <c r="N7" s="55" t="s">
        <v>271</v>
      </c>
    </row>
    <row r="8" spans="1:14" x14ac:dyDescent="0.35">
      <c r="A8" s="1">
        <v>4</v>
      </c>
      <c r="B8" s="1">
        <v>1</v>
      </c>
      <c r="C8" s="55" t="str">
        <f t="shared" si="2"/>
        <v>ic_fkhd_01</v>
      </c>
      <c r="D8" s="55" t="str">
        <f t="shared" si="3"/>
        <v>ui_fl_kb_02</v>
      </c>
      <c r="E8" s="1">
        <v>0</v>
      </c>
      <c r="F8" s="1">
        <v>88888</v>
      </c>
      <c r="G8" s="1">
        <v>10888888</v>
      </c>
      <c r="H8" s="55">
        <f t="shared" si="0"/>
        <v>6.2436290131769739E-2</v>
      </c>
      <c r="I8" s="55">
        <f t="shared" si="1"/>
        <v>5549.8369572327483</v>
      </c>
      <c r="N8" s="55" t="s">
        <v>272</v>
      </c>
    </row>
    <row r="9" spans="1:14" x14ac:dyDescent="0.35">
      <c r="A9" s="1">
        <v>5</v>
      </c>
      <c r="B9" s="1">
        <f>B5+1</f>
        <v>2</v>
      </c>
      <c r="C9" s="1" t="s">
        <v>273</v>
      </c>
      <c r="D9" s="1" t="s">
        <v>268</v>
      </c>
      <c r="E9" s="1">
        <v>0</v>
      </c>
      <c r="F9" s="1">
        <v>88888</v>
      </c>
      <c r="G9" s="1">
        <v>10888888</v>
      </c>
      <c r="H9" s="55">
        <f t="shared" si="0"/>
        <v>6.2436290131769739E-2</v>
      </c>
      <c r="I9" s="55">
        <f t="shared" si="1"/>
        <v>5549.8369572327483</v>
      </c>
      <c r="N9" s="55" t="s">
        <v>274</v>
      </c>
    </row>
    <row r="10" spans="1:14" x14ac:dyDescent="0.35">
      <c r="A10" s="1">
        <v>6</v>
      </c>
      <c r="B10" s="1">
        <f t="shared" ref="B10:B20" si="4">B6+1</f>
        <v>2</v>
      </c>
      <c r="C10" s="55" t="str">
        <f>C9</f>
        <v>ic_fkhd_02</v>
      </c>
      <c r="D10" s="55" t="str">
        <f>D9</f>
        <v>ui_fl_kb_02</v>
      </c>
      <c r="E10" s="1">
        <v>0</v>
      </c>
      <c r="F10" s="1">
        <v>88888</v>
      </c>
      <c r="G10" s="1">
        <v>10888888</v>
      </c>
      <c r="H10" s="55">
        <f t="shared" si="0"/>
        <v>6.2436290131769739E-2</v>
      </c>
      <c r="I10" s="55">
        <f t="shared" si="1"/>
        <v>5549.8369572327483</v>
      </c>
      <c r="N10" s="55" t="s">
        <v>275</v>
      </c>
    </row>
    <row r="11" spans="1:14" x14ac:dyDescent="0.35">
      <c r="A11" s="1">
        <v>7</v>
      </c>
      <c r="B11" s="1">
        <f t="shared" si="4"/>
        <v>2</v>
      </c>
      <c r="C11" s="55" t="str">
        <f t="shared" ref="C11:C12" si="5">C10</f>
        <v>ic_fkhd_02</v>
      </c>
      <c r="D11" s="55" t="str">
        <f t="shared" ref="D11:D12" si="6">D10</f>
        <v>ui_fl_kb_02</v>
      </c>
      <c r="E11" s="1">
        <v>0</v>
      </c>
      <c r="F11" s="1">
        <v>88888</v>
      </c>
      <c r="G11" s="1">
        <v>10888888</v>
      </c>
      <c r="H11" s="55">
        <f t="shared" si="0"/>
        <v>6.2436290131769739E-2</v>
      </c>
      <c r="I11" s="55">
        <f t="shared" si="1"/>
        <v>5549.8369572327483</v>
      </c>
    </row>
    <row r="12" spans="1:14" x14ac:dyDescent="0.35">
      <c r="A12" s="1">
        <v>8</v>
      </c>
      <c r="B12" s="1">
        <f t="shared" si="4"/>
        <v>2</v>
      </c>
      <c r="C12" s="55" t="str">
        <f t="shared" si="5"/>
        <v>ic_fkhd_02</v>
      </c>
      <c r="D12" s="55" t="str">
        <f t="shared" si="6"/>
        <v>ui_fl_kb_02</v>
      </c>
      <c r="E12" s="1">
        <v>0</v>
      </c>
      <c r="F12" s="1">
        <v>88888</v>
      </c>
      <c r="G12" s="1">
        <v>10888888</v>
      </c>
      <c r="H12" s="55">
        <f t="shared" si="0"/>
        <v>6.2436290131769739E-2</v>
      </c>
      <c r="I12" s="55">
        <f t="shared" si="1"/>
        <v>5549.8369572327483</v>
      </c>
    </row>
    <row r="13" spans="1:14" x14ac:dyDescent="0.35">
      <c r="A13" s="1">
        <v>9</v>
      </c>
      <c r="B13" s="1">
        <f t="shared" si="4"/>
        <v>3</v>
      </c>
      <c r="C13" s="1" t="s">
        <v>276</v>
      </c>
      <c r="D13" s="1" t="s">
        <v>268</v>
      </c>
      <c r="E13" s="1">
        <v>0</v>
      </c>
      <c r="F13" s="1">
        <v>88888</v>
      </c>
      <c r="G13" s="1">
        <v>10888888</v>
      </c>
      <c r="H13" s="55">
        <f t="shared" si="0"/>
        <v>6.2436290131769739E-2</v>
      </c>
      <c r="I13" s="55">
        <f t="shared" si="1"/>
        <v>5549.8369572327483</v>
      </c>
    </row>
    <row r="14" spans="1:14" x14ac:dyDescent="0.35">
      <c r="A14" s="1">
        <v>10</v>
      </c>
      <c r="B14" s="1">
        <f t="shared" si="4"/>
        <v>3</v>
      </c>
      <c r="C14" s="55" t="str">
        <f>C13</f>
        <v>ic_fkhd_03</v>
      </c>
      <c r="D14" s="55" t="str">
        <f>D13</f>
        <v>ui_fl_kb_02</v>
      </c>
      <c r="E14" s="1">
        <v>0</v>
      </c>
      <c r="F14" s="1">
        <v>88888</v>
      </c>
      <c r="G14" s="1">
        <v>10888888</v>
      </c>
      <c r="H14" s="55">
        <f t="shared" si="0"/>
        <v>6.2436290131769739E-2</v>
      </c>
      <c r="I14" s="55">
        <f t="shared" si="1"/>
        <v>5549.8369572327483</v>
      </c>
    </row>
    <row r="15" spans="1:14" x14ac:dyDescent="0.35">
      <c r="A15" s="1">
        <v>11</v>
      </c>
      <c r="B15" s="1">
        <f t="shared" si="4"/>
        <v>3</v>
      </c>
      <c r="C15" s="55" t="str">
        <f t="shared" ref="C15:C16" si="7">C14</f>
        <v>ic_fkhd_03</v>
      </c>
      <c r="D15" s="55" t="str">
        <f t="shared" ref="D15:D16" si="8">D14</f>
        <v>ui_fl_kb_02</v>
      </c>
      <c r="E15" s="1">
        <v>0</v>
      </c>
      <c r="F15" s="1">
        <v>88888</v>
      </c>
      <c r="G15" s="1">
        <v>10888888</v>
      </c>
      <c r="H15" s="55">
        <f t="shared" si="0"/>
        <v>6.2436290131769739E-2</v>
      </c>
      <c r="I15" s="55">
        <f t="shared" si="1"/>
        <v>5549.8369572327483</v>
      </c>
    </row>
    <row r="16" spans="1:14" x14ac:dyDescent="0.35">
      <c r="A16" s="1">
        <v>12</v>
      </c>
      <c r="B16" s="1">
        <f t="shared" si="4"/>
        <v>3</v>
      </c>
      <c r="C16" s="55" t="str">
        <f t="shared" si="7"/>
        <v>ic_fkhd_03</v>
      </c>
      <c r="D16" s="55" t="str">
        <f t="shared" si="8"/>
        <v>ui_fl_kb_02</v>
      </c>
      <c r="E16" s="1">
        <v>0</v>
      </c>
      <c r="F16" s="1">
        <v>88888</v>
      </c>
      <c r="G16" s="1">
        <v>10888888</v>
      </c>
      <c r="H16" s="55">
        <f t="shared" si="0"/>
        <v>6.2436290131769739E-2</v>
      </c>
      <c r="I16" s="55">
        <f t="shared" si="1"/>
        <v>5549.8369572327483</v>
      </c>
    </row>
    <row r="17" spans="1:28" x14ac:dyDescent="0.35">
      <c r="A17" s="1">
        <v>13</v>
      </c>
      <c r="B17" s="1">
        <f t="shared" si="4"/>
        <v>4</v>
      </c>
      <c r="C17" s="1" t="s">
        <v>277</v>
      </c>
      <c r="D17" s="1" t="s">
        <v>268</v>
      </c>
      <c r="E17" s="1">
        <v>0</v>
      </c>
      <c r="F17" s="1">
        <v>88888</v>
      </c>
      <c r="G17" s="1">
        <v>10888888</v>
      </c>
      <c r="H17" s="55">
        <f t="shared" si="0"/>
        <v>6.2436290131769739E-2</v>
      </c>
      <c r="I17" s="55">
        <f t="shared" si="1"/>
        <v>5549.8369572327483</v>
      </c>
    </row>
    <row r="18" spans="1:28" x14ac:dyDescent="0.35">
      <c r="A18" s="1">
        <v>14</v>
      </c>
      <c r="B18" s="1">
        <f t="shared" si="4"/>
        <v>4</v>
      </c>
      <c r="C18" s="55" t="str">
        <f>C17</f>
        <v>ic_fkhd_04</v>
      </c>
      <c r="D18" s="55" t="str">
        <f>D17</f>
        <v>ui_fl_kb_02</v>
      </c>
      <c r="E18" s="1">
        <v>0</v>
      </c>
      <c r="F18" s="1">
        <v>88888</v>
      </c>
      <c r="G18" s="1">
        <v>10888888</v>
      </c>
      <c r="H18" s="55">
        <f t="shared" si="0"/>
        <v>6.2436290131769739E-2</v>
      </c>
      <c r="I18" s="55">
        <f t="shared" si="1"/>
        <v>5549.8369572327483</v>
      </c>
    </row>
    <row r="19" spans="1:28" x14ac:dyDescent="0.35">
      <c r="A19" s="1">
        <v>15</v>
      </c>
      <c r="B19" s="1">
        <f t="shared" si="4"/>
        <v>4</v>
      </c>
      <c r="C19" s="55" t="str">
        <f t="shared" ref="C19:C20" si="9">C18</f>
        <v>ic_fkhd_04</v>
      </c>
      <c r="D19" s="55" t="str">
        <f t="shared" ref="D19:D20" si="10">D18</f>
        <v>ui_fl_kb_02</v>
      </c>
      <c r="E19" s="1">
        <v>0</v>
      </c>
      <c r="F19" s="1">
        <v>88888</v>
      </c>
      <c r="G19" s="1">
        <v>10888888</v>
      </c>
      <c r="H19" s="55">
        <f t="shared" si="0"/>
        <v>6.2436290131769739E-2</v>
      </c>
      <c r="I19" s="55">
        <f t="shared" si="1"/>
        <v>5549.8369572327483</v>
      </c>
      <c r="N19" s="55" t="s">
        <v>278</v>
      </c>
      <c r="O19" s="55" t="s">
        <v>202</v>
      </c>
      <c r="P19" s="56" t="s">
        <v>279</v>
      </c>
      <c r="R19" s="55" t="s">
        <v>280</v>
      </c>
      <c r="S19" s="57" t="s">
        <v>281</v>
      </c>
      <c r="T19" s="57" t="s">
        <v>282</v>
      </c>
      <c r="U19" s="55" t="s">
        <v>283</v>
      </c>
      <c r="V19" s="55" t="s">
        <v>284</v>
      </c>
      <c r="W19" s="55" t="s">
        <v>285</v>
      </c>
      <c r="X19" s="55" t="s">
        <v>286</v>
      </c>
      <c r="Y19" s="55" t="s">
        <v>287</v>
      </c>
      <c r="Z19" s="55" t="s">
        <v>288</v>
      </c>
      <c r="AA19" s="55" t="s">
        <v>289</v>
      </c>
      <c r="AB19" s="55" t="s">
        <v>290</v>
      </c>
    </row>
    <row r="20" spans="1:28" x14ac:dyDescent="0.35">
      <c r="A20" s="1">
        <v>16</v>
      </c>
      <c r="B20" s="1">
        <f t="shared" si="4"/>
        <v>4</v>
      </c>
      <c r="C20" s="55" t="str">
        <f t="shared" si="9"/>
        <v>ic_fkhd_04</v>
      </c>
      <c r="D20" s="55" t="str">
        <f t="shared" si="10"/>
        <v>ui_fl_kb_02</v>
      </c>
      <c r="E20" s="1">
        <v>0</v>
      </c>
      <c r="F20" s="1">
        <v>88888</v>
      </c>
      <c r="G20" s="1">
        <v>10888888</v>
      </c>
      <c r="H20" s="55">
        <f t="shared" si="0"/>
        <v>6.2436290131769739E-2</v>
      </c>
      <c r="I20" s="55">
        <f t="shared" si="1"/>
        <v>5549.8369572327483</v>
      </c>
      <c r="N20" s="55" t="s">
        <v>269</v>
      </c>
      <c r="O20" s="1">
        <v>88888</v>
      </c>
      <c r="P20" s="1"/>
      <c r="R20" s="1">
        <v>1</v>
      </c>
      <c r="S20" s="58">
        <v>0.1</v>
      </c>
      <c r="T20" s="58">
        <f>1-S20</f>
        <v>0.9</v>
      </c>
      <c r="U20" s="59" t="s">
        <v>291</v>
      </c>
      <c r="V20" s="59"/>
      <c r="W20" s="57"/>
      <c r="X20" s="57"/>
      <c r="Y20" s="57"/>
      <c r="Z20" s="57"/>
      <c r="AA20" s="57"/>
    </row>
    <row r="21" spans="1:28" x14ac:dyDescent="0.35">
      <c r="A21" s="1">
        <v>17</v>
      </c>
      <c r="B21" s="1">
        <v>5</v>
      </c>
      <c r="C21" s="1" t="s">
        <v>292</v>
      </c>
      <c r="D21" s="1" t="s">
        <v>293</v>
      </c>
      <c r="E21" s="1">
        <v>1</v>
      </c>
      <c r="F21" s="1">
        <v>10888888</v>
      </c>
      <c r="G21" s="1">
        <v>88888</v>
      </c>
      <c r="H21" s="55">
        <f t="shared" si="0"/>
        <v>5.0967894584210511E-4</v>
      </c>
      <c r="I21" s="55">
        <f t="shared" si="1"/>
        <v>5549.8369572327483</v>
      </c>
      <c r="N21" s="55" t="s">
        <v>270</v>
      </c>
      <c r="O21" s="1">
        <v>88888</v>
      </c>
      <c r="P21" s="1"/>
      <c r="R21" s="1">
        <v>2</v>
      </c>
      <c r="S21" s="58">
        <v>0.1</v>
      </c>
      <c r="T21" s="58">
        <f t="shared" ref="T21:T32" si="11">1-S21</f>
        <v>0.9</v>
      </c>
      <c r="U21" s="59" t="s">
        <v>294</v>
      </c>
      <c r="V21" s="59" t="s">
        <v>295</v>
      </c>
      <c r="X21" s="57"/>
      <c r="Y21" s="57"/>
      <c r="Z21" s="57"/>
      <c r="AA21" s="57"/>
    </row>
    <row r="22" spans="1:28" x14ac:dyDescent="0.35">
      <c r="A22" s="1">
        <v>18</v>
      </c>
      <c r="B22" s="1">
        <v>6</v>
      </c>
      <c r="C22" s="1" t="s">
        <v>292</v>
      </c>
      <c r="D22" s="1" t="s">
        <v>296</v>
      </c>
      <c r="E22" s="1">
        <v>1</v>
      </c>
      <c r="F22" s="1">
        <v>10888888</v>
      </c>
      <c r="G22" s="1">
        <v>88888</v>
      </c>
      <c r="H22" s="55">
        <f t="shared" si="0"/>
        <v>5.0967894584210511E-4</v>
      </c>
      <c r="I22" s="55">
        <f t="shared" si="1"/>
        <v>5549.8369572327483</v>
      </c>
      <c r="N22" s="55" t="s">
        <v>271</v>
      </c>
      <c r="O22" s="1">
        <v>88888</v>
      </c>
      <c r="P22" s="1"/>
      <c r="R22" s="1">
        <v>3</v>
      </c>
      <c r="S22" s="58">
        <v>0.1</v>
      </c>
      <c r="T22" s="58">
        <f t="shared" si="11"/>
        <v>0.9</v>
      </c>
      <c r="U22" s="59" t="s">
        <v>297</v>
      </c>
      <c r="V22" s="59" t="s">
        <v>298</v>
      </c>
      <c r="W22" s="59" t="s">
        <v>299</v>
      </c>
      <c r="X22" s="57"/>
      <c r="AA22" s="57"/>
    </row>
    <row r="23" spans="1:28" x14ac:dyDescent="0.35">
      <c r="I23" s="55">
        <f>SUM(I5:I22)</f>
        <v>99897.065230189488</v>
      </c>
      <c r="N23" s="55" t="s">
        <v>272</v>
      </c>
      <c r="O23" s="1">
        <v>88888</v>
      </c>
      <c r="P23" s="1"/>
      <c r="R23" s="1">
        <v>4</v>
      </c>
      <c r="S23" s="58">
        <v>0.1</v>
      </c>
      <c r="T23" s="58">
        <f t="shared" si="11"/>
        <v>0.9</v>
      </c>
      <c r="U23" s="59" t="s">
        <v>300</v>
      </c>
      <c r="V23" s="59" t="s">
        <v>301</v>
      </c>
      <c r="W23" s="59" t="s">
        <v>302</v>
      </c>
      <c r="X23" s="59" t="s">
        <v>303</v>
      </c>
      <c r="Y23" s="59" t="s">
        <v>304</v>
      </c>
      <c r="Z23" s="57"/>
    </row>
    <row r="24" spans="1:28" x14ac:dyDescent="0.35">
      <c r="N24" s="55" t="s">
        <v>305</v>
      </c>
      <c r="O24" s="1">
        <v>10888888</v>
      </c>
      <c r="P24" s="1"/>
      <c r="R24" s="1">
        <v>5</v>
      </c>
      <c r="S24" s="58">
        <v>0.1</v>
      </c>
      <c r="T24" s="58">
        <f t="shared" si="11"/>
        <v>0.9</v>
      </c>
      <c r="U24" s="59" t="s">
        <v>306</v>
      </c>
      <c r="V24" s="59" t="s">
        <v>307</v>
      </c>
      <c r="W24" s="59" t="s">
        <v>308</v>
      </c>
      <c r="X24" s="59" t="s">
        <v>309</v>
      </c>
      <c r="Y24" s="59"/>
      <c r="Z24" s="57"/>
      <c r="AA24" s="57"/>
    </row>
    <row r="25" spans="1:28" x14ac:dyDescent="0.35">
      <c r="R25" s="1">
        <v>6</v>
      </c>
      <c r="S25" s="58">
        <v>0.1</v>
      </c>
      <c r="T25" s="58">
        <f t="shared" si="11"/>
        <v>0.9</v>
      </c>
      <c r="U25" s="59" t="s">
        <v>310</v>
      </c>
      <c r="V25" s="59" t="s">
        <v>311</v>
      </c>
      <c r="W25" s="59" t="s">
        <v>312</v>
      </c>
      <c r="X25" s="59" t="s">
        <v>313</v>
      </c>
      <c r="Y25" s="59" t="s">
        <v>314</v>
      </c>
      <c r="Z25" s="57" t="s">
        <v>315</v>
      </c>
      <c r="AA25" s="57"/>
    </row>
    <row r="26" spans="1:28" x14ac:dyDescent="0.35">
      <c r="R26" s="1">
        <v>7</v>
      </c>
      <c r="S26" s="58">
        <v>0.1</v>
      </c>
      <c r="T26" s="58">
        <f t="shared" si="11"/>
        <v>0.9</v>
      </c>
      <c r="U26" s="59" t="s">
        <v>316</v>
      </c>
      <c r="V26" s="59" t="s">
        <v>317</v>
      </c>
      <c r="W26" s="59" t="s">
        <v>318</v>
      </c>
      <c r="X26" s="59" t="s">
        <v>319</v>
      </c>
      <c r="Y26" s="59" t="s">
        <v>320</v>
      </c>
      <c r="Z26" s="57"/>
      <c r="AA26" s="57"/>
    </row>
    <row r="27" spans="1:28" x14ac:dyDescent="0.35">
      <c r="R27" s="1">
        <v>8</v>
      </c>
      <c r="S27" s="58">
        <v>0.1</v>
      </c>
      <c r="T27" s="58">
        <f t="shared" si="11"/>
        <v>0.9</v>
      </c>
      <c r="U27" s="59" t="s">
        <v>321</v>
      </c>
      <c r="V27" s="59" t="s">
        <v>322</v>
      </c>
      <c r="W27" s="59" t="s">
        <v>323</v>
      </c>
      <c r="X27" s="59" t="s">
        <v>324</v>
      </c>
      <c r="Y27" s="59" t="s">
        <v>325</v>
      </c>
      <c r="Z27" s="59" t="s">
        <v>326</v>
      </c>
      <c r="AA27" s="57"/>
    </row>
    <row r="28" spans="1:28" x14ac:dyDescent="0.35">
      <c r="N28" s="55" t="s">
        <v>327</v>
      </c>
      <c r="R28" s="1">
        <v>9</v>
      </c>
      <c r="S28" s="58">
        <v>0.1</v>
      </c>
      <c r="T28" s="58">
        <f t="shared" si="11"/>
        <v>0.9</v>
      </c>
      <c r="U28" s="59" t="s">
        <v>328</v>
      </c>
      <c r="V28" s="59" t="s">
        <v>329</v>
      </c>
      <c r="W28" s="59" t="s">
        <v>330</v>
      </c>
      <c r="X28" s="59" t="s">
        <v>331</v>
      </c>
      <c r="Y28" s="59" t="s">
        <v>332</v>
      </c>
      <c r="Z28" s="59" t="s">
        <v>333</v>
      </c>
      <c r="AA28" s="59"/>
    </row>
    <row r="29" spans="1:28" x14ac:dyDescent="0.35">
      <c r="R29" s="1">
        <v>10</v>
      </c>
      <c r="S29" s="58">
        <v>0.1</v>
      </c>
      <c r="T29" s="58">
        <f t="shared" si="11"/>
        <v>0.9</v>
      </c>
      <c r="U29" s="59" t="s">
        <v>334</v>
      </c>
      <c r="V29" s="59" t="s">
        <v>335</v>
      </c>
      <c r="W29" s="59" t="s">
        <v>336</v>
      </c>
      <c r="X29" s="59" t="s">
        <v>337</v>
      </c>
      <c r="Y29" s="59" t="s">
        <v>338</v>
      </c>
      <c r="Z29" s="60" t="s">
        <v>331</v>
      </c>
      <c r="AA29" s="60" t="s">
        <v>332</v>
      </c>
      <c r="AB29" s="60" t="s">
        <v>333</v>
      </c>
    </row>
    <row r="30" spans="1:28" x14ac:dyDescent="0.35">
      <c r="R30" s="1">
        <v>11</v>
      </c>
      <c r="S30" s="58">
        <v>0.1</v>
      </c>
      <c r="T30" s="58">
        <f t="shared" si="11"/>
        <v>0.9</v>
      </c>
      <c r="U30" s="57"/>
      <c r="V30" s="57"/>
      <c r="W30" s="57"/>
      <c r="X30" s="57"/>
      <c r="Y30" s="57"/>
      <c r="Z30" s="57"/>
      <c r="AA30" s="57"/>
    </row>
    <row r="31" spans="1:28" x14ac:dyDescent="0.35">
      <c r="R31" s="1">
        <v>12</v>
      </c>
      <c r="S31" s="58">
        <v>0.1</v>
      </c>
      <c r="T31" s="58">
        <f t="shared" si="11"/>
        <v>0.9</v>
      </c>
      <c r="U31" s="57"/>
      <c r="V31" s="57"/>
      <c r="W31" s="57"/>
      <c r="X31" s="57"/>
      <c r="Y31" s="57"/>
      <c r="Z31" s="57"/>
      <c r="AA31" s="57"/>
    </row>
    <row r="32" spans="1:28" x14ac:dyDescent="0.35">
      <c r="R32" s="1">
        <v>13</v>
      </c>
      <c r="S32" s="58">
        <v>0.1</v>
      </c>
      <c r="T32" s="58">
        <f t="shared" si="11"/>
        <v>0.9</v>
      </c>
      <c r="U32" s="57"/>
      <c r="V32" s="57"/>
      <c r="W32" s="57"/>
      <c r="X32" s="57"/>
      <c r="Y32" s="57"/>
      <c r="Z32" s="57"/>
      <c r="AA32" s="57"/>
    </row>
  </sheetData>
  <phoneticPr fontId="25" type="noConversion"/>
  <conditionalFormatting sqref="A1:B1">
    <cfRule type="containsText" dxfId="190" priority="6" operator="containsText" text=" ">
      <formula>NOT(ISERROR(SEARCH(" ",A1)))</formula>
    </cfRule>
  </conditionalFormatting>
  <conditionalFormatting sqref="A2:B2">
    <cfRule type="containsText" dxfId="189" priority="3" operator="containsText" text=" ">
      <formula>NOT(ISERROR(SEARCH(" ",A2)))</formula>
    </cfRule>
  </conditionalFormatting>
  <conditionalFormatting sqref="A3:B3">
    <cfRule type="containsText" dxfId="188" priority="5" operator="containsText" text=" ">
      <formula>NOT(ISERROR(SEARCH(" ",A3)))</formula>
    </cfRule>
  </conditionalFormatting>
  <conditionalFormatting sqref="A4:B4">
    <cfRule type="containsText" dxfId="187" priority="4" operator="containsText" text=" ">
      <formula>NOT(ISERROR(SEARCH(" ",A4)))</formula>
    </cfRule>
  </conditionalFormatting>
  <conditionalFormatting sqref="E1:E4">
    <cfRule type="containsText" dxfId="186" priority="1" operator="containsText" text=" ">
      <formula>NOT(ISERROR(SEARCH(" ",E1)))</formula>
    </cfRule>
  </conditionalFormatting>
  <conditionalFormatting sqref="C1:D4">
    <cfRule type="containsText" dxfId="185" priority="2" operator="containsText" text=" ">
      <formula>NOT(ISERROR(SEARCH(" ",C1)))</formula>
    </cfRule>
  </conditionalFormatting>
  <pageMargins left="0.7" right="0.7" top="0.75" bottom="0.75" header="0.3" footer="0.3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workbookViewId="0">
      <selection activeCell="B11" sqref="B11"/>
    </sheetView>
  </sheetViews>
  <sheetFormatPr defaultColWidth="8.88671875" defaultRowHeight="15.6" x14ac:dyDescent="0.35"/>
  <cols>
    <col min="1" max="1" width="8.88671875" style="1"/>
    <col min="2" max="2" width="11.44140625" style="1" customWidth="1"/>
    <col min="3" max="12" width="8.88671875" style="1"/>
    <col min="13" max="13" width="12.77734375" style="1" customWidth="1"/>
    <col min="14" max="14" width="15.44140625" style="1" customWidth="1"/>
    <col min="15" max="15" width="11.44140625" style="1" customWidth="1"/>
    <col min="16" max="16" width="8.88671875" style="1"/>
    <col min="17" max="17" width="15.21875" style="1" customWidth="1"/>
    <col min="18" max="20" width="8.88671875" style="1"/>
    <col min="21" max="21" width="11.44140625" style="1" customWidth="1"/>
    <col min="22" max="22" width="8.88671875" style="1"/>
    <col min="23" max="23" width="14.21875" style="1" customWidth="1"/>
    <col min="24" max="25" width="8.88671875" style="1"/>
    <col min="26" max="27" width="10.109375" style="1" customWidth="1"/>
    <col min="28" max="28" width="11.44140625" style="1" customWidth="1"/>
    <col min="29" max="29" width="8.88671875" style="1"/>
    <col min="30" max="30" width="10.109375" style="1" customWidth="1"/>
    <col min="31" max="16384" width="8.88671875" style="1"/>
  </cols>
  <sheetData>
    <row r="1" spans="1:30" x14ac:dyDescent="0.35">
      <c r="A1" s="46" t="s">
        <v>58</v>
      </c>
      <c r="B1" s="46" t="s">
        <v>58</v>
      </c>
    </row>
    <row r="2" spans="1:30" x14ac:dyDescent="0.35">
      <c r="A2" s="47" t="s">
        <v>9</v>
      </c>
      <c r="B2" s="47" t="s">
        <v>9</v>
      </c>
    </row>
    <row r="3" spans="1:30" x14ac:dyDescent="0.35">
      <c r="A3" s="47" t="s">
        <v>31</v>
      </c>
      <c r="B3" s="47" t="s">
        <v>339</v>
      </c>
      <c r="N3" s="1" t="s">
        <v>340</v>
      </c>
      <c r="Q3" s="1" t="s">
        <v>341</v>
      </c>
    </row>
    <row r="4" spans="1:30" x14ac:dyDescent="0.35">
      <c r="A4" s="49" t="s">
        <v>280</v>
      </c>
      <c r="B4" s="48" t="s">
        <v>342</v>
      </c>
      <c r="I4" s="1" t="s">
        <v>343</v>
      </c>
      <c r="J4" s="1" t="s">
        <v>344</v>
      </c>
      <c r="L4" s="9" t="s">
        <v>345</v>
      </c>
      <c r="N4" s="52" t="s">
        <v>346</v>
      </c>
      <c r="O4" s="52" t="s">
        <v>347</v>
      </c>
      <c r="Q4" s="9" t="s">
        <v>346</v>
      </c>
      <c r="R4" s="52" t="s">
        <v>347</v>
      </c>
    </row>
    <row r="5" spans="1:30" x14ac:dyDescent="0.35">
      <c r="A5" s="1">
        <v>1</v>
      </c>
      <c r="B5" s="1">
        <f>M5</f>
        <v>120000</v>
      </c>
      <c r="I5" s="1">
        <v>6</v>
      </c>
      <c r="J5" s="1">
        <v>1</v>
      </c>
      <c r="K5" s="1">
        <f>I5</f>
        <v>6</v>
      </c>
      <c r="L5" s="53">
        <v>0.2</v>
      </c>
      <c r="M5" s="1">
        <f>K5*100000*L5</f>
        <v>120000</v>
      </c>
      <c r="N5">
        <v>123340</v>
      </c>
      <c r="O5" s="21">
        <v>319</v>
      </c>
      <c r="P5" s="54">
        <f>O5/200000</f>
        <v>1.5950000000000001E-3</v>
      </c>
      <c r="Q5" s="21">
        <v>119668</v>
      </c>
      <c r="R5" s="21">
        <v>285</v>
      </c>
      <c r="S5" s="54">
        <f>R5/200000</f>
        <v>1.4250000000000001E-3</v>
      </c>
    </row>
    <row r="6" spans="1:30" x14ac:dyDescent="0.35">
      <c r="A6" s="1">
        <v>2</v>
      </c>
      <c r="B6" s="1">
        <f t="shared" ref="B6:B17" si="0">M6</f>
        <v>880000</v>
      </c>
      <c r="I6" s="1">
        <v>50</v>
      </c>
      <c r="J6" s="1">
        <v>1</v>
      </c>
      <c r="K6" s="1">
        <f>I6-I5</f>
        <v>44</v>
      </c>
      <c r="L6" s="53">
        <v>0.2</v>
      </c>
      <c r="M6" s="1">
        <f t="shared" ref="M6:M17" si="1">K6*100000*L6</f>
        <v>880000</v>
      </c>
      <c r="N6" s="21">
        <v>884296.62089999998</v>
      </c>
      <c r="O6" s="21">
        <v>2862</v>
      </c>
      <c r="P6" s="54">
        <f t="shared" ref="P6:P17" si="2">O6/200000</f>
        <v>1.431E-2</v>
      </c>
      <c r="Q6" s="21">
        <v>5822086.9170000004</v>
      </c>
      <c r="R6" s="21">
        <v>50807</v>
      </c>
      <c r="S6" s="54">
        <f t="shared" ref="S6:S17" si="3">R6/200000</f>
        <v>0.25403500000000001</v>
      </c>
    </row>
    <row r="7" spans="1:30" x14ac:dyDescent="0.35">
      <c r="A7" s="1">
        <v>3</v>
      </c>
      <c r="B7" s="1">
        <f t="shared" si="0"/>
        <v>1000000</v>
      </c>
      <c r="I7" s="1">
        <v>100</v>
      </c>
      <c r="J7" s="1">
        <v>1</v>
      </c>
      <c r="K7" s="1">
        <f t="shared" ref="K7:K17" si="4">I7-I6</f>
        <v>50</v>
      </c>
      <c r="L7" s="53">
        <v>0.2</v>
      </c>
      <c r="M7" s="1">
        <f t="shared" si="1"/>
        <v>1000000</v>
      </c>
      <c r="N7" s="21">
        <v>1009964.5482</v>
      </c>
      <c r="O7" s="21">
        <v>4368</v>
      </c>
      <c r="P7" s="54">
        <f t="shared" si="2"/>
        <v>2.1839999999999998E-2</v>
      </c>
      <c r="Q7" s="21">
        <v>5846589.8310000002</v>
      </c>
      <c r="R7" s="21">
        <v>49487</v>
      </c>
      <c r="S7" s="54">
        <f t="shared" si="3"/>
        <v>0.24743499999999999</v>
      </c>
    </row>
    <row r="8" spans="1:30" x14ac:dyDescent="0.35">
      <c r="A8" s="1">
        <v>4</v>
      </c>
      <c r="B8" s="1">
        <f t="shared" si="0"/>
        <v>4000000</v>
      </c>
      <c r="I8" s="1">
        <v>300</v>
      </c>
      <c r="J8" s="1">
        <v>1</v>
      </c>
      <c r="K8" s="1">
        <f t="shared" si="4"/>
        <v>200</v>
      </c>
      <c r="L8" s="53">
        <v>0.2</v>
      </c>
      <c r="M8" s="1">
        <f t="shared" si="1"/>
        <v>4000000</v>
      </c>
      <c r="N8" s="21">
        <v>3980996.7869000002</v>
      </c>
      <c r="O8" s="21">
        <v>19580</v>
      </c>
      <c r="P8" s="54">
        <f t="shared" si="2"/>
        <v>9.7900000000000001E-2</v>
      </c>
      <c r="Q8" s="21">
        <v>3947447.8590000002</v>
      </c>
      <c r="R8" s="21">
        <v>3895</v>
      </c>
      <c r="S8" s="54">
        <f t="shared" si="3"/>
        <v>1.9474999999999999E-2</v>
      </c>
    </row>
    <row r="9" spans="1:30" x14ac:dyDescent="0.35">
      <c r="A9" s="1">
        <v>5</v>
      </c>
      <c r="B9" s="1">
        <f t="shared" si="0"/>
        <v>4200000</v>
      </c>
      <c r="I9" s="7">
        <v>450</v>
      </c>
      <c r="J9" s="1">
        <v>1</v>
      </c>
      <c r="K9" s="1">
        <f t="shared" si="4"/>
        <v>150</v>
      </c>
      <c r="L9" s="53">
        <v>0.28000000000000003</v>
      </c>
      <c r="M9" s="1">
        <f t="shared" si="1"/>
        <v>4200000</v>
      </c>
      <c r="N9" s="21">
        <v>4185595.8849999998</v>
      </c>
      <c r="O9" s="21">
        <v>14465</v>
      </c>
      <c r="P9" s="54">
        <f t="shared" si="2"/>
        <v>7.2325E-2</v>
      </c>
      <c r="Q9" s="21">
        <v>4076967.767</v>
      </c>
      <c r="R9" s="21">
        <v>2996</v>
      </c>
      <c r="S9" s="54">
        <f t="shared" si="3"/>
        <v>1.498E-2</v>
      </c>
    </row>
    <row r="10" spans="1:30" x14ac:dyDescent="0.35">
      <c r="A10" s="1">
        <v>6</v>
      </c>
      <c r="B10" s="1">
        <f t="shared" si="0"/>
        <v>4200000</v>
      </c>
      <c r="I10" s="1">
        <v>600</v>
      </c>
      <c r="J10" s="1">
        <v>1</v>
      </c>
      <c r="K10" s="1">
        <f t="shared" si="4"/>
        <v>150</v>
      </c>
      <c r="L10" s="53">
        <v>0.28000000000000003</v>
      </c>
      <c r="M10" s="1">
        <f t="shared" si="1"/>
        <v>4200000</v>
      </c>
      <c r="N10" s="21">
        <v>4218301.7061999999</v>
      </c>
      <c r="O10" s="21">
        <v>10846</v>
      </c>
      <c r="P10" s="54">
        <f t="shared" si="2"/>
        <v>5.423E-2</v>
      </c>
      <c r="Q10" s="21">
        <v>4096693.662</v>
      </c>
      <c r="R10" s="21">
        <v>2079</v>
      </c>
      <c r="S10" s="54">
        <f t="shared" si="3"/>
        <v>1.0395E-2</v>
      </c>
    </row>
    <row r="11" spans="1:30" x14ac:dyDescent="0.35">
      <c r="A11" s="1">
        <v>7</v>
      </c>
      <c r="B11" s="1">
        <f t="shared" si="0"/>
        <v>5600000.0000000009</v>
      </c>
      <c r="I11" s="7">
        <v>800</v>
      </c>
      <c r="J11" s="1">
        <v>1</v>
      </c>
      <c r="K11" s="1">
        <f t="shared" si="4"/>
        <v>200</v>
      </c>
      <c r="L11" s="53">
        <v>0.28000000000000003</v>
      </c>
      <c r="M11" s="1">
        <f t="shared" si="1"/>
        <v>5600000.0000000009</v>
      </c>
      <c r="N11" s="21">
        <v>5591214.3935000002</v>
      </c>
      <c r="O11" s="21">
        <v>10967</v>
      </c>
      <c r="P11" s="54">
        <f t="shared" si="2"/>
        <v>5.4835000000000002E-2</v>
      </c>
      <c r="Q11" s="21">
        <v>5547460.1922000004</v>
      </c>
      <c r="R11" s="21">
        <v>2410</v>
      </c>
      <c r="S11" s="54">
        <f t="shared" si="3"/>
        <v>1.205E-2</v>
      </c>
    </row>
    <row r="12" spans="1:30" x14ac:dyDescent="0.35">
      <c r="A12" s="1">
        <v>8</v>
      </c>
      <c r="B12" s="1">
        <f t="shared" si="0"/>
        <v>5600000.0000000009</v>
      </c>
      <c r="I12" s="1">
        <v>1000</v>
      </c>
      <c r="J12" s="1">
        <v>1</v>
      </c>
      <c r="K12" s="1">
        <f t="shared" si="4"/>
        <v>200</v>
      </c>
      <c r="L12" s="53">
        <v>0.28000000000000003</v>
      </c>
      <c r="M12" s="1">
        <f t="shared" si="1"/>
        <v>5600000.0000000009</v>
      </c>
      <c r="N12" s="21">
        <v>5623829.3620999996</v>
      </c>
      <c r="O12" s="21">
        <v>8455</v>
      </c>
      <c r="P12" s="54">
        <f t="shared" si="2"/>
        <v>4.2275E-2</v>
      </c>
      <c r="Q12" s="21">
        <v>5561374.5449000001</v>
      </c>
      <c r="R12" s="21">
        <v>2191</v>
      </c>
      <c r="S12" s="54">
        <f t="shared" si="3"/>
        <v>1.0954999999999999E-2</v>
      </c>
    </row>
    <row r="13" spans="1:30" x14ac:dyDescent="0.35">
      <c r="A13" s="1">
        <v>9</v>
      </c>
      <c r="B13" s="1">
        <f t="shared" si="0"/>
        <v>7000000.0000000009</v>
      </c>
      <c r="I13" s="7">
        <v>1250</v>
      </c>
      <c r="J13" s="1">
        <v>1</v>
      </c>
      <c r="K13" s="1">
        <f t="shared" si="4"/>
        <v>250</v>
      </c>
      <c r="L13" s="53">
        <v>0.28000000000000003</v>
      </c>
      <c r="M13" s="1">
        <f t="shared" si="1"/>
        <v>7000000.0000000009</v>
      </c>
      <c r="N13" s="21">
        <v>6967303.4543000003</v>
      </c>
      <c r="O13" s="21">
        <v>7904</v>
      </c>
      <c r="P13" s="54">
        <f t="shared" si="2"/>
        <v>3.952E-2</v>
      </c>
      <c r="Q13" s="21">
        <v>6867372.3110999996</v>
      </c>
      <c r="R13" s="21">
        <v>2174</v>
      </c>
      <c r="S13" s="54">
        <f t="shared" si="3"/>
        <v>1.0869999999999999E-2</v>
      </c>
    </row>
    <row r="14" spans="1:30" x14ac:dyDescent="0.35">
      <c r="A14" s="1">
        <v>10</v>
      </c>
      <c r="B14" s="1">
        <f t="shared" si="0"/>
        <v>7000000.0000000009</v>
      </c>
      <c r="I14" s="1">
        <v>1500</v>
      </c>
      <c r="J14" s="1">
        <v>1</v>
      </c>
      <c r="K14" s="1">
        <f t="shared" si="4"/>
        <v>250</v>
      </c>
      <c r="L14" s="53">
        <v>0.28000000000000003</v>
      </c>
      <c r="M14" s="1">
        <f t="shared" si="1"/>
        <v>7000000.0000000009</v>
      </c>
      <c r="N14" s="21">
        <v>7240087.2132999999</v>
      </c>
      <c r="O14" s="21">
        <v>5527</v>
      </c>
      <c r="P14" s="54">
        <f t="shared" si="2"/>
        <v>2.7635E-2</v>
      </c>
      <c r="Q14" s="21">
        <v>7005174.3262</v>
      </c>
      <c r="R14" s="21">
        <v>1881</v>
      </c>
      <c r="S14" s="54">
        <f t="shared" si="3"/>
        <v>9.4050000000000002E-3</v>
      </c>
      <c r="Z14" s="1">
        <v>1196968</v>
      </c>
      <c r="AB14" s="1">
        <v>10888888</v>
      </c>
      <c r="AC14" s="1">
        <v>88888</v>
      </c>
      <c r="AD14" s="1">
        <f>AVERAGE(AB14:AC14)</f>
        <v>5488888</v>
      </c>
    </row>
    <row r="15" spans="1:30" x14ac:dyDescent="0.35">
      <c r="A15" s="1">
        <v>11</v>
      </c>
      <c r="B15" s="1">
        <f t="shared" si="0"/>
        <v>7500000</v>
      </c>
      <c r="I15" s="7">
        <v>1650</v>
      </c>
      <c r="J15" s="1">
        <v>1</v>
      </c>
      <c r="K15" s="1">
        <f t="shared" si="4"/>
        <v>150</v>
      </c>
      <c r="L15" s="53">
        <v>0.5</v>
      </c>
      <c r="M15" s="1">
        <f t="shared" si="1"/>
        <v>7500000</v>
      </c>
      <c r="N15" s="21">
        <v>7904506.9590999996</v>
      </c>
      <c r="O15" s="21">
        <v>3628</v>
      </c>
      <c r="P15" s="54">
        <f t="shared" si="2"/>
        <v>1.814E-2</v>
      </c>
      <c r="Q15" s="21">
        <v>7661252.0258999998</v>
      </c>
      <c r="R15" s="21">
        <v>1672</v>
      </c>
      <c r="S15" s="54">
        <f t="shared" si="3"/>
        <v>8.3599999999999994E-3</v>
      </c>
      <c r="Z15" s="1">
        <v>240988</v>
      </c>
    </row>
    <row r="16" spans="1:30" x14ac:dyDescent="0.35">
      <c r="A16" s="1">
        <v>12</v>
      </c>
      <c r="B16" s="1">
        <f t="shared" si="0"/>
        <v>7500000</v>
      </c>
      <c r="I16" s="7">
        <v>1800</v>
      </c>
      <c r="J16" s="1">
        <v>1</v>
      </c>
      <c r="K16" s="1">
        <f t="shared" si="4"/>
        <v>150</v>
      </c>
      <c r="L16" s="53">
        <v>0.5</v>
      </c>
      <c r="M16" s="1">
        <f t="shared" si="1"/>
        <v>7500000</v>
      </c>
      <c r="N16" s="21">
        <v>8184388.0843000002</v>
      </c>
      <c r="O16" s="21">
        <v>2146</v>
      </c>
      <c r="P16" s="54">
        <f t="shared" si="2"/>
        <v>1.073E-2</v>
      </c>
      <c r="Q16" s="21">
        <v>7863920.6374000004</v>
      </c>
      <c r="R16" s="21">
        <v>1260</v>
      </c>
      <c r="S16" s="54">
        <f t="shared" si="3"/>
        <v>6.3E-3</v>
      </c>
    </row>
    <row r="17" spans="1:23" x14ac:dyDescent="0.35">
      <c r="A17" s="1">
        <v>13</v>
      </c>
      <c r="B17" s="1">
        <f t="shared" si="0"/>
        <v>10000000</v>
      </c>
      <c r="I17" s="1">
        <v>2000</v>
      </c>
      <c r="J17" s="1">
        <v>1</v>
      </c>
      <c r="K17" s="1">
        <f t="shared" si="4"/>
        <v>200</v>
      </c>
      <c r="L17" s="53">
        <v>0.5</v>
      </c>
      <c r="M17" s="1">
        <f t="shared" si="1"/>
        <v>10000000</v>
      </c>
      <c r="N17" s="21">
        <v>10009698.0474</v>
      </c>
      <c r="O17" s="21">
        <v>18676</v>
      </c>
      <c r="P17" s="54">
        <f t="shared" si="2"/>
        <v>9.3380000000000005E-2</v>
      </c>
      <c r="Q17" s="21">
        <v>9773346.2706000004</v>
      </c>
      <c r="R17" s="21">
        <v>1560</v>
      </c>
      <c r="S17" s="54">
        <f t="shared" si="3"/>
        <v>7.7999999999999996E-3</v>
      </c>
    </row>
    <row r="18" spans="1:23" x14ac:dyDescent="0.35">
      <c r="M18" s="7">
        <f>SUM(M5:M17)</f>
        <v>64600000</v>
      </c>
      <c r="N18" s="1">
        <f>SUM(N5:N17)</f>
        <v>65923523.061199993</v>
      </c>
      <c r="Q18" s="1">
        <f>SUM(Q5:Q17)</f>
        <v>74189354.344300002</v>
      </c>
    </row>
    <row r="20" spans="1:23" x14ac:dyDescent="0.35">
      <c r="R20"/>
    </row>
    <row r="21" spans="1:23" x14ac:dyDescent="0.35">
      <c r="U21" s="1" t="s">
        <v>348</v>
      </c>
      <c r="W21" s="1" t="s">
        <v>349</v>
      </c>
    </row>
    <row r="22" spans="1:23" x14ac:dyDescent="0.35">
      <c r="R22"/>
      <c r="U22" s="21">
        <v>88888</v>
      </c>
      <c r="W22" s="21">
        <v>10888888</v>
      </c>
    </row>
    <row r="23" spans="1:23" x14ac:dyDescent="0.35">
      <c r="F23"/>
      <c r="U23" s="21">
        <v>88888</v>
      </c>
      <c r="W23" s="21">
        <v>67094096.104800001</v>
      </c>
    </row>
    <row r="24" spans="1:23" x14ac:dyDescent="0.35">
      <c r="O24"/>
      <c r="U24" s="21">
        <v>88888</v>
      </c>
      <c r="W24" s="21">
        <v>88888</v>
      </c>
    </row>
    <row r="25" spans="1:23" x14ac:dyDescent="0.35">
      <c r="U25" s="21">
        <v>88888</v>
      </c>
      <c r="W25" s="21">
        <v>977776</v>
      </c>
    </row>
    <row r="26" spans="1:23" x14ac:dyDescent="0.35">
      <c r="H26"/>
      <c r="U26" s="21">
        <v>977776</v>
      </c>
      <c r="W26" s="21">
        <v>8977776</v>
      </c>
    </row>
    <row r="27" spans="1:23" x14ac:dyDescent="0.35">
      <c r="U27" s="21">
        <v>977776</v>
      </c>
      <c r="W27" s="21">
        <v>18977776</v>
      </c>
    </row>
    <row r="28" spans="1:23" x14ac:dyDescent="0.35">
      <c r="U28" s="21">
        <v>977776</v>
      </c>
      <c r="W28" s="21">
        <v>88888</v>
      </c>
    </row>
    <row r="29" spans="1:23" x14ac:dyDescent="0.35">
      <c r="U29" s="21">
        <v>977776</v>
      </c>
      <c r="W29" s="21">
        <v>977776</v>
      </c>
    </row>
    <row r="30" spans="1:23" x14ac:dyDescent="0.35">
      <c r="U30" s="21">
        <v>8977776</v>
      </c>
      <c r="W30" s="21">
        <v>8977776</v>
      </c>
    </row>
    <row r="31" spans="1:23" x14ac:dyDescent="0.35">
      <c r="U31" s="21">
        <v>8977776</v>
      </c>
      <c r="W31" s="21">
        <v>18977776</v>
      </c>
    </row>
    <row r="32" spans="1:23" x14ac:dyDescent="0.35">
      <c r="U32" s="21">
        <v>8977776</v>
      </c>
      <c r="W32" s="21">
        <v>88888</v>
      </c>
    </row>
    <row r="33" spans="21:23" x14ac:dyDescent="0.35">
      <c r="U33" s="21">
        <v>8977776</v>
      </c>
      <c r="W33" s="21">
        <v>977776</v>
      </c>
    </row>
    <row r="34" spans="21:23" x14ac:dyDescent="0.35">
      <c r="U34" s="21">
        <v>10888888</v>
      </c>
      <c r="W34" s="21">
        <v>8977776</v>
      </c>
    </row>
    <row r="35" spans="21:23" x14ac:dyDescent="0.35">
      <c r="U35" s="1">
        <f>SUM(U22:U34)</f>
        <v>51066648</v>
      </c>
      <c r="W35" s="1">
        <f>SUM(W22:W34)</f>
        <v>146071856.10479999</v>
      </c>
    </row>
  </sheetData>
  <phoneticPr fontId="25" type="noConversion"/>
  <conditionalFormatting sqref="A1">
    <cfRule type="containsText" dxfId="184" priority="6" operator="containsText" text=" ">
      <formula>NOT(ISERROR(SEARCH(" ",A1)))</formula>
    </cfRule>
  </conditionalFormatting>
  <conditionalFormatting sqref="B1">
    <cfRule type="containsText" dxfId="183" priority="1" operator="containsText" text=" ">
      <formula>NOT(ISERROR(SEARCH(" ",B1)))</formula>
    </cfRule>
  </conditionalFormatting>
  <conditionalFormatting sqref="A2">
    <cfRule type="containsText" dxfId="182" priority="3" operator="containsText" text=" ">
      <formula>NOT(ISERROR(SEARCH(" ",A2)))</formula>
    </cfRule>
  </conditionalFormatting>
  <conditionalFormatting sqref="A3">
    <cfRule type="containsText" dxfId="181" priority="5" operator="containsText" text=" ">
      <formula>NOT(ISERROR(SEARCH(" ",A3)))</formula>
    </cfRule>
  </conditionalFormatting>
  <conditionalFormatting sqref="A4">
    <cfRule type="containsText" dxfId="180" priority="4" operator="containsText" text=" ">
      <formula>NOT(ISERROR(SEARCH(" ",A4)))</formula>
    </cfRule>
  </conditionalFormatting>
  <conditionalFormatting sqref="B2:B4">
    <cfRule type="containsText" dxfId="179" priority="2" operator="containsText" text=" ">
      <formula>NOT(ISERROR(SEARCH(" ",B2)))</formula>
    </cfRule>
  </conditionalFormatting>
  <pageMargins left="0.7" right="0.7" top="0.75" bottom="0.75" header="0.3" footer="0.3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D1" workbookViewId="0">
      <selection activeCell="D11" sqref="D11"/>
    </sheetView>
  </sheetViews>
  <sheetFormatPr defaultColWidth="8.88671875" defaultRowHeight="15.6" x14ac:dyDescent="0.35"/>
  <cols>
    <col min="1" max="1" width="8.88671875" style="1"/>
    <col min="2" max="2" width="11.33203125" style="1" customWidth="1"/>
    <col min="3" max="3" width="36.77734375" style="1" customWidth="1"/>
    <col min="4" max="4" width="149.109375" style="1" customWidth="1"/>
    <col min="5" max="5" width="17" style="1" customWidth="1"/>
    <col min="6" max="6" width="21.44140625" style="1" customWidth="1"/>
    <col min="7" max="7" width="27.33203125" style="1" customWidth="1"/>
    <col min="8" max="9" width="8.88671875" style="1"/>
    <col min="10" max="10" width="24.6640625" style="1" customWidth="1"/>
    <col min="11" max="16384" width="8.88671875" style="1"/>
  </cols>
  <sheetData>
    <row r="1" spans="1:11" x14ac:dyDescent="0.35">
      <c r="A1" s="46" t="s">
        <v>0</v>
      </c>
      <c r="B1" s="46" t="s">
        <v>1</v>
      </c>
      <c r="C1" s="46" t="s">
        <v>0</v>
      </c>
      <c r="D1" s="46" t="s">
        <v>0</v>
      </c>
      <c r="E1" s="46" t="s">
        <v>58</v>
      </c>
      <c r="F1" s="46" t="s">
        <v>0</v>
      </c>
    </row>
    <row r="2" spans="1:11" x14ac:dyDescent="0.35">
      <c r="A2" s="47" t="s">
        <v>9</v>
      </c>
      <c r="B2" s="47" t="s">
        <v>10</v>
      </c>
      <c r="C2" s="47" t="s">
        <v>10</v>
      </c>
      <c r="D2" s="47" t="s">
        <v>10</v>
      </c>
      <c r="E2" s="47" t="s">
        <v>9</v>
      </c>
      <c r="F2" s="47" t="s">
        <v>9</v>
      </c>
    </row>
    <row r="3" spans="1:11" x14ac:dyDescent="0.35">
      <c r="A3" s="47" t="s">
        <v>31</v>
      </c>
      <c r="B3" s="47" t="s">
        <v>350</v>
      </c>
      <c r="C3" s="47" t="s">
        <v>351</v>
      </c>
      <c r="D3" s="47" t="s">
        <v>13</v>
      </c>
      <c r="E3" s="47" t="s">
        <v>258</v>
      </c>
      <c r="F3" s="47" t="s">
        <v>352</v>
      </c>
    </row>
    <row r="4" spans="1:11" ht="45" x14ac:dyDescent="0.35">
      <c r="A4" s="48" t="s">
        <v>353</v>
      </c>
      <c r="B4" s="48" t="s">
        <v>354</v>
      </c>
      <c r="C4" s="48" t="s">
        <v>355</v>
      </c>
      <c r="D4" s="48" t="s">
        <v>356</v>
      </c>
      <c r="E4" s="49" t="s">
        <v>357</v>
      </c>
      <c r="F4" s="49" t="s">
        <v>358</v>
      </c>
    </row>
    <row r="5" spans="1:11" x14ac:dyDescent="0.35">
      <c r="A5" s="1">
        <v>1</v>
      </c>
      <c r="B5" s="1" t="s">
        <v>359</v>
      </c>
      <c r="C5" s="1" t="s">
        <v>360</v>
      </c>
      <c r="D5" s="1" t="s">
        <v>361</v>
      </c>
      <c r="E5" s="1">
        <v>1</v>
      </c>
      <c r="F5" s="1">
        <v>0</v>
      </c>
      <c r="H5" s="1" t="s">
        <v>362</v>
      </c>
    </row>
    <row r="6" spans="1:11" x14ac:dyDescent="0.35">
      <c r="A6" s="1">
        <v>2</v>
      </c>
      <c r="B6" s="1" t="s">
        <v>363</v>
      </c>
      <c r="C6" s="1" t="s">
        <v>364</v>
      </c>
      <c r="D6" s="1" t="s">
        <v>365</v>
      </c>
      <c r="E6" s="1">
        <v>1</v>
      </c>
      <c r="F6" s="1">
        <v>0</v>
      </c>
      <c r="H6" s="1" t="s">
        <v>366</v>
      </c>
    </row>
    <row r="7" spans="1:11" x14ac:dyDescent="0.35">
      <c r="A7" s="1">
        <v>3</v>
      </c>
      <c r="B7" s="1" t="s">
        <v>367</v>
      </c>
      <c r="C7" s="1" t="s">
        <v>368</v>
      </c>
      <c r="D7" s="1" t="s">
        <v>369</v>
      </c>
      <c r="E7" s="1">
        <v>1</v>
      </c>
      <c r="F7" s="1">
        <v>0</v>
      </c>
      <c r="H7" s="1" t="s">
        <v>370</v>
      </c>
    </row>
    <row r="8" spans="1:11" x14ac:dyDescent="0.35">
      <c r="A8" s="1">
        <v>4</v>
      </c>
      <c r="B8" s="1" t="s">
        <v>371</v>
      </c>
      <c r="C8" s="1" t="s">
        <v>372</v>
      </c>
      <c r="D8" s="1" t="s">
        <v>373</v>
      </c>
      <c r="E8" s="1">
        <v>1</v>
      </c>
      <c r="F8" s="1">
        <v>1</v>
      </c>
      <c r="H8" s="1" t="s">
        <v>374</v>
      </c>
    </row>
    <row r="9" spans="1:11" x14ac:dyDescent="0.35">
      <c r="A9" s="1">
        <v>5</v>
      </c>
      <c r="B9" s="1" t="s">
        <v>375</v>
      </c>
      <c r="C9" s="1" t="s">
        <v>376</v>
      </c>
      <c r="D9" s="1" t="s">
        <v>377</v>
      </c>
      <c r="E9" s="1">
        <v>1</v>
      </c>
      <c r="F9" s="1">
        <v>1</v>
      </c>
      <c r="H9" s="1" t="s">
        <v>274</v>
      </c>
    </row>
    <row r="10" spans="1:11" x14ac:dyDescent="0.35">
      <c r="A10" s="1">
        <v>6</v>
      </c>
      <c r="B10" s="1" t="s">
        <v>378</v>
      </c>
      <c r="C10" s="1" t="s">
        <v>379</v>
      </c>
      <c r="D10" s="1" t="s">
        <v>377</v>
      </c>
      <c r="E10" s="1">
        <v>1</v>
      </c>
      <c r="F10" s="1">
        <v>1</v>
      </c>
      <c r="G10" s="1" t="s">
        <v>380</v>
      </c>
      <c r="H10" s="1" t="s">
        <v>275</v>
      </c>
    </row>
    <row r="11" spans="1:11" x14ac:dyDescent="0.35">
      <c r="A11" s="1">
        <v>7</v>
      </c>
      <c r="B11" s="1" t="s">
        <v>381</v>
      </c>
      <c r="C11" s="1" t="s">
        <v>382</v>
      </c>
      <c r="D11" s="50" t="str">
        <f>"["""&amp;K12&amp;""","""&amp;K13&amp;""","""&amp;K14&amp;""","""&amp;K15&amp;""","""&amp;K16&amp;""","""&amp;K17&amp;""","""&amp;K18&amp;""","""&amp;K19&amp;""","""&amp;K20&amp;""","""&amp;K21&amp;""","""&amp;K22&amp;""","""&amp;K23&amp;"""]"</f>
        <v>["1|2|55888888","1|2|56618888","1|2|55608888","1|2|56538888","1|2|55668888","1|2|58888888","1|2|56141888","1|2|55906888","1|2|55993888","1|2|55924888","1|2|55628888","1|2|55008888,56188888"]</v>
      </c>
      <c r="E11" s="1">
        <v>2</v>
      </c>
      <c r="F11" s="1">
        <v>1</v>
      </c>
      <c r="G11" s="1" t="s">
        <v>383</v>
      </c>
      <c r="H11" s="1" t="s">
        <v>384</v>
      </c>
      <c r="J11" s="1" t="s">
        <v>385</v>
      </c>
    </row>
    <row r="12" spans="1:11" x14ac:dyDescent="0.35">
      <c r="J12" s="1">
        <v>55888888</v>
      </c>
      <c r="K12" s="1" t="str">
        <f>"1|2|"&amp;J12</f>
        <v>1|2|55888888</v>
      </c>
    </row>
    <row r="13" spans="1:11" x14ac:dyDescent="0.35">
      <c r="J13" s="1">
        <v>56618888</v>
      </c>
      <c r="K13" s="1" t="str">
        <f t="shared" ref="K13:K23" si="0">"1|2|"&amp;J13</f>
        <v>1|2|56618888</v>
      </c>
    </row>
    <row r="14" spans="1:11" x14ac:dyDescent="0.35">
      <c r="J14" s="1">
        <v>55608888</v>
      </c>
      <c r="K14" s="1" t="str">
        <f t="shared" si="0"/>
        <v>1|2|55608888</v>
      </c>
    </row>
    <row r="15" spans="1:11" x14ac:dyDescent="0.35">
      <c r="J15" s="1">
        <v>56538888</v>
      </c>
      <c r="K15" s="1" t="str">
        <f t="shared" si="0"/>
        <v>1|2|56538888</v>
      </c>
    </row>
    <row r="16" spans="1:11" x14ac:dyDescent="0.35">
      <c r="J16" s="1">
        <v>55668888</v>
      </c>
      <c r="K16" s="1" t="str">
        <f t="shared" si="0"/>
        <v>1|2|55668888</v>
      </c>
    </row>
    <row r="17" spans="10:11" x14ac:dyDescent="0.35">
      <c r="J17" s="1">
        <v>58888888</v>
      </c>
      <c r="K17" s="1" t="str">
        <f t="shared" si="0"/>
        <v>1|2|58888888</v>
      </c>
    </row>
    <row r="18" spans="10:11" x14ac:dyDescent="0.35">
      <c r="J18" s="1">
        <v>56141888</v>
      </c>
      <c r="K18" s="1" t="str">
        <f t="shared" si="0"/>
        <v>1|2|56141888</v>
      </c>
    </row>
    <row r="19" spans="10:11" x14ac:dyDescent="0.35">
      <c r="J19" s="1">
        <v>55906888</v>
      </c>
      <c r="K19" s="1" t="str">
        <f t="shared" si="0"/>
        <v>1|2|55906888</v>
      </c>
    </row>
    <row r="20" spans="10:11" x14ac:dyDescent="0.35">
      <c r="J20" s="1">
        <v>55993888</v>
      </c>
      <c r="K20" s="1" t="str">
        <f t="shared" si="0"/>
        <v>1|2|55993888</v>
      </c>
    </row>
    <row r="21" spans="10:11" x14ac:dyDescent="0.35">
      <c r="J21" s="1">
        <v>55924888</v>
      </c>
      <c r="K21" s="1" t="str">
        <f t="shared" si="0"/>
        <v>1|2|55924888</v>
      </c>
    </row>
    <row r="22" spans="10:11" x14ac:dyDescent="0.35">
      <c r="J22" s="1">
        <v>55628888</v>
      </c>
      <c r="K22" s="1" t="str">
        <f t="shared" si="0"/>
        <v>1|2|55628888</v>
      </c>
    </row>
    <row r="23" spans="10:11" x14ac:dyDescent="0.35">
      <c r="J23" s="51" t="s">
        <v>386</v>
      </c>
      <c r="K23" s="1" t="str">
        <f t="shared" si="0"/>
        <v>1|2|55008888,56188888</v>
      </c>
    </row>
  </sheetData>
  <phoneticPr fontId="25" type="noConversion"/>
  <conditionalFormatting sqref="A2:B2">
    <cfRule type="containsText" dxfId="178" priority="6" operator="containsText" text=" ">
      <formula>NOT(ISERROR(SEARCH(" ",A2)))</formula>
    </cfRule>
  </conditionalFormatting>
  <conditionalFormatting sqref="A3:B3">
    <cfRule type="containsText" dxfId="177" priority="8" operator="containsText" text=" ">
      <formula>NOT(ISERROR(SEARCH(" ",A3)))</formula>
    </cfRule>
  </conditionalFormatting>
  <conditionalFormatting sqref="A4:B4">
    <cfRule type="containsText" dxfId="176" priority="7" operator="containsText" text=" ">
      <formula>NOT(ISERROR(SEARCH(" ",A4)))</formula>
    </cfRule>
  </conditionalFormatting>
  <conditionalFormatting sqref="A1:B1 C1:F4">
    <cfRule type="containsText" dxfId="175" priority="9" operator="containsText" text=" ">
      <formula>NOT(ISERROR(SEARCH(" ",A1)))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40"/>
  <sheetViews>
    <sheetView workbookViewId="0">
      <selection activeCell="B20" sqref="B20"/>
    </sheetView>
  </sheetViews>
  <sheetFormatPr defaultColWidth="9" defaultRowHeight="15.6" x14ac:dyDescent="0.35"/>
  <cols>
    <col min="1" max="1" width="101.21875" style="1" customWidth="1"/>
    <col min="2" max="2" width="8.21875" style="1" customWidth="1"/>
    <col min="3" max="4" width="9" style="1"/>
    <col min="5" max="5" width="41" style="1" customWidth="1"/>
    <col min="6" max="6" width="11.77734375" style="1" customWidth="1"/>
    <col min="7" max="7" width="11.6640625" style="1" customWidth="1"/>
    <col min="8" max="8" width="9.109375" style="1" customWidth="1"/>
    <col min="9" max="9" width="11" style="1" customWidth="1"/>
    <col min="10" max="10" width="11.109375" style="1" customWidth="1"/>
    <col min="11" max="11" width="7.44140625" style="1" customWidth="1"/>
    <col min="12" max="12" width="9" style="2" customWidth="1"/>
    <col min="13" max="13" width="7.44140625" style="2" customWidth="1"/>
    <col min="14" max="14" width="6.21875" style="2" customWidth="1"/>
    <col min="15" max="15" width="10.44140625" style="2" customWidth="1"/>
    <col min="16" max="16" width="11.6640625" style="2" customWidth="1"/>
    <col min="17" max="18" width="7.44140625" style="2" customWidth="1"/>
    <col min="19" max="19" width="5.88671875" style="2" customWidth="1"/>
    <col min="20" max="20" width="9.33203125" style="2" customWidth="1"/>
    <col min="21" max="21" width="9" style="2"/>
    <col min="22" max="22" width="9.33203125" style="2" customWidth="1"/>
    <col min="23" max="23" width="7.44140625" style="2" customWidth="1"/>
    <col min="24" max="24" width="6.21875" style="2" customWidth="1"/>
    <col min="25" max="25" width="9.77734375" style="2" customWidth="1"/>
    <col min="26" max="28" width="9" style="2"/>
    <col min="29" max="29" width="11.6640625" style="2" customWidth="1"/>
    <col min="30" max="31" width="9" style="2"/>
    <col min="32" max="32" width="11.44140625" style="2" customWidth="1"/>
    <col min="33" max="33" width="9" style="2"/>
    <col min="34" max="16384" width="9" style="1"/>
  </cols>
  <sheetData>
    <row r="1" spans="1:34" ht="16.2" customHeight="1" x14ac:dyDescent="0.4">
      <c r="A1" s="3" t="s">
        <v>387</v>
      </c>
      <c r="B1" s="4" t="s">
        <v>0</v>
      </c>
      <c r="C1" s="4" t="s">
        <v>0</v>
      </c>
      <c r="D1" s="4"/>
      <c r="E1" s="4" t="s">
        <v>0</v>
      </c>
      <c r="F1" s="5"/>
      <c r="G1" s="6"/>
    </row>
    <row r="2" spans="1:34" ht="16.2" x14ac:dyDescent="0.4">
      <c r="A2" s="1" t="s">
        <v>388</v>
      </c>
      <c r="B2" s="4" t="s">
        <v>9</v>
      </c>
      <c r="C2" s="4" t="s">
        <v>9</v>
      </c>
      <c r="D2" s="4"/>
      <c r="E2" s="4" t="s">
        <v>10</v>
      </c>
      <c r="G2" s="6"/>
      <c r="L2" s="22" t="s">
        <v>11</v>
      </c>
      <c r="M2" s="23"/>
      <c r="N2" s="23"/>
      <c r="Q2" s="23"/>
      <c r="R2" s="23"/>
      <c r="S2" s="23"/>
      <c r="V2" s="23"/>
      <c r="W2" s="23"/>
      <c r="X2" s="23"/>
    </row>
    <row r="3" spans="1:34" x14ac:dyDescent="0.35">
      <c r="A3" s="7" t="str">
        <f>"["&amp;A5&amp;","&amp;A6&amp;","&amp;A7&amp;","&amp;A8&amp;","&amp;A9&amp;","&amp;A10&amp;","&amp;A11&amp;","&amp;A12&amp;","&amp;A13&amp;"]"</f>
        <v>[[1,10,"",["2|1005|1","2|1003|5","2|1603|1"]],[2,50,"",["2|1005|2","2|1003|10","2|1603|6"]],[3,100,"",["2|1005|3","2|1003|20","2|1603|8"]],[4,200,"",["2|1006|2","2|1003|30","2|1603|18"]],[5,500,"",["2|1006|5","2|1003|50","2|1603|38"]],[6,1000,"",["2|1007|5","2|1003|100","2|1603|58"]],[7,2000,"",["2|1007|10","2|1003|200","2|1603|88"]],[8,3000,"",["2|1008|5","2|1003|300","2|1603|98"]],[9,5000,"",["2|1008|20","2|1003|500","2|1603|168"]]]</v>
      </c>
      <c r="B3" s="4" t="s">
        <v>31</v>
      </c>
      <c r="C3" s="4" t="s">
        <v>389</v>
      </c>
      <c r="D3" s="4"/>
      <c r="E3" s="4" t="s">
        <v>390</v>
      </c>
      <c r="G3" s="6"/>
      <c r="L3" s="217" t="s">
        <v>15</v>
      </c>
      <c r="M3" s="217"/>
      <c r="N3" s="217"/>
      <c r="O3" s="217"/>
      <c r="P3" s="217"/>
      <c r="Q3" s="218" t="s">
        <v>16</v>
      </c>
      <c r="R3" s="218"/>
      <c r="S3" s="218"/>
      <c r="T3" s="218"/>
      <c r="U3" s="218"/>
      <c r="V3" s="213" t="s">
        <v>17</v>
      </c>
      <c r="W3" s="213"/>
      <c r="X3" s="213"/>
      <c r="Y3" s="213"/>
      <c r="Z3" s="213"/>
      <c r="AC3" s="32" t="s">
        <v>391</v>
      </c>
      <c r="AD3"/>
      <c r="AE3"/>
      <c r="AF3"/>
      <c r="AG3"/>
      <c r="AH3"/>
    </row>
    <row r="4" spans="1:34" ht="31.2" x14ac:dyDescent="0.4">
      <c r="A4" s="5"/>
      <c r="B4" s="8" t="s">
        <v>392</v>
      </c>
      <c r="C4" s="8" t="s">
        <v>393</v>
      </c>
      <c r="D4" s="8"/>
      <c r="E4" s="8" t="s">
        <v>394</v>
      </c>
      <c r="F4" s="9" t="s">
        <v>395</v>
      </c>
      <c r="G4" s="9" t="s">
        <v>396</v>
      </c>
      <c r="H4" s="10" t="s">
        <v>397</v>
      </c>
      <c r="I4" s="10" t="s">
        <v>398</v>
      </c>
      <c r="J4" s="10" t="s">
        <v>399</v>
      </c>
      <c r="K4" s="10" t="s">
        <v>400</v>
      </c>
      <c r="L4" s="24" t="s">
        <v>24</v>
      </c>
      <c r="M4" s="24" t="s">
        <v>25</v>
      </c>
      <c r="N4" s="24" t="s">
        <v>26</v>
      </c>
      <c r="O4" s="24" t="s">
        <v>27</v>
      </c>
      <c r="P4" s="24" t="s">
        <v>87</v>
      </c>
      <c r="Q4" s="24" t="s">
        <v>24</v>
      </c>
      <c r="R4" s="24" t="s">
        <v>25</v>
      </c>
      <c r="S4" s="24" t="s">
        <v>26</v>
      </c>
      <c r="T4" s="24" t="s">
        <v>27</v>
      </c>
      <c r="U4" s="24" t="s">
        <v>87</v>
      </c>
      <c r="V4" s="24" t="s">
        <v>24</v>
      </c>
      <c r="W4" s="24" t="s">
        <v>25</v>
      </c>
      <c r="X4" s="24" t="s">
        <v>26</v>
      </c>
      <c r="Y4" s="24" t="s">
        <v>27</v>
      </c>
      <c r="Z4" s="24" t="s">
        <v>87</v>
      </c>
      <c r="AA4" s="33"/>
      <c r="AB4" s="33"/>
      <c r="AC4" s="34" t="str">
        <f>'新手明日礼|TomorrowGift'!AJ4</f>
        <v>1个该物品对应的价值</v>
      </c>
      <c r="AD4" s="35" t="str">
        <f>'新手明日礼|TomorrowGift'!AK4</f>
        <v>人民币价值</v>
      </c>
      <c r="AE4" s="36" t="str">
        <f>'新手明日礼|TomorrowGift'!AL4</f>
        <v>钻石价值</v>
      </c>
      <c r="AF4" s="36" t="str">
        <f>'新手明日礼|TomorrowGift'!AM4</f>
        <v>金币价值</v>
      </c>
      <c r="AG4" s="35" t="str">
        <f>'新手明日礼|TomorrowGift'!AN4</f>
        <v>物品类型</v>
      </c>
      <c r="AH4" s="45" t="str">
        <f>'新手明日礼|TomorrowGift'!AO4</f>
        <v>id</v>
      </c>
    </row>
    <row r="5" spans="1:34" x14ac:dyDescent="0.35">
      <c r="A5" s="1" t="str">
        <f>"["&amp;B5&amp;","&amp;C5&amp;","""",["&amp;E5&amp;"]]"</f>
        <v>[1,10,"",["2|1005|1","2|1003|5","2|1603|1"]]</v>
      </c>
      <c r="B5" s="11">
        <v>1</v>
      </c>
      <c r="C5" s="12">
        <v>10</v>
      </c>
      <c r="D5" s="12" t="s">
        <v>401</v>
      </c>
      <c r="E5" s="13" t="str">
        <f>IF(V5&lt;&gt;"",""""&amp;M5&amp;"|"&amp;N5&amp;"|"&amp;O5&amp;""","""&amp;R5&amp;"|"&amp;S5&amp;"|"&amp;T5&amp;""","""&amp;W5&amp;"|"&amp;X5&amp;"|"&amp;Y5&amp;"""",IF(Q5&lt;&gt;"",M5&amp;"|"&amp;N5&amp;"|"&amp;O5&amp;""","""&amp;R5&amp;"|"&amp;S5&amp;"|"&amp;T5&amp;"""",M5&amp;"|"&amp;N5&amp;"|"&amp;O5&amp;""""))</f>
        <v>"2|1005|1","2|1003|5","2|1603|1"</v>
      </c>
      <c r="F5" s="9">
        <f>C5</f>
        <v>10</v>
      </c>
      <c r="G5" s="9">
        <f>F5*$AF$5</f>
        <v>1000000</v>
      </c>
      <c r="H5" s="9">
        <f t="shared" ref="H5:H13" si="0">P5+U5+Z5</f>
        <v>1613000</v>
      </c>
      <c r="I5" s="25">
        <f>H5/G5</f>
        <v>1.613</v>
      </c>
      <c r="J5" s="26">
        <f>IF(AND(L5&lt;&gt;"锁定",L5&lt;&gt;"冰冻",L5&lt;&gt;"召唤",L5&lt;&gt;"狂暴"),P5,0)+IF(AND(Q5&lt;&gt;"锁定",Q5&lt;&gt;"冰冻",Q5&lt;&gt;"召唤",Q5&lt;&gt;"狂暴"),U5,0)+IF(AND(V5&lt;&gt;"锁定",V5&lt;&gt;"冰冻",V5&lt;&gt;"召唤",V5&lt;&gt;"狂暴"),Z5,0)</f>
        <v>1113000</v>
      </c>
      <c r="K5" s="27">
        <f>J5/G5+1</f>
        <v>2.113</v>
      </c>
      <c r="L5" s="28" t="s">
        <v>34</v>
      </c>
      <c r="M5" s="29">
        <f>VLOOKUP(L5,$AC:$AH,5,0)</f>
        <v>2</v>
      </c>
      <c r="N5" s="29">
        <f>VLOOKUP(L5,$AC:$AH,6,0)</f>
        <v>1005</v>
      </c>
      <c r="O5" s="28">
        <v>1</v>
      </c>
      <c r="P5" s="30">
        <f>VLOOKUP(L5,$AC:$AH,4,0)*O5</f>
        <v>1000000</v>
      </c>
      <c r="Q5" s="28" t="s">
        <v>42</v>
      </c>
      <c r="R5" s="29">
        <f>VLOOKUP(Q5,$AC:$AH,5,0)</f>
        <v>2</v>
      </c>
      <c r="S5" s="29">
        <f>VLOOKUP(Q5,$AC:$AH,6,0)</f>
        <v>1003</v>
      </c>
      <c r="T5" s="28">
        <v>5</v>
      </c>
      <c r="U5" s="30">
        <f>VLOOKUP(Q5,$AC:$AH,4,0)*T5</f>
        <v>500000</v>
      </c>
      <c r="V5" s="28" t="s">
        <v>176</v>
      </c>
      <c r="W5" s="29">
        <f>VLOOKUP(V5,$AC:$AH,5,0)</f>
        <v>2</v>
      </c>
      <c r="X5" s="29">
        <f>VLOOKUP(V5,$AC:$AH,6,0)</f>
        <v>1603</v>
      </c>
      <c r="Y5" s="28">
        <v>1</v>
      </c>
      <c r="Z5" s="30">
        <f>VLOOKUP(V5,$AC:$AH,4,0)*Y5</f>
        <v>112999.99999999999</v>
      </c>
      <c r="AC5" s="37" t="str">
        <f>'新手明日礼|TomorrowGift'!AJ5</f>
        <v>人民币</v>
      </c>
      <c r="AD5" s="38">
        <f>'新手明日礼|TomorrowGift'!AK5</f>
        <v>1</v>
      </c>
      <c r="AE5" s="38">
        <f>'新手明日礼|TomorrowGift'!AL5</f>
        <v>10</v>
      </c>
      <c r="AF5" s="39">
        <f>'新手明日礼|TomorrowGift'!AM5</f>
        <v>100000</v>
      </c>
      <c r="AG5" s="38">
        <f>'新手明日礼|TomorrowGift'!AN5</f>
        <v>1</v>
      </c>
      <c r="AH5" s="13">
        <f>'新手明日礼|TomorrowGift'!AO5</f>
        <v>0</v>
      </c>
    </row>
    <row r="6" spans="1:34" x14ac:dyDescent="0.35">
      <c r="A6" s="1" t="str">
        <f t="shared" ref="A6:A13" si="1">"["&amp;B6&amp;","&amp;C6&amp;","""",["&amp;E6&amp;"]]"</f>
        <v>[2,50,"",["2|1005|2","2|1003|10","2|1603|6"]]</v>
      </c>
      <c r="B6" s="11">
        <v>2</v>
      </c>
      <c r="C6" s="12">
        <v>50</v>
      </c>
      <c r="D6" s="12" t="s">
        <v>401</v>
      </c>
      <c r="E6" s="13" t="str">
        <f t="shared" ref="E6:E13" si="2">IF(V6&lt;&gt;"",""""&amp;M6&amp;"|"&amp;N6&amp;"|"&amp;O6&amp;""","""&amp;R6&amp;"|"&amp;S6&amp;"|"&amp;T6&amp;""","""&amp;W6&amp;"|"&amp;X6&amp;"|"&amp;Y6&amp;"""",IF(Q6&lt;&gt;"",M6&amp;"|"&amp;N6&amp;"|"&amp;O6&amp;""","""&amp;R6&amp;"|"&amp;S6&amp;"|"&amp;T6&amp;"""",M6&amp;"|"&amp;N6&amp;"|"&amp;O6&amp;""""))</f>
        <v>"2|1005|2","2|1003|10","2|1603|6"</v>
      </c>
      <c r="F6" s="9">
        <f>C6-C5</f>
        <v>40</v>
      </c>
      <c r="G6" s="9">
        <f t="shared" ref="G6:G13" si="3">F6*$AF$5</f>
        <v>4000000</v>
      </c>
      <c r="H6" s="9">
        <f t="shared" si="0"/>
        <v>3678000</v>
      </c>
      <c r="I6" s="25">
        <f t="shared" ref="I6:I13" si="4">H6/G6</f>
        <v>0.91949999999999998</v>
      </c>
      <c r="J6" s="26">
        <f t="shared" ref="J6:J13" si="5">IF(AND(L6&lt;&gt;"锁定",L6&lt;&gt;"冰冻",L6&lt;&gt;"召唤",L6&lt;&gt;"狂暴"),P6,0)+IF(AND(Q6&lt;&gt;"锁定",Q6&lt;&gt;"冰冻",Q6&lt;&gt;"召唤",Q6&lt;&gt;"狂暴"),U6,0)+IF(AND(V6&lt;&gt;"锁定",V6&lt;&gt;"冰冻",V6&lt;&gt;"召唤",V6&lt;&gt;"狂暴"),Z6,0)</f>
        <v>2678000</v>
      </c>
      <c r="K6" s="27">
        <f t="shared" ref="K6:K13" si="6">J6/G6+1</f>
        <v>1.6695</v>
      </c>
      <c r="L6" s="28" t="s">
        <v>34</v>
      </c>
      <c r="M6" s="29">
        <f t="shared" ref="M6:M13" si="7">VLOOKUP(L6,$AC:$AH,5,0)</f>
        <v>2</v>
      </c>
      <c r="N6" s="29">
        <f t="shared" ref="N6:N13" si="8">VLOOKUP(L6,$AC:$AH,6,0)</f>
        <v>1005</v>
      </c>
      <c r="O6" s="28">
        <v>2</v>
      </c>
      <c r="P6" s="30">
        <f t="shared" ref="P6:P13" si="9">VLOOKUP(L6,$AC:$AH,4,0)*O6</f>
        <v>2000000</v>
      </c>
      <c r="Q6" s="28" t="s">
        <v>42</v>
      </c>
      <c r="R6" s="29">
        <f t="shared" ref="R6:R13" si="10">VLOOKUP(Q6,$AC:$AH,5,0)</f>
        <v>2</v>
      </c>
      <c r="S6" s="29">
        <f t="shared" ref="S6:S13" si="11">VLOOKUP(Q6,$AC:$AH,6,0)</f>
        <v>1003</v>
      </c>
      <c r="T6" s="28">
        <v>10</v>
      </c>
      <c r="U6" s="30">
        <f t="shared" ref="U6:U13" si="12">VLOOKUP(Q6,$AC:$AH,4,0)*T6</f>
        <v>1000000</v>
      </c>
      <c r="V6" s="28" t="s">
        <v>176</v>
      </c>
      <c r="W6" s="29">
        <f t="shared" ref="W6:W13" si="13">VLOOKUP(V6,$AC:$AH,5,0)</f>
        <v>2</v>
      </c>
      <c r="X6" s="29">
        <f t="shared" ref="X6:X13" si="14">VLOOKUP(V6,$AC:$AH,6,0)</f>
        <v>1603</v>
      </c>
      <c r="Y6" s="28">
        <v>6</v>
      </c>
      <c r="Z6" s="30">
        <f t="shared" ref="Z6:Z13" si="15">VLOOKUP(V6,$AC:$AH,4,0)*Y6</f>
        <v>677999.99999999988</v>
      </c>
      <c r="AC6" s="37" t="str">
        <f>'新手明日礼|TomorrowGift'!AJ6</f>
        <v>钻石</v>
      </c>
      <c r="AD6" s="40">
        <f>'新手明日礼|TomorrowGift'!AK6</f>
        <v>0.05</v>
      </c>
      <c r="AE6" s="40">
        <f>'新手明日礼|TomorrowGift'!AL6</f>
        <v>1</v>
      </c>
      <c r="AF6" s="40">
        <f>'新手明日礼|TomorrowGift'!AM6</f>
        <v>10000</v>
      </c>
      <c r="AG6" s="38">
        <f>'新手明日礼|TomorrowGift'!AN6</f>
        <v>1</v>
      </c>
      <c r="AH6" s="13">
        <f>'新手明日礼|TomorrowGift'!AO6</f>
        <v>1</v>
      </c>
    </row>
    <row r="7" spans="1:34" x14ac:dyDescent="0.35">
      <c r="A7" s="1" t="str">
        <f t="shared" si="1"/>
        <v>[3,100,"",["2|1005|3","2|1003|20","2|1603|8"]]</v>
      </c>
      <c r="B7" s="11">
        <v>3</v>
      </c>
      <c r="C7" s="12">
        <v>100</v>
      </c>
      <c r="D7" s="12" t="s">
        <v>401</v>
      </c>
      <c r="E7" s="13" t="str">
        <f t="shared" si="2"/>
        <v>"2|1005|3","2|1003|20","2|1603|8"</v>
      </c>
      <c r="F7" s="9">
        <f t="shared" ref="F7:F13" si="16">C7-C6</f>
        <v>50</v>
      </c>
      <c r="G7" s="9">
        <f t="shared" si="3"/>
        <v>5000000</v>
      </c>
      <c r="H7" s="9">
        <f t="shared" si="0"/>
        <v>5904000</v>
      </c>
      <c r="I7" s="25">
        <f t="shared" si="4"/>
        <v>1.1808000000000001</v>
      </c>
      <c r="J7" s="26">
        <f t="shared" si="5"/>
        <v>3904000</v>
      </c>
      <c r="K7" s="27">
        <f t="shared" si="6"/>
        <v>1.7808000000000002</v>
      </c>
      <c r="L7" s="28" t="s">
        <v>34</v>
      </c>
      <c r="M7" s="29">
        <f t="shared" si="7"/>
        <v>2</v>
      </c>
      <c r="N7" s="29">
        <f t="shared" si="8"/>
        <v>1005</v>
      </c>
      <c r="O7" s="28">
        <v>3</v>
      </c>
      <c r="P7" s="30">
        <f t="shared" si="9"/>
        <v>3000000</v>
      </c>
      <c r="Q7" s="28" t="s">
        <v>42</v>
      </c>
      <c r="R7" s="29">
        <f t="shared" si="10"/>
        <v>2</v>
      </c>
      <c r="S7" s="29">
        <f t="shared" si="11"/>
        <v>1003</v>
      </c>
      <c r="T7" s="28">
        <v>20</v>
      </c>
      <c r="U7" s="30">
        <f t="shared" si="12"/>
        <v>2000000</v>
      </c>
      <c r="V7" s="28" t="s">
        <v>176</v>
      </c>
      <c r="W7" s="29">
        <f t="shared" si="13"/>
        <v>2</v>
      </c>
      <c r="X7" s="29">
        <f t="shared" si="14"/>
        <v>1603</v>
      </c>
      <c r="Y7" s="28">
        <v>8</v>
      </c>
      <c r="Z7" s="30">
        <f t="shared" si="15"/>
        <v>903999.99999999988</v>
      </c>
      <c r="AC7" s="37" t="str">
        <f>'新手明日礼|TomorrowGift'!AJ7</f>
        <v>金币</v>
      </c>
      <c r="AD7" s="41">
        <f>'新手明日礼|TomorrowGift'!AK7</f>
        <v>5.0000000000000004E-6</v>
      </c>
      <c r="AE7" s="42">
        <f>'新手明日礼|TomorrowGift'!AL7</f>
        <v>1E-4</v>
      </c>
      <c r="AF7" s="42">
        <f>'新手明日礼|TomorrowGift'!AM7</f>
        <v>1</v>
      </c>
      <c r="AG7" s="38">
        <f>'新手明日礼|TomorrowGift'!AN7</f>
        <v>1</v>
      </c>
      <c r="AH7" s="13">
        <f>'新手明日礼|TomorrowGift'!AO7</f>
        <v>2</v>
      </c>
    </row>
    <row r="8" spans="1:34" x14ac:dyDescent="0.35">
      <c r="A8" s="1" t="str">
        <f t="shared" si="1"/>
        <v>[4,200,"",["2|1006|2","2|1003|30","2|1603|18"]]</v>
      </c>
      <c r="B8" s="11">
        <v>4</v>
      </c>
      <c r="C8" s="12">
        <v>200</v>
      </c>
      <c r="D8" s="12" t="s">
        <v>401</v>
      </c>
      <c r="E8" s="13" t="str">
        <f t="shared" si="2"/>
        <v>"2|1006|2","2|1003|30","2|1603|18"</v>
      </c>
      <c r="F8" s="9">
        <f t="shared" si="16"/>
        <v>100</v>
      </c>
      <c r="G8" s="9">
        <f t="shared" si="3"/>
        <v>10000000</v>
      </c>
      <c r="H8" s="9">
        <f t="shared" si="0"/>
        <v>9034000</v>
      </c>
      <c r="I8" s="25">
        <f t="shared" si="4"/>
        <v>0.90339999999999998</v>
      </c>
      <c r="J8" s="26">
        <f t="shared" si="5"/>
        <v>6034000</v>
      </c>
      <c r="K8" s="27">
        <f t="shared" si="6"/>
        <v>1.6034000000000002</v>
      </c>
      <c r="L8" s="28" t="s">
        <v>37</v>
      </c>
      <c r="M8" s="29">
        <f t="shared" si="7"/>
        <v>2</v>
      </c>
      <c r="N8" s="29">
        <f t="shared" si="8"/>
        <v>1006</v>
      </c>
      <c r="O8" s="28">
        <v>2</v>
      </c>
      <c r="P8" s="30">
        <f t="shared" si="9"/>
        <v>4000000</v>
      </c>
      <c r="Q8" s="28" t="s">
        <v>42</v>
      </c>
      <c r="R8" s="29">
        <f t="shared" si="10"/>
        <v>2</v>
      </c>
      <c r="S8" s="29">
        <f t="shared" si="11"/>
        <v>1003</v>
      </c>
      <c r="T8" s="28">
        <v>30</v>
      </c>
      <c r="U8" s="30">
        <f t="shared" si="12"/>
        <v>3000000</v>
      </c>
      <c r="V8" s="28" t="s">
        <v>176</v>
      </c>
      <c r="W8" s="29">
        <f t="shared" si="13"/>
        <v>2</v>
      </c>
      <c r="X8" s="29">
        <f t="shared" si="14"/>
        <v>1603</v>
      </c>
      <c r="Y8" s="28">
        <v>18</v>
      </c>
      <c r="Z8" s="30">
        <f t="shared" si="15"/>
        <v>2033999.9999999998</v>
      </c>
      <c r="AC8" s="37" t="str">
        <f>'新手明日礼|TomorrowGift'!AJ8</f>
        <v>锁定</v>
      </c>
      <c r="AD8" s="38">
        <f>'新手明日礼|TomorrowGift'!AK8</f>
        <v>0.1</v>
      </c>
      <c r="AE8" s="38">
        <f>'新手明日礼|TomorrowGift'!AL8</f>
        <v>2</v>
      </c>
      <c r="AF8" s="39">
        <f>'新手明日礼|TomorrowGift'!AM8</f>
        <v>20000</v>
      </c>
      <c r="AG8" s="38">
        <f>'新手明日礼|TomorrowGift'!AN8</f>
        <v>2</v>
      </c>
      <c r="AH8" s="13">
        <f>'新手明日礼|TomorrowGift'!AO8</f>
        <v>1001</v>
      </c>
    </row>
    <row r="9" spans="1:34" x14ac:dyDescent="0.35">
      <c r="A9" s="1" t="str">
        <f t="shared" si="1"/>
        <v>[5,500,"",["2|1006|5","2|1003|50","2|1603|38"]]</v>
      </c>
      <c r="B9" s="11">
        <v>5</v>
      </c>
      <c r="C9" s="12">
        <v>500</v>
      </c>
      <c r="D9" s="12" t="s">
        <v>401</v>
      </c>
      <c r="E9" s="13" t="str">
        <f t="shared" si="2"/>
        <v>"2|1006|5","2|1003|50","2|1603|38"</v>
      </c>
      <c r="F9" s="9">
        <f t="shared" si="16"/>
        <v>300</v>
      </c>
      <c r="G9" s="9">
        <f t="shared" si="3"/>
        <v>30000000</v>
      </c>
      <c r="H9" s="9">
        <f t="shared" si="0"/>
        <v>19294000</v>
      </c>
      <c r="I9" s="25">
        <f t="shared" si="4"/>
        <v>0.64313333333333333</v>
      </c>
      <c r="J9" s="26">
        <f t="shared" si="5"/>
        <v>14294000</v>
      </c>
      <c r="K9" s="27">
        <f t="shared" si="6"/>
        <v>1.4764666666666666</v>
      </c>
      <c r="L9" s="28" t="s">
        <v>37</v>
      </c>
      <c r="M9" s="29">
        <f t="shared" si="7"/>
        <v>2</v>
      </c>
      <c r="N9" s="29">
        <f t="shared" si="8"/>
        <v>1006</v>
      </c>
      <c r="O9" s="28">
        <v>5</v>
      </c>
      <c r="P9" s="30">
        <f t="shared" si="9"/>
        <v>10000000</v>
      </c>
      <c r="Q9" s="28" t="s">
        <v>42</v>
      </c>
      <c r="R9" s="29">
        <f t="shared" si="10"/>
        <v>2</v>
      </c>
      <c r="S9" s="29">
        <f t="shared" si="11"/>
        <v>1003</v>
      </c>
      <c r="T9" s="28">
        <v>50</v>
      </c>
      <c r="U9" s="30">
        <f t="shared" si="12"/>
        <v>5000000</v>
      </c>
      <c r="V9" s="28" t="s">
        <v>176</v>
      </c>
      <c r="W9" s="29">
        <f t="shared" si="13"/>
        <v>2</v>
      </c>
      <c r="X9" s="29">
        <f t="shared" si="14"/>
        <v>1603</v>
      </c>
      <c r="Y9" s="28">
        <v>38</v>
      </c>
      <c r="Z9" s="30">
        <f t="shared" si="15"/>
        <v>4293999.9999999991</v>
      </c>
      <c r="AC9" s="37" t="str">
        <f>'新手明日礼|TomorrowGift'!AJ9</f>
        <v>冰冻</v>
      </c>
      <c r="AD9" s="38">
        <f>'新手明日礼|TomorrowGift'!AK9</f>
        <v>0.25</v>
      </c>
      <c r="AE9" s="38">
        <f>'新手明日礼|TomorrowGift'!AL9</f>
        <v>5</v>
      </c>
      <c r="AF9" s="39">
        <f>'新手明日礼|TomorrowGift'!AM9</f>
        <v>50000</v>
      </c>
      <c r="AG9" s="38">
        <f>'新手明日礼|TomorrowGift'!AN9</f>
        <v>2</v>
      </c>
      <c r="AH9" s="13">
        <f>'新手明日礼|TomorrowGift'!AO9</f>
        <v>1002</v>
      </c>
    </row>
    <row r="10" spans="1:34" x14ac:dyDescent="0.35">
      <c r="A10" s="1" t="str">
        <f t="shared" si="1"/>
        <v>[6,1000,"",["2|1007|5","2|1003|100","2|1603|58"]]</v>
      </c>
      <c r="B10" s="11">
        <v>6</v>
      </c>
      <c r="C10" s="12">
        <v>1000</v>
      </c>
      <c r="D10" s="12" t="s">
        <v>401</v>
      </c>
      <c r="E10" s="13" t="str">
        <f t="shared" si="2"/>
        <v>"2|1007|5","2|1003|100","2|1603|58"</v>
      </c>
      <c r="F10" s="9">
        <f t="shared" si="16"/>
        <v>500</v>
      </c>
      <c r="G10" s="9">
        <f t="shared" si="3"/>
        <v>50000000</v>
      </c>
      <c r="H10" s="9">
        <f t="shared" si="0"/>
        <v>41554000</v>
      </c>
      <c r="I10" s="25">
        <f t="shared" si="4"/>
        <v>0.83108000000000004</v>
      </c>
      <c r="J10" s="26">
        <f t="shared" si="5"/>
        <v>31554000</v>
      </c>
      <c r="K10" s="27">
        <f t="shared" si="6"/>
        <v>1.6310799999999999</v>
      </c>
      <c r="L10" s="28" t="s">
        <v>39</v>
      </c>
      <c r="M10" s="29">
        <f t="shared" si="7"/>
        <v>2</v>
      </c>
      <c r="N10" s="29">
        <f t="shared" si="8"/>
        <v>1007</v>
      </c>
      <c r="O10" s="28">
        <v>5</v>
      </c>
      <c r="P10" s="30">
        <f t="shared" si="9"/>
        <v>25000000</v>
      </c>
      <c r="Q10" s="28" t="s">
        <v>42</v>
      </c>
      <c r="R10" s="29">
        <f t="shared" si="10"/>
        <v>2</v>
      </c>
      <c r="S10" s="29">
        <f t="shared" si="11"/>
        <v>1003</v>
      </c>
      <c r="T10" s="28">
        <v>100</v>
      </c>
      <c r="U10" s="30">
        <f t="shared" si="12"/>
        <v>10000000</v>
      </c>
      <c r="V10" s="28" t="s">
        <v>176</v>
      </c>
      <c r="W10" s="29">
        <f t="shared" si="13"/>
        <v>2</v>
      </c>
      <c r="X10" s="29">
        <f t="shared" si="14"/>
        <v>1603</v>
      </c>
      <c r="Y10" s="28">
        <v>58</v>
      </c>
      <c r="Z10" s="30">
        <f t="shared" si="15"/>
        <v>6553999.9999999991</v>
      </c>
      <c r="AC10" s="37" t="str">
        <f>'新手明日礼|TomorrowGift'!AJ10</f>
        <v>狂暴</v>
      </c>
      <c r="AD10" s="40">
        <f>'新手明日礼|TomorrowGift'!AK10</f>
        <v>0.5</v>
      </c>
      <c r="AE10" s="40">
        <f>'新手明日礼|TomorrowGift'!AL10</f>
        <v>10</v>
      </c>
      <c r="AF10" s="39">
        <f>'新手明日礼|TomorrowGift'!AM10</f>
        <v>100000</v>
      </c>
      <c r="AG10" s="38">
        <f>'新手明日礼|TomorrowGift'!AN10</f>
        <v>2</v>
      </c>
      <c r="AH10" s="13">
        <f>'新手明日礼|TomorrowGift'!AO10</f>
        <v>1003</v>
      </c>
    </row>
    <row r="11" spans="1:34" x14ac:dyDescent="0.35">
      <c r="A11" s="1" t="str">
        <f t="shared" si="1"/>
        <v>[7,2000,"",["2|1007|10","2|1003|200","2|1603|88"]]</v>
      </c>
      <c r="B11" s="11">
        <v>7</v>
      </c>
      <c r="C11" s="12">
        <v>2000</v>
      </c>
      <c r="D11" s="12" t="s">
        <v>401</v>
      </c>
      <c r="E11" s="13" t="str">
        <f t="shared" si="2"/>
        <v>"2|1007|10","2|1003|200","2|1603|88"</v>
      </c>
      <c r="F11" s="9">
        <f t="shared" si="16"/>
        <v>1000</v>
      </c>
      <c r="G11" s="9">
        <f t="shared" si="3"/>
        <v>100000000</v>
      </c>
      <c r="H11" s="9">
        <f t="shared" si="0"/>
        <v>79944000</v>
      </c>
      <c r="I11" s="25">
        <f t="shared" si="4"/>
        <v>0.79944000000000004</v>
      </c>
      <c r="J11" s="26">
        <f t="shared" si="5"/>
        <v>59944000</v>
      </c>
      <c r="K11" s="27">
        <f t="shared" si="6"/>
        <v>1.59944</v>
      </c>
      <c r="L11" s="28" t="s">
        <v>39</v>
      </c>
      <c r="M11" s="29">
        <f t="shared" si="7"/>
        <v>2</v>
      </c>
      <c r="N11" s="29">
        <f t="shared" si="8"/>
        <v>1007</v>
      </c>
      <c r="O11" s="28">
        <v>10</v>
      </c>
      <c r="P11" s="30">
        <f t="shared" si="9"/>
        <v>50000000</v>
      </c>
      <c r="Q11" s="28" t="s">
        <v>42</v>
      </c>
      <c r="R11" s="29">
        <f t="shared" si="10"/>
        <v>2</v>
      </c>
      <c r="S11" s="29">
        <f t="shared" si="11"/>
        <v>1003</v>
      </c>
      <c r="T11" s="28">
        <v>200</v>
      </c>
      <c r="U11" s="30">
        <f t="shared" si="12"/>
        <v>20000000</v>
      </c>
      <c r="V11" s="28" t="s">
        <v>176</v>
      </c>
      <c r="W11" s="29">
        <f t="shared" si="13"/>
        <v>2</v>
      </c>
      <c r="X11" s="29">
        <f t="shared" si="14"/>
        <v>1603</v>
      </c>
      <c r="Y11" s="28">
        <v>88</v>
      </c>
      <c r="Z11" s="30">
        <f t="shared" si="15"/>
        <v>9943999.9999999981</v>
      </c>
      <c r="AC11" s="37" t="str">
        <f>'新手明日礼|TomorrowGift'!AJ11</f>
        <v>召唤</v>
      </c>
      <c r="AD11" s="38">
        <f>'新手明日礼|TomorrowGift'!AK11</f>
        <v>0.1</v>
      </c>
      <c r="AE11" s="38">
        <f>'新手明日礼|TomorrowGift'!AL11</f>
        <v>2</v>
      </c>
      <c r="AF11" s="39">
        <f>'新手明日礼|TomorrowGift'!AM11</f>
        <v>20000</v>
      </c>
      <c r="AG11" s="38">
        <f>'新手明日礼|TomorrowGift'!AN11</f>
        <v>2</v>
      </c>
      <c r="AH11" s="13">
        <f>'新手明日礼|TomorrowGift'!AO11</f>
        <v>1004</v>
      </c>
    </row>
    <row r="12" spans="1:34" x14ac:dyDescent="0.35">
      <c r="A12" s="1" t="str">
        <f t="shared" si="1"/>
        <v>[8,3000,"",["2|1008|5","2|1003|300","2|1603|98"]]</v>
      </c>
      <c r="B12" s="11">
        <v>8</v>
      </c>
      <c r="C12" s="12">
        <v>3000</v>
      </c>
      <c r="D12" s="12" t="s">
        <v>401</v>
      </c>
      <c r="E12" s="13" t="str">
        <f t="shared" si="2"/>
        <v>"2|1008|5","2|1003|300","2|1603|98"</v>
      </c>
      <c r="F12" s="9">
        <f t="shared" si="16"/>
        <v>1000</v>
      </c>
      <c r="G12" s="9">
        <f t="shared" si="3"/>
        <v>100000000</v>
      </c>
      <c r="H12" s="9">
        <f t="shared" si="0"/>
        <v>91074000</v>
      </c>
      <c r="I12" s="25">
        <f t="shared" si="4"/>
        <v>0.91073999999999999</v>
      </c>
      <c r="J12" s="26">
        <f t="shared" si="5"/>
        <v>61074000</v>
      </c>
      <c r="K12" s="27">
        <f t="shared" si="6"/>
        <v>1.6107399999999998</v>
      </c>
      <c r="L12" s="28" t="s">
        <v>44</v>
      </c>
      <c r="M12" s="29">
        <f t="shared" si="7"/>
        <v>2</v>
      </c>
      <c r="N12" s="29">
        <f t="shared" si="8"/>
        <v>1008</v>
      </c>
      <c r="O12" s="28">
        <v>5</v>
      </c>
      <c r="P12" s="30">
        <f t="shared" si="9"/>
        <v>50000000</v>
      </c>
      <c r="Q12" s="28" t="s">
        <v>42</v>
      </c>
      <c r="R12" s="29">
        <f t="shared" si="10"/>
        <v>2</v>
      </c>
      <c r="S12" s="29">
        <f t="shared" si="11"/>
        <v>1003</v>
      </c>
      <c r="T12" s="28">
        <v>300</v>
      </c>
      <c r="U12" s="30">
        <f t="shared" si="12"/>
        <v>30000000</v>
      </c>
      <c r="V12" s="28" t="s">
        <v>176</v>
      </c>
      <c r="W12" s="29">
        <f t="shared" si="13"/>
        <v>2</v>
      </c>
      <c r="X12" s="29">
        <f t="shared" si="14"/>
        <v>1603</v>
      </c>
      <c r="Y12" s="28">
        <v>98</v>
      </c>
      <c r="Z12" s="30">
        <f t="shared" si="15"/>
        <v>11073999.999999998</v>
      </c>
      <c r="AC12" s="37" t="str">
        <f>'新手明日礼|TomorrowGift'!AJ12</f>
        <v>福卡</v>
      </c>
      <c r="AD12" s="40">
        <f>'新手明日礼|TomorrowGift'!AK12</f>
        <v>1E-3</v>
      </c>
      <c r="AE12" s="38">
        <f>'新手明日礼|TomorrowGift'!AL12</f>
        <v>0.5</v>
      </c>
      <c r="AF12" s="39">
        <f>'新手明日礼|TomorrowGift'!AM12</f>
        <v>5000</v>
      </c>
      <c r="AG12" s="38">
        <f>'新手明日礼|TomorrowGift'!AN12</f>
        <v>2</v>
      </c>
      <c r="AH12" s="13">
        <f>'新手明日礼|TomorrowGift'!AO12</f>
        <v>1204</v>
      </c>
    </row>
    <row r="13" spans="1:34" x14ac:dyDescent="0.35">
      <c r="A13" s="1" t="str">
        <f t="shared" si="1"/>
        <v>[9,5000,"",["2|1008|20","2|1003|500","2|1603|168"]]</v>
      </c>
      <c r="B13" s="14">
        <v>9</v>
      </c>
      <c r="C13" s="15">
        <v>5000</v>
      </c>
      <c r="D13" s="15" t="s">
        <v>401</v>
      </c>
      <c r="E13" s="16" t="str">
        <f t="shared" si="2"/>
        <v>"2|1008|20","2|1003|500","2|1603|168"</v>
      </c>
      <c r="F13" s="9">
        <f t="shared" si="16"/>
        <v>2000</v>
      </c>
      <c r="G13" s="9">
        <f t="shared" si="3"/>
        <v>200000000</v>
      </c>
      <c r="H13" s="9">
        <f t="shared" si="0"/>
        <v>268984000</v>
      </c>
      <c r="I13" s="25">
        <f t="shared" si="4"/>
        <v>1.3449199999999999</v>
      </c>
      <c r="J13" s="26">
        <f t="shared" si="5"/>
        <v>218984000</v>
      </c>
      <c r="K13" s="27">
        <f t="shared" si="6"/>
        <v>2.0949200000000001</v>
      </c>
      <c r="L13" s="28" t="s">
        <v>44</v>
      </c>
      <c r="M13" s="29">
        <f t="shared" si="7"/>
        <v>2</v>
      </c>
      <c r="N13" s="29">
        <f t="shared" si="8"/>
        <v>1008</v>
      </c>
      <c r="O13" s="28">
        <v>20</v>
      </c>
      <c r="P13" s="30">
        <f t="shared" si="9"/>
        <v>200000000</v>
      </c>
      <c r="Q13" s="28" t="s">
        <v>42</v>
      </c>
      <c r="R13" s="29">
        <f t="shared" si="10"/>
        <v>2</v>
      </c>
      <c r="S13" s="29">
        <f t="shared" si="11"/>
        <v>1003</v>
      </c>
      <c r="T13" s="28">
        <v>500</v>
      </c>
      <c r="U13" s="30">
        <f t="shared" si="12"/>
        <v>50000000</v>
      </c>
      <c r="V13" s="28" t="s">
        <v>176</v>
      </c>
      <c r="W13" s="29">
        <f t="shared" si="13"/>
        <v>2</v>
      </c>
      <c r="X13" s="29">
        <f t="shared" si="14"/>
        <v>1603</v>
      </c>
      <c r="Y13" s="28">
        <v>168</v>
      </c>
      <c r="Z13" s="30">
        <f t="shared" si="15"/>
        <v>18983999.999999996</v>
      </c>
      <c r="AC13" s="37" t="str">
        <f>'新手明日礼|TomorrowGift'!AJ13</f>
        <v>超级武器1</v>
      </c>
      <c r="AD13" s="38">
        <f>'新手明日礼|TomorrowGift'!AK13</f>
        <v>5</v>
      </c>
      <c r="AE13" s="38">
        <f>'新手明日礼|TomorrowGift'!AL13</f>
        <v>100</v>
      </c>
      <c r="AF13" s="39">
        <f>'新手明日礼|TomorrowGift'!AM13</f>
        <v>1000000</v>
      </c>
      <c r="AG13" s="38">
        <f>'新手明日礼|TomorrowGift'!AN13</f>
        <v>2</v>
      </c>
      <c r="AH13" s="13">
        <f>'新手明日礼|TomorrowGift'!AO13</f>
        <v>1005</v>
      </c>
    </row>
    <row r="14" spans="1:34" ht="16.2" x14ac:dyDescent="0.4">
      <c r="F14" s="17">
        <f>SUM(F5:F13)</f>
        <v>5000</v>
      </c>
      <c r="H14" s="18">
        <f>SUM(H5:H13)</f>
        <v>521079000</v>
      </c>
      <c r="I14" s="18"/>
      <c r="J14" s="18">
        <f>SUM(J5:J13)</f>
        <v>399579000</v>
      </c>
      <c r="K14" s="31"/>
      <c r="AC14" s="37" t="str">
        <f>'新手明日礼|TomorrowGift'!AJ14</f>
        <v>超级武器2</v>
      </c>
      <c r="AD14" s="38">
        <f>'新手明日礼|TomorrowGift'!AK14</f>
        <v>10</v>
      </c>
      <c r="AE14" s="38">
        <f>'新手明日礼|TomorrowGift'!AL14</f>
        <v>200</v>
      </c>
      <c r="AF14" s="39">
        <f>'新手明日礼|TomorrowGift'!AM14</f>
        <v>2000000</v>
      </c>
      <c r="AG14" s="38">
        <f>'新手明日礼|TomorrowGift'!AN14</f>
        <v>2</v>
      </c>
      <c r="AH14" s="13">
        <f>'新手明日礼|TomorrowGift'!AO14</f>
        <v>1006</v>
      </c>
    </row>
    <row r="15" spans="1:34" x14ac:dyDescent="0.35">
      <c r="A15" s="19"/>
      <c r="F15" s="9">
        <f>F14*200000</f>
        <v>1000000000</v>
      </c>
      <c r="H15" s="20">
        <f>H14/F15</f>
        <v>0.52107899999999996</v>
      </c>
      <c r="J15" s="20">
        <f>J14/F15</f>
        <v>0.39957900000000002</v>
      </c>
      <c r="K15" s="31"/>
      <c r="AC15" s="37" t="str">
        <f>'新手明日礼|TomorrowGift'!AJ15</f>
        <v>超级武器3</v>
      </c>
      <c r="AD15" s="38">
        <f>'新手明日礼|TomorrowGift'!AK15</f>
        <v>25</v>
      </c>
      <c r="AE15" s="38">
        <f>'新手明日礼|TomorrowGift'!AL15</f>
        <v>500</v>
      </c>
      <c r="AF15" s="39">
        <f>'新手明日礼|TomorrowGift'!AM15</f>
        <v>5000000</v>
      </c>
      <c r="AG15" s="38">
        <f>'新手明日礼|TomorrowGift'!AN15</f>
        <v>2</v>
      </c>
      <c r="AH15" s="13">
        <f>'新手明日礼|TomorrowGift'!AO15</f>
        <v>1007</v>
      </c>
    </row>
    <row r="16" spans="1:34" x14ac:dyDescent="0.35">
      <c r="K16" s="31"/>
      <c r="AC16" s="37" t="str">
        <f>'新手明日礼|TomorrowGift'!AJ16</f>
        <v>超级武器4</v>
      </c>
      <c r="AD16" s="38">
        <f>'新手明日礼|TomorrowGift'!AK16</f>
        <v>50</v>
      </c>
      <c r="AE16" s="38">
        <f>'新手明日礼|TomorrowGift'!AL16</f>
        <v>1000</v>
      </c>
      <c r="AF16" s="39">
        <f>'新手明日礼|TomorrowGift'!AM16</f>
        <v>10000000</v>
      </c>
      <c r="AG16" s="38">
        <f>'新手明日礼|TomorrowGift'!AN16</f>
        <v>2</v>
      </c>
      <c r="AH16" s="13">
        <f>'新手明日礼|TomorrowGift'!AO16</f>
        <v>1008</v>
      </c>
    </row>
    <row r="17" spans="1:34" x14ac:dyDescent="0.35">
      <c r="K17" s="31"/>
      <c r="L17" s="22"/>
      <c r="M17" s="23"/>
      <c r="N17" s="23"/>
      <c r="Q17" s="23"/>
      <c r="R17" s="23"/>
      <c r="S17" s="23"/>
      <c r="V17" s="23"/>
      <c r="W17" s="23"/>
      <c r="X17" s="23"/>
      <c r="AC17" s="37" t="str">
        <f>'新手明日礼|TomorrowGift'!AJ17</f>
        <v>5元话费卡</v>
      </c>
      <c r="AD17" s="38">
        <f>'新手明日礼|TomorrowGift'!AK17</f>
        <v>5</v>
      </c>
      <c r="AE17" s="38">
        <f>'新手明日礼|TomorrowGift'!AL17</f>
        <v>100</v>
      </c>
      <c r="AF17" s="39">
        <f>'新手明日礼|TomorrowGift'!AM17</f>
        <v>1000000</v>
      </c>
      <c r="AG17" s="38">
        <f>'新手明日礼|TomorrowGift'!AN17</f>
        <v>2</v>
      </c>
      <c r="AH17" s="13">
        <f>'新手明日礼|TomorrowGift'!AO17</f>
        <v>1206</v>
      </c>
    </row>
    <row r="18" spans="1:34" x14ac:dyDescent="0.35">
      <c r="A18" s="7"/>
      <c r="E18" s="1" t="s">
        <v>402</v>
      </c>
      <c r="K18" s="31"/>
      <c r="L18" s="219"/>
      <c r="M18" s="219"/>
      <c r="N18" s="219"/>
      <c r="O18" s="219"/>
      <c r="P18" s="219"/>
      <c r="Q18" s="220"/>
      <c r="R18" s="220"/>
      <c r="S18" s="220"/>
      <c r="T18" s="220"/>
      <c r="U18" s="220"/>
      <c r="V18" s="213"/>
      <c r="W18" s="213"/>
      <c r="X18" s="213"/>
      <c r="Y18" s="213"/>
      <c r="Z18" s="213"/>
      <c r="AC18" s="37" t="str">
        <f>'新手明日礼|TomorrowGift'!AJ18</f>
        <v>2元话费卡</v>
      </c>
      <c r="AD18" s="38">
        <f>'新手明日礼|TomorrowGift'!AK18</f>
        <v>2</v>
      </c>
      <c r="AE18" s="38">
        <f>'新手明日礼|TomorrowGift'!AL18</f>
        <v>40</v>
      </c>
      <c r="AF18" s="39">
        <f>'新手明日礼|TomorrowGift'!AM18</f>
        <v>400000</v>
      </c>
      <c r="AG18" s="38">
        <f>'新手明日礼|TomorrowGift'!AN18</f>
        <v>2</v>
      </c>
      <c r="AH18" s="13">
        <f>'新手明日礼|TomorrowGift'!AO18</f>
        <v>1205</v>
      </c>
    </row>
    <row r="19" spans="1:34" ht="16.2" x14ac:dyDescent="0.4">
      <c r="A19" s="5"/>
      <c r="K19" s="31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C19" s="43" t="str">
        <f>'新手明日礼|TomorrowGift'!AJ19</f>
        <v>高压锅</v>
      </c>
      <c r="AD19" s="44">
        <f>'新手明日礼|TomorrowGift'!AK19</f>
        <v>200</v>
      </c>
      <c r="AE19" s="44">
        <f>'新手明日礼|TomorrowGift'!AL19</f>
        <v>4000</v>
      </c>
      <c r="AF19" s="39">
        <f>'新手明日礼|TomorrowGift'!AM19</f>
        <v>40000000</v>
      </c>
      <c r="AG19" s="44">
        <f>'新手明日礼|TomorrowGift'!AN19</f>
        <v>2</v>
      </c>
      <c r="AH19" s="16">
        <f>'新手明日礼|TomorrowGift'!AO19</f>
        <v>1208</v>
      </c>
    </row>
    <row r="20" spans="1:34" x14ac:dyDescent="0.35">
      <c r="E20" s="2"/>
      <c r="F20" s="2"/>
      <c r="K20" s="31"/>
      <c r="L20" s="28"/>
      <c r="M20" s="29"/>
      <c r="N20" s="29"/>
      <c r="O20" s="28"/>
      <c r="P20" s="30"/>
      <c r="Q20" s="28"/>
      <c r="R20" s="29"/>
      <c r="S20" s="29"/>
      <c r="T20" s="28"/>
      <c r="U20" s="30"/>
      <c r="V20" s="28"/>
      <c r="W20" s="29"/>
      <c r="X20" s="29"/>
      <c r="Y20" s="28"/>
      <c r="Z20" s="30"/>
      <c r="AC20" s="2" t="str">
        <f>'新手明日礼|TomorrowGift'!AJ20</f>
        <v>30元话费卡</v>
      </c>
      <c r="AD20" s="2">
        <f>'新手明日礼|TomorrowGift'!AK20</f>
        <v>30</v>
      </c>
      <c r="AE20" s="2">
        <f>'新手明日礼|TomorrowGift'!AL20</f>
        <v>600</v>
      </c>
      <c r="AF20" s="39">
        <f>'新手明日礼|TomorrowGift'!AM20</f>
        <v>6000000</v>
      </c>
      <c r="AG20" s="2">
        <f>'新手明日礼|TomorrowGift'!AN20</f>
        <v>2</v>
      </c>
      <c r="AH20" s="2">
        <f>'新手明日礼|TomorrowGift'!AO20</f>
        <v>1209</v>
      </c>
    </row>
    <row r="21" spans="1:34" x14ac:dyDescent="0.35">
      <c r="E21" s="2"/>
      <c r="F21" s="2"/>
      <c r="K21" s="31"/>
      <c r="L21" s="28"/>
      <c r="M21" s="29"/>
      <c r="N21" s="29"/>
      <c r="O21" s="28"/>
      <c r="P21" s="30"/>
      <c r="Q21" s="28"/>
      <c r="R21" s="29"/>
      <c r="S21" s="29"/>
      <c r="T21" s="28"/>
      <c r="U21" s="30"/>
      <c r="V21" s="28"/>
      <c r="W21" s="29"/>
      <c r="X21" s="29"/>
      <c r="Y21" s="28"/>
      <c r="Z21" s="30"/>
      <c r="AC21" s="2" t="str">
        <f>'新手明日礼|TomorrowGift'!AJ21</f>
        <v>50元话费卡</v>
      </c>
      <c r="AD21" s="2">
        <f>'新手明日礼|TomorrowGift'!AK21</f>
        <v>50</v>
      </c>
      <c r="AE21" s="2">
        <f>'新手明日礼|TomorrowGift'!AL21</f>
        <v>1000</v>
      </c>
      <c r="AF21" s="39">
        <f>'新手明日礼|TomorrowGift'!AM21</f>
        <v>10000000</v>
      </c>
      <c r="AG21" s="2">
        <f>'新手明日礼|TomorrowGift'!AN21</f>
        <v>2</v>
      </c>
      <c r="AH21" s="2">
        <f>'新手明日礼|TomorrowGift'!AO21</f>
        <v>1210</v>
      </c>
    </row>
    <row r="22" spans="1:34" ht="16.2" x14ac:dyDescent="0.4">
      <c r="A22" s="3"/>
      <c r="B22" s="4" t="s">
        <v>0</v>
      </c>
      <c r="C22" s="4" t="s">
        <v>0</v>
      </c>
      <c r="D22" s="4"/>
      <c r="E22" s="4" t="s">
        <v>0</v>
      </c>
      <c r="F22" s="5"/>
      <c r="AC22" s="2" t="str">
        <f>'新手明日礼|TomorrowGift'!AJ22</f>
        <v>活跃度</v>
      </c>
      <c r="AD22" s="2">
        <f>'新手明日礼|TomorrowGift'!AK22</f>
        <v>1</v>
      </c>
      <c r="AE22" s="2">
        <f>'新手明日礼|TomorrowGift'!AL22</f>
        <v>20</v>
      </c>
      <c r="AF22" s="39">
        <f>'新手明日礼|TomorrowGift'!AM22</f>
        <v>200000</v>
      </c>
      <c r="AG22" s="2">
        <f>'新手明日礼|TomorrowGift'!AN22</f>
        <v>1</v>
      </c>
      <c r="AH22" s="2">
        <f>'新手明日礼|TomorrowGift'!AO22</f>
        <v>6</v>
      </c>
    </row>
    <row r="23" spans="1:34" ht="16.2" x14ac:dyDescent="0.4">
      <c r="A23" s="1" t="s">
        <v>403</v>
      </c>
      <c r="B23" s="4" t="s">
        <v>9</v>
      </c>
      <c r="C23" s="4" t="s">
        <v>9</v>
      </c>
      <c r="D23" s="4"/>
      <c r="E23" s="4" t="s">
        <v>9</v>
      </c>
      <c r="AC23" s="2" t="str">
        <f>'新手明日礼|TomorrowGift'!AJ23</f>
        <v>红包【恭】</v>
      </c>
      <c r="AD23" s="2">
        <f>'新手明日礼|TomorrowGift'!AK23</f>
        <v>1</v>
      </c>
      <c r="AE23" s="2">
        <f>'新手明日礼|TomorrowGift'!AL23</f>
        <v>20</v>
      </c>
      <c r="AF23" s="39">
        <f>'新手明日礼|TomorrowGift'!AM23</f>
        <v>200000</v>
      </c>
      <c r="AG23" s="2">
        <f>'新手明日礼|TomorrowGift'!AN23</f>
        <v>2</v>
      </c>
      <c r="AH23" s="2">
        <f>'新手明日礼|TomorrowGift'!AO23</f>
        <v>1301</v>
      </c>
    </row>
    <row r="24" spans="1:34" x14ac:dyDescent="0.35">
      <c r="A24" s="7" t="str">
        <f>"["&amp;A26&amp;","&amp;A27&amp;","&amp;A28&amp;","&amp;A29&amp;","&amp;A30&amp;","&amp;A31&amp;","&amp;A32&amp;","&amp;A33&amp;"]"</f>
        <v>[[1,6,1,0.0458],[2,50,2,0.113],[3,100,3,0.1802],[4,300,4,0.2813],[5,600,6,0.4207],[6,1000,8,0.5833],[7,1500,10,0.7711],[8,2000,13,1]]</v>
      </c>
      <c r="B24" s="4" t="s">
        <v>31</v>
      </c>
      <c r="C24" s="4" t="s">
        <v>389</v>
      </c>
      <c r="D24" s="4"/>
      <c r="E24" s="4" t="s">
        <v>390</v>
      </c>
      <c r="AC24" s="2" t="str">
        <f>'新手明日礼|TomorrowGift'!AJ24</f>
        <v>红包【喜】</v>
      </c>
      <c r="AD24" s="2">
        <f>'新手明日礼|TomorrowGift'!AK24</f>
        <v>1</v>
      </c>
      <c r="AE24" s="2">
        <f>'新手明日礼|TomorrowGift'!AL24</f>
        <v>20</v>
      </c>
      <c r="AF24" s="39">
        <f>'新手明日礼|TomorrowGift'!AM24</f>
        <v>200000</v>
      </c>
      <c r="AG24" s="2">
        <f>'新手明日礼|TomorrowGift'!AN24</f>
        <v>2</v>
      </c>
      <c r="AH24" s="2">
        <f>'新手明日礼|TomorrowGift'!AO24</f>
        <v>1302</v>
      </c>
    </row>
    <row r="25" spans="1:34" ht="16.2" x14ac:dyDescent="0.4">
      <c r="A25" s="5"/>
      <c r="B25" s="8" t="s">
        <v>392</v>
      </c>
      <c r="C25" s="8" t="s">
        <v>393</v>
      </c>
      <c r="D25" s="8" t="s">
        <v>404</v>
      </c>
      <c r="E25" s="8" t="s">
        <v>405</v>
      </c>
      <c r="F25" s="9"/>
      <c r="AC25" s="2" t="str">
        <f>'新手明日礼|TomorrowGift'!AJ25</f>
        <v>红包【发】</v>
      </c>
      <c r="AD25" s="2">
        <f>'新手明日礼|TomorrowGift'!AK25</f>
        <v>1</v>
      </c>
      <c r="AE25" s="2">
        <f>'新手明日礼|TomorrowGift'!AL25</f>
        <v>20</v>
      </c>
      <c r="AF25" s="39">
        <f>'新手明日礼|TomorrowGift'!AM25</f>
        <v>200000</v>
      </c>
      <c r="AG25" s="2">
        <f>'新手明日礼|TomorrowGift'!AN25</f>
        <v>2</v>
      </c>
      <c r="AH25" s="2">
        <f>'新手明日礼|TomorrowGift'!AO25</f>
        <v>1303</v>
      </c>
    </row>
    <row r="26" spans="1:34" x14ac:dyDescent="0.35">
      <c r="A26" s="1" t="str">
        <f>"["&amp;B26&amp;","&amp;C26&amp;","&amp;E26&amp;","&amp;D26&amp;"]"</f>
        <v>[1,6,1,0.0458]</v>
      </c>
      <c r="B26" s="11">
        <v>1</v>
      </c>
      <c r="C26" s="12">
        <f>'翻牌机制|FlopRule'!I5</f>
        <v>6</v>
      </c>
      <c r="D26" s="12">
        <v>4.58E-2</v>
      </c>
      <c r="E26" s="13">
        <f>F26</f>
        <v>1</v>
      </c>
      <c r="F26" s="9">
        <v>1</v>
      </c>
      <c r="H26" s="21" t="s">
        <v>406</v>
      </c>
      <c r="AC26" s="2" t="str">
        <f>'新手明日礼|TomorrowGift'!AJ26</f>
        <v>红包【财】</v>
      </c>
      <c r="AD26" s="2">
        <f>'新手明日礼|TomorrowGift'!AK26</f>
        <v>1</v>
      </c>
      <c r="AE26" s="2">
        <f>'新手明日礼|TomorrowGift'!AL26</f>
        <v>20</v>
      </c>
      <c r="AF26" s="39">
        <f>'新手明日礼|TomorrowGift'!AM26</f>
        <v>200000</v>
      </c>
      <c r="AG26" s="2">
        <f>'新手明日礼|TomorrowGift'!AN26</f>
        <v>2</v>
      </c>
      <c r="AH26" s="2">
        <f>'新手明日礼|TomorrowGift'!AO26</f>
        <v>1304</v>
      </c>
    </row>
    <row r="27" spans="1:34" x14ac:dyDescent="0.35">
      <c r="A27" s="1" t="str">
        <f t="shared" ref="A27:A33" si="17">"["&amp;B27&amp;","&amp;C27&amp;","&amp;E27&amp;","&amp;D27&amp;"]"</f>
        <v>[2,50,2,0.113]</v>
      </c>
      <c r="B27" s="11">
        <v>2</v>
      </c>
      <c r="C27" s="12">
        <f>'翻牌机制|FlopRule'!I6</f>
        <v>50</v>
      </c>
      <c r="D27" s="12">
        <v>0.113</v>
      </c>
      <c r="E27" s="13">
        <f t="shared" ref="E27:E33" si="18">E26+F27</f>
        <v>2</v>
      </c>
      <c r="F27" s="9">
        <v>1</v>
      </c>
      <c r="H27" s="21" t="s">
        <v>407</v>
      </c>
      <c r="AC27" s="2" t="str">
        <f>'新手明日礼|TomorrowGift'!AJ27</f>
        <v>双轮</v>
      </c>
      <c r="AD27" s="2">
        <f>'新手明日礼|TomorrowGift'!AK27</f>
        <v>40</v>
      </c>
      <c r="AE27" s="38">
        <f>'新手明日礼|TomorrowGift'!AL27</f>
        <v>800</v>
      </c>
      <c r="AF27" s="39">
        <f>'新手明日礼|TomorrowGift'!AM27</f>
        <v>8000000</v>
      </c>
      <c r="AG27" s="2">
        <f>'新手明日礼|TomorrowGift'!AN27</f>
        <v>2</v>
      </c>
      <c r="AH27" s="2">
        <f>'新手明日礼|TomorrowGift'!AO27</f>
        <v>1500</v>
      </c>
    </row>
    <row r="28" spans="1:34" x14ac:dyDescent="0.35">
      <c r="A28" s="1" t="str">
        <f t="shared" si="17"/>
        <v>[3,100,3,0.1802]</v>
      </c>
      <c r="B28" s="11">
        <v>3</v>
      </c>
      <c r="C28" s="12">
        <f>'翻牌机制|FlopRule'!I7</f>
        <v>100</v>
      </c>
      <c r="D28" s="12">
        <v>0.1802</v>
      </c>
      <c r="E28" s="13">
        <f t="shared" si="18"/>
        <v>3</v>
      </c>
      <c r="F28" s="9">
        <v>1</v>
      </c>
      <c r="H28" s="21" t="s">
        <v>408</v>
      </c>
      <c r="AC28" s="2" t="str">
        <f>'新手明日礼|TomorrowGift'!AJ28</f>
        <v>橄榄油</v>
      </c>
      <c r="AD28" s="2">
        <f>'新手明日礼|TomorrowGift'!AK28</f>
        <v>80</v>
      </c>
      <c r="AE28" s="2">
        <f>'新手明日礼|TomorrowGift'!AL28</f>
        <v>1600</v>
      </c>
      <c r="AF28" s="39">
        <f>'新手明日礼|TomorrowGift'!AM28</f>
        <v>16000000</v>
      </c>
      <c r="AG28" s="2">
        <f>'新手明日礼|TomorrowGift'!AN28</f>
        <v>2</v>
      </c>
      <c r="AH28" s="2">
        <f>'新手明日礼|TomorrowGift'!AO28</f>
        <v>1503</v>
      </c>
    </row>
    <row r="29" spans="1:34" x14ac:dyDescent="0.35">
      <c r="A29" s="1" t="str">
        <f t="shared" si="17"/>
        <v>[4,300,4,0.2813]</v>
      </c>
      <c r="B29" s="11">
        <v>4</v>
      </c>
      <c r="C29" s="12">
        <f>'翻牌机制|FlopRule'!I8</f>
        <v>300</v>
      </c>
      <c r="D29" s="12">
        <v>0.28129999999999999</v>
      </c>
      <c r="E29" s="13">
        <f t="shared" si="18"/>
        <v>4</v>
      </c>
      <c r="F29" s="9">
        <v>1</v>
      </c>
      <c r="H29" s="21" t="s">
        <v>409</v>
      </c>
      <c r="AC29" s="2" t="str">
        <f>'新手明日礼|TomorrowGift'!AJ29</f>
        <v>米面礼盒</v>
      </c>
      <c r="AD29" s="2">
        <f>'新手明日礼|TomorrowGift'!AK29</f>
        <v>110</v>
      </c>
      <c r="AE29" s="2">
        <f>'新手明日礼|TomorrowGift'!AL29</f>
        <v>2200</v>
      </c>
      <c r="AF29" s="39">
        <f>'新手明日礼|TomorrowGift'!AM29</f>
        <v>22000000</v>
      </c>
      <c r="AG29" s="2">
        <f>'新手明日礼|TomorrowGift'!AN29</f>
        <v>2</v>
      </c>
      <c r="AH29" s="2">
        <f>'新手明日礼|TomorrowGift'!AO29</f>
        <v>1504</v>
      </c>
    </row>
    <row r="30" spans="1:34" x14ac:dyDescent="0.35">
      <c r="A30" s="1" t="str">
        <f t="shared" si="17"/>
        <v>[5,600,6,0.4207]</v>
      </c>
      <c r="B30" s="11">
        <v>5</v>
      </c>
      <c r="C30" s="12">
        <f>'翻牌机制|FlopRule'!I10</f>
        <v>600</v>
      </c>
      <c r="D30" s="12">
        <v>0.42070000000000002</v>
      </c>
      <c r="E30" s="13">
        <f t="shared" si="18"/>
        <v>6</v>
      </c>
      <c r="F30" s="9">
        <v>2</v>
      </c>
      <c r="H30" s="21" t="s">
        <v>410</v>
      </c>
      <c r="AC30" s="38" t="str">
        <f>'新手明日礼|TomorrowGift'!AJ30</f>
        <v>5元话费卡</v>
      </c>
      <c r="AD30" s="38">
        <f>'新手明日礼|TomorrowGift'!AK30</f>
        <v>5</v>
      </c>
      <c r="AE30" s="38">
        <f>'新手明日礼|TomorrowGift'!AL30</f>
        <v>100</v>
      </c>
      <c r="AF30" s="39">
        <f>'新手明日礼|TomorrowGift'!AM30</f>
        <v>1000000</v>
      </c>
      <c r="AG30" s="38">
        <f>'新手明日礼|TomorrowGift'!AN30</f>
        <v>2</v>
      </c>
      <c r="AH30" s="38">
        <f>'新手明日礼|TomorrowGift'!AO30</f>
        <v>1206</v>
      </c>
    </row>
    <row r="31" spans="1:34" x14ac:dyDescent="0.35">
      <c r="A31" s="1" t="str">
        <f t="shared" si="17"/>
        <v>[6,1000,8,0.5833]</v>
      </c>
      <c r="B31" s="11">
        <v>6</v>
      </c>
      <c r="C31" s="12">
        <f>'翻牌机制|FlopRule'!I12</f>
        <v>1000</v>
      </c>
      <c r="D31" s="12">
        <v>0.58330000000000004</v>
      </c>
      <c r="E31" s="13">
        <f t="shared" si="18"/>
        <v>8</v>
      </c>
      <c r="F31" s="9">
        <v>2</v>
      </c>
      <c r="H31" s="21" t="s">
        <v>411</v>
      </c>
      <c r="AC31" s="38" t="str">
        <f>'新手明日礼|TomorrowGift'!AJ31</f>
        <v>1元话费卡</v>
      </c>
      <c r="AD31" s="39">
        <f>'新手明日礼|TomorrowGift'!AK31</f>
        <v>1</v>
      </c>
      <c r="AE31" s="39">
        <f>'新手明日礼|TomorrowGift'!AL31</f>
        <v>20</v>
      </c>
      <c r="AF31" s="39">
        <f>'新手明日礼|TomorrowGift'!AM31</f>
        <v>200000</v>
      </c>
      <c r="AG31" s="39">
        <f>'新手明日礼|TomorrowGift'!AN31</f>
        <v>2</v>
      </c>
      <c r="AH31" s="38">
        <f>'新手明日礼|TomorrowGift'!AO31</f>
        <v>1211</v>
      </c>
    </row>
    <row r="32" spans="1:34" x14ac:dyDescent="0.35">
      <c r="A32" s="1" t="str">
        <f t="shared" si="17"/>
        <v>[7,1500,10,0.7711]</v>
      </c>
      <c r="B32" s="11">
        <v>7</v>
      </c>
      <c r="C32" s="12">
        <f>'翻牌机制|FlopRule'!I14</f>
        <v>1500</v>
      </c>
      <c r="D32" s="12">
        <v>0.77110000000000001</v>
      </c>
      <c r="E32" s="13">
        <f t="shared" si="18"/>
        <v>10</v>
      </c>
      <c r="F32" s="9">
        <v>2</v>
      </c>
      <c r="H32" s="21" t="s">
        <v>412</v>
      </c>
      <c r="AC32" s="2" t="str">
        <f>'新手明日礼|TomorrowGift'!AJ32</f>
        <v>闪电</v>
      </c>
      <c r="AD32" s="2">
        <f>'新手明日礼|TomorrowGift'!AK32</f>
        <v>0.5</v>
      </c>
      <c r="AE32" s="2">
        <f>'新手明日礼|TomorrowGift'!AL32</f>
        <v>10</v>
      </c>
      <c r="AF32" s="2">
        <f>'新手明日礼|TomorrowGift'!AM32*1.13</f>
        <v>112999.99999999999</v>
      </c>
      <c r="AG32" s="2">
        <f>'新手明日礼|TomorrowGift'!AN32</f>
        <v>2</v>
      </c>
      <c r="AH32" s="2">
        <f>'新手明日礼|TomorrowGift'!AO32</f>
        <v>1603</v>
      </c>
    </row>
    <row r="33" spans="1:34" x14ac:dyDescent="0.35">
      <c r="A33" s="1" t="str">
        <f t="shared" si="17"/>
        <v>[8,2000,13,1]</v>
      </c>
      <c r="B33" s="11">
        <v>8</v>
      </c>
      <c r="C33" s="12">
        <f>'翻牌机制|FlopRule'!I17</f>
        <v>2000</v>
      </c>
      <c r="D33" s="12">
        <v>1</v>
      </c>
      <c r="E33" s="13">
        <f t="shared" si="18"/>
        <v>13</v>
      </c>
      <c r="F33" s="9">
        <v>3</v>
      </c>
      <c r="H33" s="21" t="s">
        <v>413</v>
      </c>
      <c r="AC33" s="32" t="str">
        <f>'新手明日礼|TomorrowGift'!AJ33</f>
        <v>会员加量卡</v>
      </c>
      <c r="AD33">
        <f>'新手明日礼|TomorrowGift'!AK33</f>
        <v>1.5</v>
      </c>
      <c r="AE33">
        <f>'新手明日礼|TomorrowGift'!AL33</f>
        <v>30</v>
      </c>
      <c r="AF33">
        <f>'新手明日礼|TomorrowGift'!AM33</f>
        <v>300000</v>
      </c>
      <c r="AG33">
        <f>'新手明日礼|TomorrowGift'!AN33</f>
        <v>2</v>
      </c>
      <c r="AH33">
        <f>'新手明日礼|TomorrowGift'!AO33</f>
        <v>2001</v>
      </c>
    </row>
    <row r="34" spans="1:34" ht="31.2" x14ac:dyDescent="0.35">
      <c r="E34" s="13"/>
      <c r="F34" s="9"/>
      <c r="AC34" s="34" t="str">
        <f>'新手明日礼|TomorrowGift'!AJ34</f>
        <v>Ⅰ级核弹碎片</v>
      </c>
      <c r="AD34" s="35">
        <f>'新手明日礼|TomorrowGift'!AK34</f>
        <v>0.25</v>
      </c>
      <c r="AE34" s="36">
        <f>'新手明日礼|TomorrowGift'!AL34</f>
        <v>5</v>
      </c>
      <c r="AF34" s="36">
        <f>'新手明日礼|TomorrowGift'!AM34</f>
        <v>50000</v>
      </c>
      <c r="AG34" s="35">
        <f>'新手明日礼|TomorrowGift'!AN34</f>
        <v>2</v>
      </c>
      <c r="AH34" s="45">
        <f>'新手明日礼|TomorrowGift'!AO34</f>
        <v>1015</v>
      </c>
    </row>
    <row r="35" spans="1:34" ht="16.2" x14ac:dyDescent="0.4">
      <c r="F35" s="17"/>
      <c r="AC35" s="37" t="str">
        <f>'新手明日礼|TomorrowGift'!AJ35</f>
        <v>Ⅱ级核弹碎片</v>
      </c>
      <c r="AD35" s="38">
        <f>'新手明日礼|TomorrowGift'!AK35</f>
        <v>0.5</v>
      </c>
      <c r="AE35" s="38">
        <f>'新手明日礼|TomorrowGift'!AL35</f>
        <v>10</v>
      </c>
      <c r="AF35" s="39">
        <f>'新手明日礼|TomorrowGift'!AM35</f>
        <v>100000</v>
      </c>
      <c r="AG35" s="38">
        <f>'新手明日礼|TomorrowGift'!AN35</f>
        <v>2</v>
      </c>
      <c r="AH35" s="13">
        <f>'新手明日礼|TomorrowGift'!AO35</f>
        <v>1016</v>
      </c>
    </row>
    <row r="36" spans="1:34" x14ac:dyDescent="0.35">
      <c r="A36" s="19"/>
      <c r="F36" s="9"/>
      <c r="AC36" s="37" t="str">
        <f>'新手明日礼|TomorrowGift'!AJ36</f>
        <v>Ⅲ级核弹碎片</v>
      </c>
      <c r="AD36" s="40">
        <f>'新手明日礼|TomorrowGift'!AK36</f>
        <v>1.25</v>
      </c>
      <c r="AE36" s="40">
        <f>'新手明日礼|TomorrowGift'!AL36</f>
        <v>25</v>
      </c>
      <c r="AF36" s="40">
        <f>'新手明日礼|TomorrowGift'!AM36</f>
        <v>250000</v>
      </c>
      <c r="AG36" s="38">
        <f>'新手明日礼|TomorrowGift'!AN36</f>
        <v>2</v>
      </c>
      <c r="AH36" s="13">
        <f>'新手明日礼|TomorrowGift'!AO36</f>
        <v>1017</v>
      </c>
    </row>
    <row r="37" spans="1:34" x14ac:dyDescent="0.35">
      <c r="AC37" s="37" t="str">
        <f>'新手明日礼|TomorrowGift'!AJ37</f>
        <v>Ⅳ级核弹碎片</v>
      </c>
      <c r="AD37" s="41">
        <f>'新手明日礼|TomorrowGift'!AK37</f>
        <v>2.5</v>
      </c>
      <c r="AE37" s="42">
        <f>'新手明日礼|TomorrowGift'!AL37</f>
        <v>50</v>
      </c>
      <c r="AF37" s="42">
        <f>'新手明日礼|TomorrowGift'!AM37</f>
        <v>500000</v>
      </c>
      <c r="AG37" s="38">
        <f>'新手明日礼|TomorrowGift'!AN37</f>
        <v>2</v>
      </c>
      <c r="AH37" s="13">
        <f>'新手明日礼|TomorrowGift'!AO37</f>
        <v>1018</v>
      </c>
    </row>
    <row r="38" spans="1:34" x14ac:dyDescent="0.35">
      <c r="AC38" s="37">
        <f>'新手明日礼|TomorrowGift'!AJ38</f>
        <v>0</v>
      </c>
      <c r="AD38" s="38">
        <f>'新手明日礼|TomorrowGift'!AK38</f>
        <v>0</v>
      </c>
      <c r="AE38" s="38">
        <f>'新手明日礼|TomorrowGift'!AL38</f>
        <v>0</v>
      </c>
      <c r="AF38" s="39">
        <f>'新手明日礼|TomorrowGift'!AM38</f>
        <v>0</v>
      </c>
      <c r="AG38" s="38">
        <f>'新手明日礼|TomorrowGift'!AN38</f>
        <v>0</v>
      </c>
      <c r="AH38" s="13">
        <f>'新手明日礼|TomorrowGift'!AO38</f>
        <v>0</v>
      </c>
    </row>
    <row r="39" spans="1:34" x14ac:dyDescent="0.35">
      <c r="AC39" s="37">
        <f>'新手明日礼|TomorrowGift'!AJ39</f>
        <v>0</v>
      </c>
      <c r="AD39" s="38">
        <f>'新手明日礼|TomorrowGift'!AK39</f>
        <v>0</v>
      </c>
      <c r="AE39" s="38">
        <f>'新手明日礼|TomorrowGift'!AL39</f>
        <v>0</v>
      </c>
      <c r="AF39" s="39">
        <f>'新手明日礼|TomorrowGift'!AM39</f>
        <v>0</v>
      </c>
      <c r="AG39" s="38">
        <f>'新手明日礼|TomorrowGift'!AN39</f>
        <v>0</v>
      </c>
      <c r="AH39" s="13">
        <f>'新手明日礼|TomorrowGift'!AO39</f>
        <v>0</v>
      </c>
    </row>
    <row r="40" spans="1:34" x14ac:dyDescent="0.35">
      <c r="AC40" s="37">
        <f>'新手明日礼|TomorrowGift'!AJ40</f>
        <v>0</v>
      </c>
      <c r="AD40" s="40">
        <f>'新手明日礼|TomorrowGift'!AK40</f>
        <v>0</v>
      </c>
      <c r="AE40" s="40">
        <f>'新手明日礼|TomorrowGift'!AL40</f>
        <v>0</v>
      </c>
      <c r="AF40" s="39">
        <f>'新手明日礼|TomorrowGift'!AM40</f>
        <v>0</v>
      </c>
      <c r="AG40" s="38">
        <f>'新手明日礼|TomorrowGift'!AN40</f>
        <v>0</v>
      </c>
      <c r="AH40" s="13">
        <f>'新手明日礼|TomorrowGift'!AO40</f>
        <v>0</v>
      </c>
    </row>
  </sheetData>
  <mergeCells count="6">
    <mergeCell ref="L3:P3"/>
    <mergeCell ref="Q3:U3"/>
    <mergeCell ref="V3:Z3"/>
    <mergeCell ref="L18:P18"/>
    <mergeCell ref="Q18:U18"/>
    <mergeCell ref="V18:Z18"/>
  </mergeCells>
  <phoneticPr fontId="25" type="noConversion"/>
  <conditionalFormatting sqref="G1">
    <cfRule type="containsText" dxfId="174" priority="182" operator="containsText" text=" ">
      <formula>NOT(ISERROR(SEARCH(" ",G1)))</formula>
    </cfRule>
  </conditionalFormatting>
  <conditionalFormatting sqref="U4">
    <cfRule type="containsText" dxfId="173" priority="131" operator="containsText" text=" ">
      <formula>NOT(ISERROR(SEARCH(" ",U4)))</formula>
    </cfRule>
  </conditionalFormatting>
  <conditionalFormatting sqref="Z4">
    <cfRule type="containsText" dxfId="172" priority="130" operator="containsText" text=" ">
      <formula>NOT(ISERROR(SEARCH(" ",Z4)))</formula>
    </cfRule>
  </conditionalFormatting>
  <conditionalFormatting sqref="L5">
    <cfRule type="containsText" dxfId="171" priority="109" operator="containsText" text=" ">
      <formula>NOT(ISERROR(SEARCH(" ",L5)))</formula>
    </cfRule>
  </conditionalFormatting>
  <conditionalFormatting sqref="O5">
    <cfRule type="containsText" dxfId="170" priority="107" operator="containsText" text=" ">
      <formula>NOT(ISERROR(SEARCH(" ",O5)))</formula>
    </cfRule>
  </conditionalFormatting>
  <conditionalFormatting sqref="T5">
    <cfRule type="containsText" dxfId="169" priority="92" operator="containsText" text=" ">
      <formula>NOT(ISERROR(SEARCH(" ",T5)))</formula>
    </cfRule>
  </conditionalFormatting>
  <conditionalFormatting sqref="Y5">
    <cfRule type="containsText" dxfId="168" priority="76" operator="containsText" text=" ">
      <formula>NOT(ISERROR(SEARCH(" ",Y5)))</formula>
    </cfRule>
  </conditionalFormatting>
  <conditionalFormatting sqref="L6">
    <cfRule type="containsText" dxfId="167" priority="113" operator="containsText" text=" ">
      <formula>NOT(ISERROR(SEARCH(" ",L6)))</formula>
    </cfRule>
  </conditionalFormatting>
  <conditionalFormatting sqref="L7">
    <cfRule type="containsText" dxfId="166" priority="114" operator="containsText" text=" ">
      <formula>NOT(ISERROR(SEARCH(" ",L7)))</formula>
    </cfRule>
  </conditionalFormatting>
  <conditionalFormatting sqref="AB7">
    <cfRule type="containsText" dxfId="165" priority="221" operator="containsText" text=" ">
      <formula>NOT(ISERROR(SEARCH(" ",AB7)))</formula>
    </cfRule>
  </conditionalFormatting>
  <conditionalFormatting sqref="L8">
    <cfRule type="containsText" dxfId="164" priority="112" operator="containsText" text=" ">
      <formula>NOT(ISERROR(SEARCH(" ",L8)))</formula>
    </cfRule>
  </conditionalFormatting>
  <conditionalFormatting sqref="O8">
    <cfRule type="containsText" dxfId="163" priority="106" operator="containsText" text=" ">
      <formula>NOT(ISERROR(SEARCH(" ",O8)))</formula>
    </cfRule>
  </conditionalFormatting>
  <conditionalFormatting sqref="Q8">
    <cfRule type="containsText" dxfId="162" priority="98" operator="containsText" text=" ">
      <formula>NOT(ISERROR(SEARCH(" ",Q8)))</formula>
    </cfRule>
  </conditionalFormatting>
  <conditionalFormatting sqref="T8">
    <cfRule type="containsText" dxfId="161" priority="91" operator="containsText" text=" ">
      <formula>NOT(ISERROR(SEARCH(" ",T8)))</formula>
    </cfRule>
  </conditionalFormatting>
  <conditionalFormatting sqref="V8">
    <cfRule type="containsText" dxfId="160" priority="80" operator="containsText" text=" ">
      <formula>NOT(ISERROR(SEARCH(" ",V8)))</formula>
    </cfRule>
  </conditionalFormatting>
  <conditionalFormatting sqref="Y8">
    <cfRule type="containsText" dxfId="159" priority="75" operator="containsText" text=" ">
      <formula>NOT(ISERROR(SEARCH(" ",Y8)))</formula>
    </cfRule>
  </conditionalFormatting>
  <conditionalFormatting sqref="AB8">
    <cfRule type="containsText" dxfId="158" priority="220" operator="containsText" text=" ">
      <formula>NOT(ISERROR(SEARCH(" ",AB8)))</formula>
    </cfRule>
  </conditionalFormatting>
  <conditionalFormatting sqref="L9">
    <cfRule type="containsText" dxfId="157" priority="115" operator="containsText" text=" ">
      <formula>NOT(ISERROR(SEARCH(" ",L9)))</formula>
    </cfRule>
  </conditionalFormatting>
  <conditionalFormatting sqref="O9">
    <cfRule type="containsText" dxfId="156" priority="104" operator="containsText" text=" ">
      <formula>NOT(ISERROR(SEARCH(" ",O9)))</formula>
    </cfRule>
  </conditionalFormatting>
  <conditionalFormatting sqref="Q9">
    <cfRule type="containsText" dxfId="155" priority="99" operator="containsText" text=" ">
      <formula>NOT(ISERROR(SEARCH(" ",Q9)))</formula>
    </cfRule>
  </conditionalFormatting>
  <conditionalFormatting sqref="T9">
    <cfRule type="containsText" dxfId="154" priority="90" operator="containsText" text=" ">
      <formula>NOT(ISERROR(SEARCH(" ",T9)))</formula>
    </cfRule>
  </conditionalFormatting>
  <conditionalFormatting sqref="V9">
    <cfRule type="containsText" dxfId="153" priority="82" operator="containsText" text=" ">
      <formula>NOT(ISERROR(SEARCH(" ",V9)))</formula>
    </cfRule>
  </conditionalFormatting>
  <conditionalFormatting sqref="AB9">
    <cfRule type="containsText" dxfId="152" priority="219" operator="containsText" text=" ">
      <formula>NOT(ISERROR(SEARCH(" ",AB9)))</formula>
    </cfRule>
  </conditionalFormatting>
  <conditionalFormatting sqref="L10">
    <cfRule type="containsText" dxfId="151" priority="111" operator="containsText" text=" ">
      <formula>NOT(ISERROR(SEARCH(" ",L10)))</formula>
    </cfRule>
  </conditionalFormatting>
  <conditionalFormatting sqref="O10">
    <cfRule type="containsText" dxfId="150" priority="105" operator="containsText" text=" ">
      <formula>NOT(ISERROR(SEARCH(" ",O10)))</formula>
    </cfRule>
  </conditionalFormatting>
  <conditionalFormatting sqref="Q10">
    <cfRule type="containsText" dxfId="149" priority="97" operator="containsText" text=" ">
      <formula>NOT(ISERROR(SEARCH(" ",Q10)))</formula>
    </cfRule>
  </conditionalFormatting>
  <conditionalFormatting sqref="T10">
    <cfRule type="containsText" dxfId="148" priority="89" operator="containsText" text=" ">
      <formula>NOT(ISERROR(SEARCH(" ",T10)))</formula>
    </cfRule>
  </conditionalFormatting>
  <conditionalFormatting sqref="V10">
    <cfRule type="containsText" dxfId="147" priority="79" operator="containsText" text=" ">
      <formula>NOT(ISERROR(SEARCH(" ",V10)))</formula>
    </cfRule>
  </conditionalFormatting>
  <conditionalFormatting sqref="AB10">
    <cfRule type="containsText" dxfId="146" priority="218" operator="containsText" text=" ">
      <formula>NOT(ISERROR(SEARCH(" ",AB10)))</formula>
    </cfRule>
  </conditionalFormatting>
  <conditionalFormatting sqref="L11">
    <cfRule type="containsText" dxfId="145" priority="116" operator="containsText" text=" ">
      <formula>NOT(ISERROR(SEARCH(" ",L11)))</formula>
    </cfRule>
  </conditionalFormatting>
  <conditionalFormatting sqref="O11">
    <cfRule type="containsText" dxfId="144" priority="103" operator="containsText" text=" ">
      <formula>NOT(ISERROR(SEARCH(" ",O11)))</formula>
    </cfRule>
  </conditionalFormatting>
  <conditionalFormatting sqref="Q11">
    <cfRule type="containsText" dxfId="143" priority="95" operator="containsText" text=" ">
      <formula>NOT(ISERROR(SEARCH(" ",Q11)))</formula>
    </cfRule>
  </conditionalFormatting>
  <conditionalFormatting sqref="T11">
    <cfRule type="containsText" dxfId="142" priority="88" operator="containsText" text=" ">
      <formula>NOT(ISERROR(SEARCH(" ",T11)))</formula>
    </cfRule>
  </conditionalFormatting>
  <conditionalFormatting sqref="V11">
    <cfRule type="containsText" dxfId="141" priority="84" operator="containsText" text=" ">
      <formula>NOT(ISERROR(SEARCH(" ",V11)))</formula>
    </cfRule>
  </conditionalFormatting>
  <conditionalFormatting sqref="Y11">
    <cfRule type="containsText" dxfId="140" priority="73" operator="containsText" text=" ">
      <formula>NOT(ISERROR(SEARCH(" ",Y11)))</formula>
    </cfRule>
  </conditionalFormatting>
  <conditionalFormatting sqref="AB11">
    <cfRule type="containsText" dxfId="139" priority="217" operator="containsText" text=" ">
      <formula>NOT(ISERROR(SEARCH(" ",AB11)))</formula>
    </cfRule>
  </conditionalFormatting>
  <conditionalFormatting sqref="AF11">
    <cfRule type="containsText" dxfId="138" priority="136" operator="containsText" text=" ">
      <formula>NOT(ISERROR(SEARCH(" ",AF11)))</formula>
    </cfRule>
  </conditionalFormatting>
  <conditionalFormatting sqref="L12">
    <cfRule type="containsText" dxfId="137" priority="110" operator="containsText" text=" ">
      <formula>NOT(ISERROR(SEARCH(" ",L12)))</formula>
    </cfRule>
  </conditionalFormatting>
  <conditionalFormatting sqref="O12">
    <cfRule type="containsText" dxfId="136" priority="101" operator="containsText" text=" ">
      <formula>NOT(ISERROR(SEARCH(" ",O12)))</formula>
    </cfRule>
  </conditionalFormatting>
  <conditionalFormatting sqref="Q12">
    <cfRule type="containsText" dxfId="135" priority="96" operator="containsText" text=" ">
      <formula>NOT(ISERROR(SEARCH(" ",Q12)))</formula>
    </cfRule>
  </conditionalFormatting>
  <conditionalFormatting sqref="T12">
    <cfRule type="containsText" dxfId="134" priority="87" operator="containsText" text=" ">
      <formula>NOT(ISERROR(SEARCH(" ",T12)))</formula>
    </cfRule>
  </conditionalFormatting>
  <conditionalFormatting sqref="V12">
    <cfRule type="containsText" dxfId="133" priority="78" operator="containsText" text=" ">
      <formula>NOT(ISERROR(SEARCH(" ",V12)))</formula>
    </cfRule>
  </conditionalFormatting>
  <conditionalFormatting sqref="AF12">
    <cfRule type="containsText" dxfId="132" priority="133" operator="containsText" text=" ">
      <formula>NOT(ISERROR(SEARCH(" ",AF12)))</formula>
    </cfRule>
  </conditionalFormatting>
  <conditionalFormatting sqref="AH12">
    <cfRule type="containsText" dxfId="131" priority="148" operator="containsText" text=" ">
      <formula>NOT(ISERROR(SEARCH(" ",AH12)))</formula>
    </cfRule>
  </conditionalFormatting>
  <conditionalFormatting sqref="L13">
    <cfRule type="containsText" dxfId="130" priority="117" operator="containsText" text=" ">
      <formula>NOT(ISERROR(SEARCH(" ",L13)))</formula>
    </cfRule>
  </conditionalFormatting>
  <conditionalFormatting sqref="O13">
    <cfRule type="containsText" dxfId="129" priority="102" operator="containsText" text=" ">
      <formula>NOT(ISERROR(SEARCH(" ",O13)))</formula>
    </cfRule>
  </conditionalFormatting>
  <conditionalFormatting sqref="Q13">
    <cfRule type="containsText" dxfId="128" priority="94" operator="containsText" text=" ">
      <formula>NOT(ISERROR(SEARCH(" ",Q13)))</formula>
    </cfRule>
  </conditionalFormatting>
  <conditionalFormatting sqref="T13">
    <cfRule type="containsText" dxfId="127" priority="86" operator="containsText" text=" ">
      <formula>NOT(ISERROR(SEARCH(" ",T13)))</formula>
    </cfRule>
  </conditionalFormatting>
  <conditionalFormatting sqref="V13">
    <cfRule type="containsText" dxfId="126" priority="83" operator="containsText" text=" ">
      <formula>NOT(ISERROR(SEARCH(" ",V13)))</formula>
    </cfRule>
  </conditionalFormatting>
  <conditionalFormatting sqref="A14">
    <cfRule type="containsText" dxfId="125" priority="163" operator="containsText" text=" ">
      <formula>NOT(ISERROR(SEARCH(" ",A14)))</formula>
    </cfRule>
  </conditionalFormatting>
  <conditionalFormatting sqref="L14:P14">
    <cfRule type="containsText" dxfId="124" priority="206" operator="containsText" text=" ">
      <formula>NOT(ISERROR(SEARCH(" ",L14)))</formula>
    </cfRule>
  </conditionalFormatting>
  <conditionalFormatting sqref="Q14:U14">
    <cfRule type="containsText" dxfId="123" priority="201" operator="containsText" text=" ">
      <formula>NOT(ISERROR(SEARCH(" ",Q14)))</formula>
    </cfRule>
  </conditionalFormatting>
  <conditionalFormatting sqref="V14:Z14">
    <cfRule type="containsText" dxfId="122" priority="197" operator="containsText" text=" ">
      <formula>NOT(ISERROR(SEARCH(" ",V14)))</formula>
    </cfRule>
  </conditionalFormatting>
  <conditionalFormatting sqref="AC17:AD17">
    <cfRule type="containsText" dxfId="121" priority="145" operator="containsText" text=" ">
      <formula>NOT(ISERROR(SEARCH(" ",AC17)))</formula>
    </cfRule>
  </conditionalFormatting>
  <conditionalFormatting sqref="AC18:AD18">
    <cfRule type="containsText" dxfId="120" priority="144" operator="containsText" text=" ">
      <formula>NOT(ISERROR(SEARCH(" ",AC18)))</formula>
    </cfRule>
  </conditionalFormatting>
  <conditionalFormatting sqref="AH19">
    <cfRule type="containsText" dxfId="119" priority="143" operator="containsText" text=" ">
      <formula>NOT(ISERROR(SEARCH(" ",AH19)))</formula>
    </cfRule>
  </conditionalFormatting>
  <conditionalFormatting sqref="O21">
    <cfRule type="containsText" dxfId="118" priority="161" operator="containsText" text=" ">
      <formula>NOT(ISERROR(SEARCH(" ",O21)))</formula>
    </cfRule>
  </conditionalFormatting>
  <conditionalFormatting sqref="T21">
    <cfRule type="containsText" dxfId="117" priority="158" operator="containsText" text=" ">
      <formula>NOT(ISERROR(SEARCH(" ",T21)))</formula>
    </cfRule>
  </conditionalFormatting>
  <conditionalFormatting sqref="Y21">
    <cfRule type="containsText" dxfId="116" priority="156" operator="containsText" text=" ">
      <formula>NOT(ISERROR(SEARCH(" ",Y21)))</formula>
    </cfRule>
  </conditionalFormatting>
  <conditionalFormatting sqref="G22">
    <cfRule type="containsText" dxfId="115" priority="57" operator="containsText" text=" ">
      <formula>NOT(ISERROR(SEARCH(" ",G22)))</formula>
    </cfRule>
  </conditionalFormatting>
  <conditionalFormatting sqref="U25">
    <cfRule type="containsText" dxfId="114" priority="55" operator="containsText" text=" ">
      <formula>NOT(ISERROR(SEARCH(" ",U25)))</formula>
    </cfRule>
  </conditionalFormatting>
  <conditionalFormatting sqref="Z25">
    <cfRule type="containsText" dxfId="113" priority="54" operator="containsText" text=" ">
      <formula>NOT(ISERROR(SEARCH(" ",Z25)))</formula>
    </cfRule>
  </conditionalFormatting>
  <conditionalFormatting sqref="L26">
    <cfRule type="containsText" dxfId="112" priority="41" operator="containsText" text=" ">
      <formula>NOT(ISERROR(SEARCH(" ",L26)))</formula>
    </cfRule>
  </conditionalFormatting>
  <conditionalFormatting sqref="O26">
    <cfRule type="containsText" dxfId="111" priority="39" operator="containsText" text=" ">
      <formula>NOT(ISERROR(SEARCH(" ",O26)))</formula>
    </cfRule>
  </conditionalFormatting>
  <conditionalFormatting sqref="T26">
    <cfRule type="containsText" dxfId="110" priority="24" operator="containsText" text=" ">
      <formula>NOT(ISERROR(SEARCH(" ",T26)))</formula>
    </cfRule>
  </conditionalFormatting>
  <conditionalFormatting sqref="Y26">
    <cfRule type="containsText" dxfId="109" priority="8" operator="containsText" text=" ">
      <formula>NOT(ISERROR(SEARCH(" ",Y26)))</formula>
    </cfRule>
  </conditionalFormatting>
  <conditionalFormatting sqref="L27">
    <cfRule type="containsText" dxfId="108" priority="45" operator="containsText" text=" ">
      <formula>NOT(ISERROR(SEARCH(" ",L27)))</formula>
    </cfRule>
  </conditionalFormatting>
  <conditionalFormatting sqref="AE27">
    <cfRule type="containsText" dxfId="107" priority="134" operator="containsText" text=" ">
      <formula>NOT(ISERROR(SEARCH(" ",AE27)))</formula>
    </cfRule>
  </conditionalFormatting>
  <conditionalFormatting sqref="L28">
    <cfRule type="containsText" dxfId="106" priority="46" operator="containsText" text=" ">
      <formula>NOT(ISERROR(SEARCH(" ",L28)))</formula>
    </cfRule>
  </conditionalFormatting>
  <conditionalFormatting sqref="L29">
    <cfRule type="containsText" dxfId="105" priority="44" operator="containsText" text=" ">
      <formula>NOT(ISERROR(SEARCH(" ",L29)))</formula>
    </cfRule>
  </conditionalFormatting>
  <conditionalFormatting sqref="O29">
    <cfRule type="containsText" dxfId="104" priority="38" operator="containsText" text=" ">
      <formula>NOT(ISERROR(SEARCH(" ",O29)))</formula>
    </cfRule>
  </conditionalFormatting>
  <conditionalFormatting sqref="Q29">
    <cfRule type="containsText" dxfId="103" priority="30" operator="containsText" text=" ">
      <formula>NOT(ISERROR(SEARCH(" ",Q29)))</formula>
    </cfRule>
  </conditionalFormatting>
  <conditionalFormatting sqref="T29">
    <cfRule type="containsText" dxfId="102" priority="23" operator="containsText" text=" ">
      <formula>NOT(ISERROR(SEARCH(" ",T29)))</formula>
    </cfRule>
  </conditionalFormatting>
  <conditionalFormatting sqref="V29">
    <cfRule type="containsText" dxfId="101" priority="12" operator="containsText" text=" ">
      <formula>NOT(ISERROR(SEARCH(" ",V29)))</formula>
    </cfRule>
  </conditionalFormatting>
  <conditionalFormatting sqref="Y29">
    <cfRule type="containsText" dxfId="100" priority="7" operator="containsText" text=" ">
      <formula>NOT(ISERROR(SEARCH(" ",Y29)))</formula>
    </cfRule>
  </conditionalFormatting>
  <conditionalFormatting sqref="L30">
    <cfRule type="containsText" dxfId="99" priority="47" operator="containsText" text=" ">
      <formula>NOT(ISERROR(SEARCH(" ",L30)))</formula>
    </cfRule>
  </conditionalFormatting>
  <conditionalFormatting sqref="O30">
    <cfRule type="containsText" dxfId="98" priority="36" operator="containsText" text=" ">
      <formula>NOT(ISERROR(SEARCH(" ",O30)))</formula>
    </cfRule>
  </conditionalFormatting>
  <conditionalFormatting sqref="Q30">
    <cfRule type="containsText" dxfId="97" priority="31" operator="containsText" text=" ">
      <formula>NOT(ISERROR(SEARCH(" ",Q30)))</formula>
    </cfRule>
  </conditionalFormatting>
  <conditionalFormatting sqref="T30">
    <cfRule type="containsText" dxfId="96" priority="22" operator="containsText" text=" ">
      <formula>NOT(ISERROR(SEARCH(" ",T30)))</formula>
    </cfRule>
  </conditionalFormatting>
  <conditionalFormatting sqref="V30">
    <cfRule type="containsText" dxfId="95" priority="14" operator="containsText" text=" ">
      <formula>NOT(ISERROR(SEARCH(" ",V30)))</formula>
    </cfRule>
  </conditionalFormatting>
  <conditionalFormatting sqref="L31">
    <cfRule type="containsText" dxfId="94" priority="43" operator="containsText" text=" ">
      <formula>NOT(ISERROR(SEARCH(" ",L31)))</formula>
    </cfRule>
  </conditionalFormatting>
  <conditionalFormatting sqref="O31">
    <cfRule type="containsText" dxfId="93" priority="37" operator="containsText" text=" ">
      <formula>NOT(ISERROR(SEARCH(" ",O31)))</formula>
    </cfRule>
  </conditionalFormatting>
  <conditionalFormatting sqref="Q31">
    <cfRule type="containsText" dxfId="92" priority="29" operator="containsText" text=" ">
      <formula>NOT(ISERROR(SEARCH(" ",Q31)))</formula>
    </cfRule>
  </conditionalFormatting>
  <conditionalFormatting sqref="T31">
    <cfRule type="containsText" dxfId="91" priority="21" operator="containsText" text=" ">
      <formula>NOT(ISERROR(SEARCH(" ",T31)))</formula>
    </cfRule>
  </conditionalFormatting>
  <conditionalFormatting sqref="V31">
    <cfRule type="containsText" dxfId="90" priority="11" operator="containsText" text=" ">
      <formula>NOT(ISERROR(SEARCH(" ",V31)))</formula>
    </cfRule>
  </conditionalFormatting>
  <conditionalFormatting sqref="AC31">
    <cfRule type="containsText" dxfId="89" priority="140" operator="containsText" text=" ">
      <formula>NOT(ISERROR(SEARCH(" ",AC31)))</formula>
    </cfRule>
  </conditionalFormatting>
  <conditionalFormatting sqref="L32">
    <cfRule type="containsText" dxfId="88" priority="48" operator="containsText" text=" ">
      <formula>NOT(ISERROR(SEARCH(" ",L32)))</formula>
    </cfRule>
  </conditionalFormatting>
  <conditionalFormatting sqref="O32">
    <cfRule type="containsText" dxfId="87" priority="35" operator="containsText" text=" ">
      <formula>NOT(ISERROR(SEARCH(" ",O32)))</formula>
    </cfRule>
  </conditionalFormatting>
  <conditionalFormatting sqref="Q32">
    <cfRule type="containsText" dxfId="86" priority="27" operator="containsText" text=" ">
      <formula>NOT(ISERROR(SEARCH(" ",Q32)))</formula>
    </cfRule>
  </conditionalFormatting>
  <conditionalFormatting sqref="T32">
    <cfRule type="containsText" dxfId="85" priority="20" operator="containsText" text=" ">
      <formula>NOT(ISERROR(SEARCH(" ",T32)))</formula>
    </cfRule>
  </conditionalFormatting>
  <conditionalFormatting sqref="V32">
    <cfRule type="containsText" dxfId="84" priority="16" operator="containsText" text=" ">
      <formula>NOT(ISERROR(SEARCH(" ",V32)))</formula>
    </cfRule>
  </conditionalFormatting>
  <conditionalFormatting sqref="Y32">
    <cfRule type="containsText" dxfId="83" priority="5" operator="containsText" text=" ">
      <formula>NOT(ISERROR(SEARCH(" ",Y32)))</formula>
    </cfRule>
  </conditionalFormatting>
  <conditionalFormatting sqref="L33">
    <cfRule type="containsText" dxfId="82" priority="42" operator="containsText" text=" ">
      <formula>NOT(ISERROR(SEARCH(" ",L33)))</formula>
    </cfRule>
  </conditionalFormatting>
  <conditionalFormatting sqref="O33">
    <cfRule type="containsText" dxfId="81" priority="33" operator="containsText" text=" ">
      <formula>NOT(ISERROR(SEARCH(" ",O33)))</formula>
    </cfRule>
  </conditionalFormatting>
  <conditionalFormatting sqref="Q33">
    <cfRule type="containsText" dxfId="80" priority="28" operator="containsText" text=" ">
      <formula>NOT(ISERROR(SEARCH(" ",Q33)))</formula>
    </cfRule>
  </conditionalFormatting>
  <conditionalFormatting sqref="T33">
    <cfRule type="containsText" dxfId="79" priority="19" operator="containsText" text=" ">
      <formula>NOT(ISERROR(SEARCH(" ",T33)))</formula>
    </cfRule>
  </conditionalFormatting>
  <conditionalFormatting sqref="V33">
    <cfRule type="containsText" dxfId="78" priority="10" operator="containsText" text=" ">
      <formula>NOT(ISERROR(SEARCH(" ",V33)))</formula>
    </cfRule>
  </conditionalFormatting>
  <conditionalFormatting sqref="B34:D34">
    <cfRule type="containsText" dxfId="77" priority="1" operator="containsText" text=" ">
      <formula>NOT(ISERROR(SEARCH(" ",B34)))</formula>
    </cfRule>
  </conditionalFormatting>
  <conditionalFormatting sqref="L34">
    <cfRule type="containsText" dxfId="76" priority="49" operator="containsText" text=" ">
      <formula>NOT(ISERROR(SEARCH(" ",L34)))</formula>
    </cfRule>
  </conditionalFormatting>
  <conditionalFormatting sqref="O34">
    <cfRule type="containsText" dxfId="75" priority="34" operator="containsText" text=" ">
      <formula>NOT(ISERROR(SEARCH(" ",O34)))</formula>
    </cfRule>
  </conditionalFormatting>
  <conditionalFormatting sqref="Q34">
    <cfRule type="containsText" dxfId="74" priority="26" operator="containsText" text=" ">
      <formula>NOT(ISERROR(SEARCH(" ",Q34)))</formula>
    </cfRule>
  </conditionalFormatting>
  <conditionalFormatting sqref="T34">
    <cfRule type="containsText" dxfId="73" priority="18" operator="containsText" text=" ">
      <formula>NOT(ISERROR(SEARCH(" ",T34)))</formula>
    </cfRule>
  </conditionalFormatting>
  <conditionalFormatting sqref="V34">
    <cfRule type="containsText" dxfId="72" priority="15" operator="containsText" text=" ">
      <formula>NOT(ISERROR(SEARCH(" ",V34)))</formula>
    </cfRule>
  </conditionalFormatting>
  <conditionalFormatting sqref="A35">
    <cfRule type="containsText" dxfId="71" priority="56" operator="containsText" text=" ">
      <formula>NOT(ISERROR(SEARCH(" ",A35)))</formula>
    </cfRule>
  </conditionalFormatting>
  <conditionalFormatting sqref="L35:P35">
    <cfRule type="containsText" dxfId="70" priority="66" operator="containsText" text=" ">
      <formula>NOT(ISERROR(SEARCH(" ",L35)))</formula>
    </cfRule>
  </conditionalFormatting>
  <conditionalFormatting sqref="Q35:U35">
    <cfRule type="containsText" dxfId="69" priority="62" operator="containsText" text=" ">
      <formula>NOT(ISERROR(SEARCH(" ",Q35)))</formula>
    </cfRule>
  </conditionalFormatting>
  <conditionalFormatting sqref="V35:Z35">
    <cfRule type="containsText" dxfId="68" priority="59" operator="containsText" text=" ">
      <formula>NOT(ISERROR(SEARCH(" ",V35)))</formula>
    </cfRule>
  </conditionalFormatting>
  <conditionalFormatting sqref="L36:P36">
    <cfRule type="containsText" dxfId="67" priority="68" operator="containsText" text=" ">
      <formula>NOT(ISERROR(SEARCH(" ",L36)))</formula>
    </cfRule>
  </conditionalFormatting>
  <conditionalFormatting sqref="Q36:U36">
    <cfRule type="containsText" dxfId="66" priority="64" operator="containsText" text=" ">
      <formula>NOT(ISERROR(SEARCH(" ",Q36)))</formula>
    </cfRule>
  </conditionalFormatting>
  <conditionalFormatting sqref="V36:Z36">
    <cfRule type="containsText" dxfId="65" priority="61" operator="containsText" text=" ">
      <formula>NOT(ISERROR(SEARCH(" ",V36)))</formula>
    </cfRule>
  </conditionalFormatting>
  <conditionalFormatting sqref="C9:C10">
    <cfRule type="containsText" dxfId="64" priority="70" operator="containsText" text=" ">
      <formula>NOT(ISERROR(SEARCH(" ",C9)))</formula>
    </cfRule>
  </conditionalFormatting>
  <conditionalFormatting sqref="C30:C31">
    <cfRule type="containsText" dxfId="63" priority="2" operator="containsText" text=" ">
      <formula>NOT(ISERROR(SEARCH(" ",C30)))</formula>
    </cfRule>
  </conditionalFormatting>
  <conditionalFormatting sqref="D20:D21">
    <cfRule type="containsText" dxfId="62" priority="154" operator="containsText" text=" ">
      <formula>NOT(ISERROR(SEARCH(" ",D20)))</formula>
    </cfRule>
  </conditionalFormatting>
  <conditionalFormatting sqref="E5:E13">
    <cfRule type="containsText" dxfId="61" priority="205" operator="containsText" text=" ">
      <formula>NOT(ISERROR(SEARCH(" ",E5)))</formula>
    </cfRule>
  </conditionalFormatting>
  <conditionalFormatting sqref="E20:E21">
    <cfRule type="containsText" dxfId="60" priority="153" operator="containsText" text=" ">
      <formula>NOT(ISERROR(SEARCH(" ",E20)))</formula>
    </cfRule>
  </conditionalFormatting>
  <conditionalFormatting sqref="E26:E34">
    <cfRule type="containsText" dxfId="59" priority="65" operator="containsText" text=" ">
      <formula>NOT(ISERROR(SEARCH(" ",E26)))</formula>
    </cfRule>
  </conditionalFormatting>
  <conditionalFormatting sqref="F20:F21">
    <cfRule type="containsText" dxfId="58" priority="159" operator="containsText" text=" ">
      <formula>NOT(ISERROR(SEARCH(" ",F20)))</formula>
    </cfRule>
  </conditionalFormatting>
  <conditionalFormatting sqref="O6:O7">
    <cfRule type="containsText" dxfId="57" priority="108" operator="containsText" text=" ">
      <formula>NOT(ISERROR(SEARCH(" ",O6)))</formula>
    </cfRule>
  </conditionalFormatting>
  <conditionalFormatting sqref="O27:O28">
    <cfRule type="containsText" dxfId="56" priority="40" operator="containsText" text=" ">
      <formula>NOT(ISERROR(SEARCH(" ",O27)))</formula>
    </cfRule>
  </conditionalFormatting>
  <conditionalFormatting sqref="Q5:Q7">
    <cfRule type="containsText" dxfId="55" priority="100" operator="containsText" text=" ">
      <formula>NOT(ISERROR(SEARCH(" ",Q5)))</formula>
    </cfRule>
  </conditionalFormatting>
  <conditionalFormatting sqref="Q26:Q28">
    <cfRule type="containsText" dxfId="54" priority="32" operator="containsText" text=" ">
      <formula>NOT(ISERROR(SEARCH(" ",Q26)))</formula>
    </cfRule>
  </conditionalFormatting>
  <conditionalFormatting sqref="T6:T7">
    <cfRule type="containsText" dxfId="53" priority="93" operator="containsText" text=" ">
      <formula>NOT(ISERROR(SEARCH(" ",T6)))</formula>
    </cfRule>
  </conditionalFormatting>
  <conditionalFormatting sqref="T27:T28">
    <cfRule type="containsText" dxfId="52" priority="25" operator="containsText" text=" ">
      <formula>NOT(ISERROR(SEARCH(" ",T27)))</formula>
    </cfRule>
  </conditionalFormatting>
  <conditionalFormatting sqref="U5:U13">
    <cfRule type="containsText" dxfId="51" priority="128" operator="containsText" text=" ">
      <formula>NOT(ISERROR(SEARCH(" ",U5)))</formula>
    </cfRule>
  </conditionalFormatting>
  <conditionalFormatting sqref="U26:U34">
    <cfRule type="containsText" dxfId="50" priority="52" operator="containsText" text=" ">
      <formula>NOT(ISERROR(SEARCH(" ",U26)))</formula>
    </cfRule>
  </conditionalFormatting>
  <conditionalFormatting sqref="V5:V13">
    <cfRule type="cellIs" dxfId="49" priority="81" operator="equal">
      <formula>"闪电"</formula>
    </cfRule>
  </conditionalFormatting>
  <conditionalFormatting sqref="V5:V7">
    <cfRule type="containsText" dxfId="48" priority="85" operator="containsText" text=" ">
      <formula>NOT(ISERROR(SEARCH(" ",V5)))</formula>
    </cfRule>
  </conditionalFormatting>
  <conditionalFormatting sqref="V26:V34">
    <cfRule type="cellIs" dxfId="47" priority="13" operator="equal">
      <formula>"闪电"</formula>
    </cfRule>
  </conditionalFormatting>
  <conditionalFormatting sqref="V26:V28">
    <cfRule type="containsText" dxfId="46" priority="17" operator="containsText" text=" ">
      <formula>NOT(ISERROR(SEARCH(" ",V26)))</formula>
    </cfRule>
  </conditionalFormatting>
  <conditionalFormatting sqref="Y6:Y7">
    <cfRule type="containsText" dxfId="45" priority="77" operator="containsText" text=" ">
      <formula>NOT(ISERROR(SEARCH(" ",Y6)))</formula>
    </cfRule>
  </conditionalFormatting>
  <conditionalFormatting sqref="Y9:Y10">
    <cfRule type="containsText" dxfId="44" priority="74" operator="containsText" text=" ">
      <formula>NOT(ISERROR(SEARCH(" ",Y9)))</formula>
    </cfRule>
  </conditionalFormatting>
  <conditionalFormatting sqref="Y12:Y13">
    <cfRule type="containsText" dxfId="43" priority="72" operator="containsText" text=" ">
      <formula>NOT(ISERROR(SEARCH(" ",Y12)))</formula>
    </cfRule>
  </conditionalFormatting>
  <conditionalFormatting sqref="Y27:Y28">
    <cfRule type="containsText" dxfId="42" priority="9" operator="containsText" text=" ">
      <formula>NOT(ISERROR(SEARCH(" ",Y27)))</formula>
    </cfRule>
  </conditionalFormatting>
  <conditionalFormatting sqref="Y30:Y31">
    <cfRule type="containsText" dxfId="41" priority="6" operator="containsText" text=" ">
      <formula>NOT(ISERROR(SEARCH(" ",Y30)))</formula>
    </cfRule>
  </conditionalFormatting>
  <conditionalFormatting sqref="Y33:Y34">
    <cfRule type="containsText" dxfId="40" priority="4" operator="containsText" text=" ">
      <formula>NOT(ISERROR(SEARCH(" ",Y33)))</formula>
    </cfRule>
  </conditionalFormatting>
  <conditionalFormatting sqref="Z5:Z13">
    <cfRule type="containsText" dxfId="39" priority="127" operator="containsText" text=" ">
      <formula>NOT(ISERROR(SEARCH(" ",Z5)))</formula>
    </cfRule>
  </conditionalFormatting>
  <conditionalFormatting sqref="Z26:Z34">
    <cfRule type="containsText" dxfId="38" priority="51" operator="containsText" text=" ">
      <formula>NOT(ISERROR(SEARCH(" ",Z26)))</formula>
    </cfRule>
  </conditionalFormatting>
  <conditionalFormatting sqref="AE13:AE16">
    <cfRule type="containsText" dxfId="37" priority="146" operator="containsText" text=" ">
      <formula>NOT(ISERROR(SEARCH(" ",AE13)))</formula>
    </cfRule>
  </conditionalFormatting>
  <conditionalFormatting sqref="AF13:AF31">
    <cfRule type="containsText" dxfId="36" priority="135" operator="containsText" text=" ">
      <formula>NOT(ISERROR(SEARCH(" ",AF13)))</formula>
    </cfRule>
  </conditionalFormatting>
  <conditionalFormatting sqref="AH13:AH16">
    <cfRule type="containsText" dxfId="35" priority="147" operator="containsText" text=" ">
      <formula>NOT(ISERROR(SEARCH(" ",AH13)))</formula>
    </cfRule>
  </conditionalFormatting>
  <conditionalFormatting sqref="AH30:AH31">
    <cfRule type="containsText" dxfId="34" priority="141" operator="containsText" text=" ">
      <formula>NOT(ISERROR(SEARCH(" ",AH30)))</formula>
    </cfRule>
  </conditionalFormatting>
  <conditionalFormatting sqref="AH1:XFD2 B5:B13 B37:K1048576 AH41:XFD1048576 AI3:XFD40 D5:D13 G22:K25 G34:K38 G26:G33 I26:K33">
    <cfRule type="containsText" dxfId="33" priority="224" operator="containsText" text=" ">
      <formula>NOT(ISERROR(SEARCH(" ",B1)))</formula>
    </cfRule>
  </conditionalFormatting>
  <conditionalFormatting sqref="L1:P2 L4:P4 L3 AA1:AC2 AA3:AB5 M5:N13 P5:P13">
    <cfRule type="containsText" dxfId="32" priority="216" operator="containsText" text=" ">
      <formula>NOT(ISERROR(SEARCH(" ",L1)))</formula>
    </cfRule>
  </conditionalFormatting>
  <conditionalFormatting sqref="Q1:U2 Q4:T4 Q3">
    <cfRule type="containsText" dxfId="31" priority="202" operator="containsText" text=" ">
      <formula>NOT(ISERROR(SEARCH(" ",Q1)))</formula>
    </cfRule>
  </conditionalFormatting>
  <conditionalFormatting sqref="V1:Z2 V3 V4:Y4">
    <cfRule type="containsText" dxfId="30" priority="198" operator="containsText" text=" ">
      <formula>NOT(ISERROR(SEARCH(" ",V1)))</formula>
    </cfRule>
  </conditionalFormatting>
  <conditionalFormatting sqref="AC19:AE26 AC8:AD11 AC38:AD40 AC4:AH7 AC34:AH37 AC13:AD16 AG19 AG20:AH29 AC28:AE29 AC27:AD27 AC12:AE12 AG12">
    <cfRule type="containsText" dxfId="29" priority="152" operator="containsText" text=" ">
      <formula>NOT(ISERROR(SEARCH(" ",AC4)))</formula>
    </cfRule>
  </conditionalFormatting>
  <conditionalFormatting sqref="B14:F15 H5:K5 H6:J15 K6:K21">
    <cfRule type="containsText" dxfId="28" priority="196" operator="containsText" text=" ">
      <formula>NOT(ISERROR(SEARCH(" ",B5)))</formula>
    </cfRule>
  </conditionalFormatting>
  <conditionalFormatting sqref="C12:C13 C5:C8">
    <cfRule type="containsText" dxfId="27" priority="71" operator="containsText" text=" ">
      <formula>NOT(ISERROR(SEARCH(" ",C5)))</formula>
    </cfRule>
  </conditionalFormatting>
  <conditionalFormatting sqref="R5:S13">
    <cfRule type="containsText" dxfId="26" priority="129" operator="containsText" text=" ">
      <formula>NOT(ISERROR(SEARCH(" ",R5)))</formula>
    </cfRule>
  </conditionalFormatting>
  <conditionalFormatting sqref="W5:X13">
    <cfRule type="containsText" dxfId="25" priority="126" operator="containsText" text=" ">
      <formula>NOT(ISERROR(SEARCH(" ",W5)))</formula>
    </cfRule>
  </conditionalFormatting>
  <conditionalFormatting sqref="AA6:AB6 AA7:AA11">
    <cfRule type="containsText" dxfId="24" priority="222" operator="containsText" text=" ">
      <formula>NOT(ISERROR(SEARCH(" ",AA6)))</formula>
    </cfRule>
  </conditionalFormatting>
  <conditionalFormatting sqref="AE8:AE11 AE38:AE40">
    <cfRule type="containsText" dxfId="23" priority="149" operator="containsText" text=" ">
      <formula>NOT(ISERROR(SEARCH(" ",AE8)))</formula>
    </cfRule>
  </conditionalFormatting>
  <conditionalFormatting sqref="AG8:AG11 AG38:AG40 AE17:AE18 AG13:AG16 AG17:AH18">
    <cfRule type="containsText" dxfId="22" priority="151" operator="containsText" text=" ">
      <formula>NOT(ISERROR(SEARCH(" ",AE8)))</formula>
    </cfRule>
  </conditionalFormatting>
  <conditionalFormatting sqref="AF8 AF38">
    <cfRule type="containsText" dxfId="21" priority="139" operator="containsText" text=" ">
      <formula>NOT(ISERROR(SEARCH(" ",AF8)))</formula>
    </cfRule>
  </conditionalFormatting>
  <conditionalFormatting sqref="AH8:AH11 AH38:AH40">
    <cfRule type="containsText" dxfId="20" priority="150" operator="containsText" text=" ">
      <formula>NOT(ISERROR(SEARCH(" ",AH8)))</formula>
    </cfRule>
  </conditionalFormatting>
  <conditionalFormatting sqref="AF9 AF39">
    <cfRule type="containsText" dxfId="19" priority="138" operator="containsText" text=" ">
      <formula>NOT(ISERROR(SEARCH(" ",AF9)))</formula>
    </cfRule>
  </conditionalFormatting>
  <conditionalFormatting sqref="AF10 AF40">
    <cfRule type="containsText" dxfId="18" priority="137" operator="containsText" text=" ">
      <formula>NOT(ISERROR(SEARCH(" ",AF10)))</formula>
    </cfRule>
  </conditionalFormatting>
  <conditionalFormatting sqref="L15:P15 AA41:AG1048576 AA12:AB40 L22:P1048576">
    <cfRule type="containsText" dxfId="17" priority="223" operator="containsText" text=" ">
      <formula>NOT(ISERROR(SEARCH(" ",L12)))</formula>
    </cfRule>
  </conditionalFormatting>
  <conditionalFormatting sqref="Q15:U15 Q22:U1048576">
    <cfRule type="containsText" dxfId="16" priority="204" operator="containsText" text=" ">
      <formula>NOT(ISERROR(SEARCH(" ",Q15)))</formula>
    </cfRule>
  </conditionalFormatting>
  <conditionalFormatting sqref="V15:Z15 V22:Z1048576">
    <cfRule type="containsText" dxfId="15" priority="200" operator="containsText" text=" ">
      <formula>NOT(ISERROR(SEARCH(" ",V15)))</formula>
    </cfRule>
  </conditionalFormatting>
  <conditionalFormatting sqref="H16:J21 B20:C21">
    <cfRule type="containsText" dxfId="14" priority="162" operator="containsText" text=" ">
      <formula>NOT(ISERROR(SEARCH(" ",B16)))</formula>
    </cfRule>
  </conditionalFormatting>
  <conditionalFormatting sqref="B16:F19">
    <cfRule type="containsText" dxfId="13" priority="118" operator="containsText" text=" ">
      <formula>NOT(ISERROR(SEARCH(" ",B16)))</formula>
    </cfRule>
  </conditionalFormatting>
  <conditionalFormatting sqref="L16:P17 L19:P20 P21 L18 L21:N21">
    <cfRule type="containsText" dxfId="12" priority="160" operator="containsText" text=" ">
      <formula>NOT(ISERROR(SEARCH(" ",L16)))</formula>
    </cfRule>
  </conditionalFormatting>
  <conditionalFormatting sqref="Q16:U17 Q19:U20 Q21:S21 U21 Q18">
    <cfRule type="containsText" dxfId="11" priority="157" operator="containsText" text=" ">
      <formula>NOT(ISERROR(SEARCH(" ",Q16)))</formula>
    </cfRule>
  </conditionalFormatting>
  <conditionalFormatting sqref="V16:Z17 Z21 V18 V19:Z20 V21:X21">
    <cfRule type="containsText" dxfId="10" priority="155" operator="containsText" text=" ">
      <formula>NOT(ISERROR(SEARCH(" ",V16)))</formula>
    </cfRule>
  </conditionalFormatting>
  <conditionalFormatting sqref="L22:P23 L25:P25 L24 M26:N34 P26:P34">
    <cfRule type="containsText" dxfId="9" priority="67" operator="containsText" text=" ">
      <formula>NOT(ISERROR(SEARCH(" ",L22)))</formula>
    </cfRule>
  </conditionalFormatting>
  <conditionalFormatting sqref="Q22:U23 Q25:T25 Q24">
    <cfRule type="containsText" dxfId="8" priority="63" operator="containsText" text=" ">
      <formula>NOT(ISERROR(SEARCH(" ",Q22)))</formula>
    </cfRule>
  </conditionalFormatting>
  <conditionalFormatting sqref="V22:Z23 V24 V25:Y25">
    <cfRule type="containsText" dxfId="7" priority="60" operator="containsText" text=" ">
      <formula>NOT(ISERROR(SEARCH(" ",V22)))</formula>
    </cfRule>
  </conditionalFormatting>
  <conditionalFormatting sqref="B26:B33 D26:D33">
    <cfRule type="containsText" dxfId="6" priority="69" operator="containsText" text=" ">
      <formula>NOT(ISERROR(SEARCH(" ",B26)))</formula>
    </cfRule>
  </conditionalFormatting>
  <conditionalFormatting sqref="B35:F36 H34:K36 I26:K33">
    <cfRule type="containsText" dxfId="5" priority="58" operator="containsText" text=" ">
      <formula>NOT(ISERROR(SEARCH(" ",B26)))</formula>
    </cfRule>
  </conditionalFormatting>
  <conditionalFormatting sqref="C33 C26:C29">
    <cfRule type="containsText" dxfId="4" priority="3" operator="containsText" text=" ">
      <formula>NOT(ISERROR(SEARCH(" ",C26)))</formula>
    </cfRule>
  </conditionalFormatting>
  <conditionalFormatting sqref="R26:S34">
    <cfRule type="containsText" dxfId="3" priority="53" operator="containsText" text=" ">
      <formula>NOT(ISERROR(SEARCH(" ",R26)))</formula>
    </cfRule>
  </conditionalFormatting>
  <conditionalFormatting sqref="W26:X34">
    <cfRule type="containsText" dxfId="2" priority="50" operator="containsText" text=" ">
      <formula>NOT(ISERROR(SEARCH(" ",W26)))</formula>
    </cfRule>
  </conditionalFormatting>
  <conditionalFormatting sqref="AC30:AE30 AD31:AE31 AG30:AG31">
    <cfRule type="containsText" dxfId="1" priority="142" operator="containsText" text=" ">
      <formula>NOT(ISERROR(SEARCH(" ",AC30)))</formula>
    </cfRule>
  </conditionalFormatting>
  <hyperlinks>
    <hyperlink ref="A1" r:id="rId1"/>
  </hyperlinks>
  <pageMargins left="0.7" right="0.7" top="0.75" bottom="0.75" header="0.3" footer="0.3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1"/>
  <sheetViews>
    <sheetView workbookViewId="0">
      <selection activeCell="C5" sqref="C5"/>
    </sheetView>
  </sheetViews>
  <sheetFormatPr defaultColWidth="9" defaultRowHeight="15.6" x14ac:dyDescent="0.35"/>
  <cols>
    <col min="1" max="2" width="9" style="1"/>
    <col min="3" max="3" width="13.88671875" style="1" customWidth="1"/>
    <col min="4" max="5" width="10.33203125" style="1" customWidth="1"/>
    <col min="6" max="6" width="11.109375" style="1" customWidth="1"/>
    <col min="7" max="7" width="11.44140625" style="1" customWidth="1"/>
    <col min="8" max="8" width="13.88671875" style="1" customWidth="1"/>
    <col min="9" max="12" width="11.6640625" style="1" customWidth="1"/>
    <col min="13" max="13" width="9" style="1"/>
    <col min="14" max="14" width="10.88671875" style="1" customWidth="1"/>
    <col min="15" max="15" width="9.21875" style="1" customWidth="1"/>
    <col min="16" max="16" width="12.77734375" style="1" customWidth="1"/>
    <col min="17" max="17" width="11.109375" style="84" customWidth="1"/>
    <col min="18" max="18" width="8" style="84" customWidth="1"/>
    <col min="19" max="19" width="7.6640625" style="84" customWidth="1"/>
    <col min="20" max="20" width="9.6640625" style="84" customWidth="1"/>
    <col min="21" max="21" width="11.21875" style="84" customWidth="1"/>
    <col min="22" max="22" width="9" style="84"/>
    <col min="23" max="23" width="9" style="2"/>
    <col min="24" max="24" width="10.33203125" style="2" customWidth="1"/>
    <col min="25" max="25" width="12.44140625" style="2" customWidth="1"/>
    <col min="26" max="26" width="12" style="2" customWidth="1"/>
    <col min="27" max="29" width="9" style="2"/>
    <col min="30" max="16384" width="9" style="1"/>
  </cols>
  <sheetData>
    <row r="1" spans="1:29" x14ac:dyDescent="0.35">
      <c r="A1" s="47" t="s">
        <v>0</v>
      </c>
      <c r="B1" s="47" t="s">
        <v>0</v>
      </c>
      <c r="C1" s="47" t="s">
        <v>0</v>
      </c>
      <c r="D1" s="47" t="s">
        <v>58</v>
      </c>
      <c r="E1" s="47" t="s">
        <v>58</v>
      </c>
      <c r="F1" s="47" t="s">
        <v>58</v>
      </c>
      <c r="G1" s="47" t="s">
        <v>58</v>
      </c>
      <c r="H1" s="47" t="s">
        <v>58</v>
      </c>
      <c r="I1" s="47" t="s">
        <v>58</v>
      </c>
      <c r="J1" s="47" t="s">
        <v>0</v>
      </c>
      <c r="K1" s="47" t="s">
        <v>0</v>
      </c>
      <c r="L1" s="47" t="s">
        <v>58</v>
      </c>
      <c r="N1" s="71" t="s">
        <v>59</v>
      </c>
      <c r="Q1" s="84" t="s">
        <v>60</v>
      </c>
    </row>
    <row r="2" spans="1:29" x14ac:dyDescent="0.35">
      <c r="A2" s="92" t="s">
        <v>9</v>
      </c>
      <c r="B2" s="92" t="s">
        <v>9</v>
      </c>
      <c r="C2" s="92" t="s">
        <v>10</v>
      </c>
      <c r="D2" s="92" t="s">
        <v>9</v>
      </c>
      <c r="E2" s="92" t="s">
        <v>9</v>
      </c>
      <c r="F2" s="92" t="s">
        <v>9</v>
      </c>
      <c r="G2" s="92" t="s">
        <v>9</v>
      </c>
      <c r="H2" s="92" t="s">
        <v>9</v>
      </c>
      <c r="I2" s="92" t="s">
        <v>9</v>
      </c>
      <c r="J2" s="92" t="s">
        <v>9</v>
      </c>
      <c r="K2" s="92" t="s">
        <v>9</v>
      </c>
      <c r="L2" s="92" t="s">
        <v>9</v>
      </c>
      <c r="N2" s="1" t="s">
        <v>61</v>
      </c>
    </row>
    <row r="3" spans="1:29" ht="16.2" x14ac:dyDescent="0.35">
      <c r="A3" s="92" t="s">
        <v>31</v>
      </c>
      <c r="B3" s="92" t="s">
        <v>62</v>
      </c>
      <c r="C3" s="92" t="s">
        <v>13</v>
      </c>
      <c r="D3" s="92" t="s">
        <v>63</v>
      </c>
      <c r="E3" s="92" t="s">
        <v>64</v>
      </c>
      <c r="F3" s="92" t="s">
        <v>65</v>
      </c>
      <c r="G3" s="92" t="s">
        <v>66</v>
      </c>
      <c r="H3" s="92" t="s">
        <v>67</v>
      </c>
      <c r="I3" s="92" t="s">
        <v>68</v>
      </c>
      <c r="J3" s="92" t="s">
        <v>69</v>
      </c>
      <c r="K3" s="92" t="s">
        <v>70</v>
      </c>
      <c r="L3" s="92" t="s">
        <v>71</v>
      </c>
      <c r="Q3" s="153"/>
    </row>
    <row r="4" spans="1:29" ht="79.8" x14ac:dyDescent="0.35">
      <c r="A4" s="131" t="s">
        <v>72</v>
      </c>
      <c r="B4" s="132" t="s">
        <v>73</v>
      </c>
      <c r="C4" s="131" t="s">
        <v>74</v>
      </c>
      <c r="D4" s="132" t="s">
        <v>75</v>
      </c>
      <c r="E4" s="133" t="s">
        <v>76</v>
      </c>
      <c r="F4" s="96" t="s">
        <v>77</v>
      </c>
      <c r="G4" s="134" t="s">
        <v>78</v>
      </c>
      <c r="H4" s="134" t="s">
        <v>79</v>
      </c>
      <c r="I4" s="134" t="s">
        <v>80</v>
      </c>
      <c r="J4" s="133" t="s">
        <v>81</v>
      </c>
      <c r="K4" s="133" t="s">
        <v>82</v>
      </c>
      <c r="L4" s="133" t="s">
        <v>83</v>
      </c>
      <c r="N4" s="1" t="s">
        <v>84</v>
      </c>
      <c r="O4" s="1" t="s">
        <v>85</v>
      </c>
      <c r="Q4" s="154" t="s">
        <v>86</v>
      </c>
      <c r="R4" s="155" t="s">
        <v>25</v>
      </c>
      <c r="S4" s="155" t="s">
        <v>26</v>
      </c>
      <c r="T4" s="86" t="s">
        <v>27</v>
      </c>
      <c r="U4" s="156" t="s">
        <v>87</v>
      </c>
      <c r="W4" s="120"/>
      <c r="X4" s="85">
        <v>0</v>
      </c>
      <c r="Y4" s="35" t="s">
        <v>29</v>
      </c>
      <c r="Z4" s="36" t="s">
        <v>30</v>
      </c>
      <c r="AA4" s="35" t="s">
        <v>25</v>
      </c>
      <c r="AB4" s="45" t="s">
        <v>31</v>
      </c>
      <c r="AC4" s="89" t="s">
        <v>88</v>
      </c>
    </row>
    <row r="5" spans="1:29" ht="18" customHeight="1" x14ac:dyDescent="0.35">
      <c r="A5" s="135">
        <v>1</v>
      </c>
      <c r="B5" s="136">
        <v>1</v>
      </c>
      <c r="C5" s="136" t="str">
        <f>R5&amp;"|"&amp;S5&amp;"|"&amp;T5</f>
        <v>2|1210|1</v>
      </c>
      <c r="D5" s="137">
        <f>ROUND(N5*1000000,0)</f>
        <v>10000</v>
      </c>
      <c r="E5" s="138">
        <v>3</v>
      </c>
      <c r="F5" s="12">
        <v>50</v>
      </c>
      <c r="G5" s="12">
        <v>1</v>
      </c>
      <c r="H5" s="12">
        <v>1500</v>
      </c>
      <c r="I5" s="12">
        <v>-1</v>
      </c>
      <c r="J5" s="12">
        <v>1</v>
      </c>
      <c r="K5" s="12">
        <v>1</v>
      </c>
      <c r="L5" s="12">
        <v>1</v>
      </c>
      <c r="M5" s="136"/>
      <c r="N5" s="140">
        <v>0.01</v>
      </c>
      <c r="O5" s="141">
        <f>N5*U5</f>
        <v>15000</v>
      </c>
      <c r="Q5" s="157" t="s">
        <v>52</v>
      </c>
      <c r="R5" s="35">
        <f t="shared" ref="R5:R24" si="0">VLOOKUP(Q5,X:AB,4,0)</f>
        <v>2</v>
      </c>
      <c r="S5" s="35">
        <f t="shared" ref="S5:S24" si="1">VLOOKUP(Q5,X:AB,5,0)</f>
        <v>1210</v>
      </c>
      <c r="T5" s="158">
        <v>1</v>
      </c>
      <c r="U5" s="13">
        <v>1500000</v>
      </c>
      <c r="X5" s="37" t="s">
        <v>33</v>
      </c>
      <c r="Y5" s="38">
        <v>1</v>
      </c>
      <c r="Z5" s="38">
        <v>0.1</v>
      </c>
      <c r="AA5" s="38">
        <v>1</v>
      </c>
      <c r="AB5" s="13">
        <v>0</v>
      </c>
      <c r="AC5" s="122">
        <v>1</v>
      </c>
    </row>
    <row r="6" spans="1:29" x14ac:dyDescent="0.35">
      <c r="A6" s="11">
        <v>2</v>
      </c>
      <c r="B6" s="12">
        <v>1</v>
      </c>
      <c r="C6" s="12" t="str">
        <f t="shared" ref="C6:C24" si="2">R6&amp;"|"&amp;S6&amp;"|"&amp;T6</f>
        <v>2|1209|1</v>
      </c>
      <c r="D6" s="138">
        <f t="shared" ref="D6:D24" si="3">ROUND(N6*1000000,0)</f>
        <v>20000</v>
      </c>
      <c r="E6" s="138">
        <v>2</v>
      </c>
      <c r="F6" s="12">
        <v>50</v>
      </c>
      <c r="G6" s="12">
        <v>1</v>
      </c>
      <c r="H6" s="12">
        <v>1500</v>
      </c>
      <c r="I6" s="12">
        <v>-1</v>
      </c>
      <c r="J6" s="12">
        <v>1</v>
      </c>
      <c r="K6" s="12">
        <v>1</v>
      </c>
      <c r="L6" s="12">
        <v>1</v>
      </c>
      <c r="M6" s="12"/>
      <c r="N6" s="142">
        <v>0.02</v>
      </c>
      <c r="O6" s="143">
        <f t="shared" ref="O6:O24" si="4">N6*U6</f>
        <v>18000</v>
      </c>
      <c r="Q6" s="157" t="s">
        <v>51</v>
      </c>
      <c r="R6" s="38">
        <f t="shared" si="0"/>
        <v>2</v>
      </c>
      <c r="S6" s="38">
        <f t="shared" si="1"/>
        <v>1209</v>
      </c>
      <c r="T6" s="158">
        <v>1</v>
      </c>
      <c r="U6" s="13">
        <v>900000</v>
      </c>
      <c r="X6" s="37" t="s">
        <v>35</v>
      </c>
      <c r="Y6" s="40">
        <v>0.1</v>
      </c>
      <c r="Z6" s="40">
        <v>1</v>
      </c>
      <c r="AA6" s="38">
        <v>1</v>
      </c>
      <c r="AB6" s="13">
        <v>1</v>
      </c>
      <c r="AC6" s="123">
        <v>2.5</v>
      </c>
    </row>
    <row r="7" spans="1:29" x14ac:dyDescent="0.35">
      <c r="A7" s="11">
        <v>3</v>
      </c>
      <c r="B7" s="12">
        <v>1</v>
      </c>
      <c r="C7" s="12" t="str">
        <f t="shared" ref="C7:C8" si="5">R7&amp;"|"&amp;S7&amp;"|"&amp;T7</f>
        <v>2|1008|1</v>
      </c>
      <c r="D7" s="138">
        <f t="shared" si="3"/>
        <v>80000</v>
      </c>
      <c r="E7" s="138">
        <v>0</v>
      </c>
      <c r="F7" s="12">
        <v>-1</v>
      </c>
      <c r="G7" s="12">
        <v>1</v>
      </c>
      <c r="H7" s="12">
        <v>-1</v>
      </c>
      <c r="I7" s="12">
        <v>-1</v>
      </c>
      <c r="J7" s="12">
        <v>1</v>
      </c>
      <c r="K7" s="12">
        <v>1</v>
      </c>
      <c r="L7" s="12">
        <v>-1</v>
      </c>
      <c r="M7" s="12"/>
      <c r="N7" s="142">
        <v>0.08</v>
      </c>
      <c r="O7" s="141">
        <f t="shared" ref="O7:O8" si="6">N7*U7</f>
        <v>80000</v>
      </c>
      <c r="Q7" s="157" t="s">
        <v>44</v>
      </c>
      <c r="R7" s="38">
        <f t="shared" si="0"/>
        <v>2</v>
      </c>
      <c r="S7" s="38">
        <f t="shared" si="1"/>
        <v>1008</v>
      </c>
      <c r="T7" s="158">
        <v>1</v>
      </c>
      <c r="U7" s="13">
        <f>VLOOKUP(Q7,X:AB,2,0)*T7*10000</f>
        <v>1000000</v>
      </c>
      <c r="X7" s="37" t="s">
        <v>32</v>
      </c>
      <c r="Y7" s="170">
        <f>1/10000</f>
        <v>1E-4</v>
      </c>
      <c r="Z7" s="171">
        <f>Y7*10</f>
        <v>1E-3</v>
      </c>
      <c r="AA7" s="38">
        <v>1</v>
      </c>
      <c r="AB7" s="13">
        <v>2</v>
      </c>
      <c r="AC7" s="122">
        <v>1</v>
      </c>
    </row>
    <row r="8" spans="1:29" x14ac:dyDescent="0.35">
      <c r="A8" s="11">
        <v>4</v>
      </c>
      <c r="B8" s="12">
        <v>1</v>
      </c>
      <c r="C8" s="12" t="str">
        <f t="shared" si="5"/>
        <v>2|1007|1</v>
      </c>
      <c r="D8" s="138">
        <f t="shared" si="3"/>
        <v>100000</v>
      </c>
      <c r="E8" s="138">
        <v>0</v>
      </c>
      <c r="F8" s="12">
        <v>-1</v>
      </c>
      <c r="G8" s="12">
        <v>2</v>
      </c>
      <c r="H8" s="12">
        <v>-1</v>
      </c>
      <c r="I8" s="12">
        <v>-1</v>
      </c>
      <c r="J8" s="12">
        <v>1</v>
      </c>
      <c r="K8" s="12">
        <v>1</v>
      </c>
      <c r="L8" s="12">
        <v>-1</v>
      </c>
      <c r="M8" s="12"/>
      <c r="N8" s="142">
        <v>0.1</v>
      </c>
      <c r="O8" s="143">
        <f t="shared" si="6"/>
        <v>50000</v>
      </c>
      <c r="P8" s="144"/>
      <c r="Q8" s="159" t="s">
        <v>39</v>
      </c>
      <c r="R8" s="38">
        <f t="shared" si="0"/>
        <v>2</v>
      </c>
      <c r="S8" s="38">
        <f t="shared" si="1"/>
        <v>1007</v>
      </c>
      <c r="T8" s="158">
        <v>1</v>
      </c>
      <c r="U8" s="13">
        <v>500000</v>
      </c>
      <c r="X8" s="37" t="s">
        <v>38</v>
      </c>
      <c r="Y8" s="38">
        <v>0.2</v>
      </c>
      <c r="Z8" s="38">
        <v>2</v>
      </c>
      <c r="AA8" s="38">
        <v>2</v>
      </c>
      <c r="AB8" s="13">
        <v>1001</v>
      </c>
      <c r="AC8" s="123">
        <v>2.5</v>
      </c>
    </row>
    <row r="9" spans="1:29" x14ac:dyDescent="0.35">
      <c r="A9" s="11">
        <v>5</v>
      </c>
      <c r="B9" s="12">
        <v>1</v>
      </c>
      <c r="C9" s="12" t="str">
        <f t="shared" ref="C9:C14" si="7">R9&amp;"|"&amp;S9&amp;"|"&amp;T9</f>
        <v>1|2|588888</v>
      </c>
      <c r="D9" s="138">
        <f t="shared" si="3"/>
        <v>50000</v>
      </c>
      <c r="E9" s="138">
        <v>0</v>
      </c>
      <c r="F9" s="12">
        <v>-1</v>
      </c>
      <c r="G9" s="12">
        <v>-1</v>
      </c>
      <c r="H9" s="12">
        <v>-1</v>
      </c>
      <c r="I9" s="12">
        <v>-1</v>
      </c>
      <c r="J9" s="12">
        <v>1</v>
      </c>
      <c r="K9" s="12">
        <v>1</v>
      </c>
      <c r="L9" s="12">
        <v>-1</v>
      </c>
      <c r="M9" s="12"/>
      <c r="N9" s="142">
        <v>0.05</v>
      </c>
      <c r="O9" s="143">
        <f t="shared" ref="O9:O14" si="8">N9*U9</f>
        <v>44444.4</v>
      </c>
      <c r="P9" s="145"/>
      <c r="Q9" s="157" t="s">
        <v>32</v>
      </c>
      <c r="R9" s="38">
        <f t="shared" si="0"/>
        <v>1</v>
      </c>
      <c r="S9" s="38">
        <f t="shared" si="1"/>
        <v>2</v>
      </c>
      <c r="T9" s="158">
        <v>588888</v>
      </c>
      <c r="U9" s="13">
        <v>888888</v>
      </c>
      <c r="X9" s="37" t="s">
        <v>40</v>
      </c>
      <c r="Y9" s="38">
        <v>0.5</v>
      </c>
      <c r="Z9" s="38">
        <v>5</v>
      </c>
      <c r="AA9" s="38">
        <v>2</v>
      </c>
      <c r="AB9" s="13">
        <v>1002</v>
      </c>
      <c r="AC9" s="122">
        <v>1</v>
      </c>
    </row>
    <row r="10" spans="1:29" x14ac:dyDescent="0.35">
      <c r="A10" s="11">
        <v>6</v>
      </c>
      <c r="B10" s="12">
        <v>1</v>
      </c>
      <c r="C10" s="12" t="str">
        <f t="shared" si="7"/>
        <v>1|2|288888</v>
      </c>
      <c r="D10" s="138">
        <f t="shared" si="3"/>
        <v>228310</v>
      </c>
      <c r="E10" s="138">
        <v>0</v>
      </c>
      <c r="F10" s="12">
        <v>-1</v>
      </c>
      <c r="G10" s="12">
        <v>-1</v>
      </c>
      <c r="H10" s="12">
        <v>-1</v>
      </c>
      <c r="I10" s="12">
        <v>-1</v>
      </c>
      <c r="J10" s="12">
        <v>-1</v>
      </c>
      <c r="K10" s="12">
        <v>-1</v>
      </c>
      <c r="L10" s="12">
        <v>-1</v>
      </c>
      <c r="M10" s="12"/>
      <c r="N10" s="142">
        <v>0.22831000000000001</v>
      </c>
      <c r="O10" s="143">
        <f t="shared" si="8"/>
        <v>65956.019280000008</v>
      </c>
      <c r="P10" s="145"/>
      <c r="Q10" s="157" t="s">
        <v>32</v>
      </c>
      <c r="R10" s="38">
        <f t="shared" si="0"/>
        <v>1</v>
      </c>
      <c r="S10" s="38">
        <f t="shared" si="1"/>
        <v>2</v>
      </c>
      <c r="T10" s="158">
        <v>288888</v>
      </c>
      <c r="U10" s="13">
        <f>VLOOKUP(Q10,X:AB,2,0)*T10*10000</f>
        <v>288888</v>
      </c>
      <c r="X10" s="37" t="s">
        <v>42</v>
      </c>
      <c r="Y10" s="40">
        <v>2</v>
      </c>
      <c r="Z10" s="40">
        <v>20</v>
      </c>
      <c r="AA10" s="38">
        <v>2</v>
      </c>
      <c r="AB10" s="13">
        <v>1003</v>
      </c>
      <c r="AC10" s="123">
        <v>2.5</v>
      </c>
    </row>
    <row r="11" spans="1:29" x14ac:dyDescent="0.35">
      <c r="A11" s="11">
        <v>7</v>
      </c>
      <c r="B11" s="12">
        <v>1</v>
      </c>
      <c r="C11" s="12" t="str">
        <f t="shared" si="7"/>
        <v>2|1003|8</v>
      </c>
      <c r="D11" s="138">
        <f t="shared" si="3"/>
        <v>161690</v>
      </c>
      <c r="E11" s="138">
        <v>0</v>
      </c>
      <c r="F11" s="12">
        <v>-1</v>
      </c>
      <c r="G11" s="12">
        <v>-1</v>
      </c>
      <c r="H11" s="12">
        <v>-1</v>
      </c>
      <c r="I11" s="12">
        <v>-1</v>
      </c>
      <c r="J11" s="12">
        <v>-1</v>
      </c>
      <c r="K11" s="12">
        <v>-1</v>
      </c>
      <c r="L11" s="12">
        <v>-1</v>
      </c>
      <c r="M11" s="12"/>
      <c r="N11" s="142">
        <v>0.16169</v>
      </c>
      <c r="O11" s="143">
        <f t="shared" si="8"/>
        <v>25870.400000000001</v>
      </c>
      <c r="P11" s="146" t="s">
        <v>89</v>
      </c>
      <c r="Q11" s="157" t="s">
        <v>42</v>
      </c>
      <c r="R11" s="38">
        <f t="shared" si="0"/>
        <v>2</v>
      </c>
      <c r="S11" s="38">
        <f t="shared" si="1"/>
        <v>1003</v>
      </c>
      <c r="T11" s="158">
        <v>8</v>
      </c>
      <c r="U11" s="13">
        <f>VLOOKUP(Q11,X:AB,2,0)*T11*10000</f>
        <v>160000</v>
      </c>
      <c r="X11" s="37" t="s">
        <v>43</v>
      </c>
      <c r="Y11" s="38">
        <v>0.2</v>
      </c>
      <c r="Z11" s="38">
        <v>2</v>
      </c>
      <c r="AA11" s="38">
        <v>2</v>
      </c>
      <c r="AB11" s="13">
        <v>1004</v>
      </c>
      <c r="AC11" s="122">
        <v>1</v>
      </c>
    </row>
    <row r="12" spans="1:29" x14ac:dyDescent="0.35">
      <c r="A12" s="11">
        <v>8</v>
      </c>
      <c r="B12" s="12">
        <v>1</v>
      </c>
      <c r="C12" s="12" t="str">
        <f t="shared" si="7"/>
        <v>1|1|88</v>
      </c>
      <c r="D12" s="138">
        <f t="shared" si="3"/>
        <v>200000</v>
      </c>
      <c r="E12" s="138">
        <v>0</v>
      </c>
      <c r="F12" s="12">
        <v>-1</v>
      </c>
      <c r="G12" s="12">
        <v>-1</v>
      </c>
      <c r="H12" s="12">
        <v>-1</v>
      </c>
      <c r="I12" s="12">
        <v>-1</v>
      </c>
      <c r="J12" s="12">
        <v>-1</v>
      </c>
      <c r="K12" s="12">
        <v>-1</v>
      </c>
      <c r="L12" s="12">
        <v>-1</v>
      </c>
      <c r="M12" s="12"/>
      <c r="N12" s="142">
        <f>1-SUM(N5:N11)-SUM(N13:N14)</f>
        <v>0.19999999999999996</v>
      </c>
      <c r="O12" s="147">
        <f t="shared" si="8"/>
        <v>17599.999999999996</v>
      </c>
      <c r="P12" s="148">
        <f>SUM(O5:O14)</f>
        <v>321370.81928000005</v>
      </c>
      <c r="Q12" s="157" t="s">
        <v>35</v>
      </c>
      <c r="R12" s="38">
        <f t="shared" si="0"/>
        <v>1</v>
      </c>
      <c r="S12" s="38">
        <f t="shared" si="1"/>
        <v>1</v>
      </c>
      <c r="T12" s="158">
        <v>88</v>
      </c>
      <c r="U12" s="13">
        <f>VLOOKUP(Q12,X:AB,2,0)*T12*10000</f>
        <v>88000</v>
      </c>
      <c r="X12" s="37" t="s">
        <v>45</v>
      </c>
      <c r="Y12" s="40">
        <v>0.1</v>
      </c>
      <c r="Z12" s="38">
        <v>0.5</v>
      </c>
      <c r="AA12" s="38">
        <v>2</v>
      </c>
      <c r="AB12" s="13">
        <v>1204</v>
      </c>
      <c r="AC12" s="122">
        <v>1</v>
      </c>
    </row>
    <row r="13" spans="1:29" x14ac:dyDescent="0.35">
      <c r="A13" s="11">
        <v>9</v>
      </c>
      <c r="B13" s="12">
        <v>1</v>
      </c>
      <c r="C13" s="12" t="str">
        <f t="shared" si="7"/>
        <v>2|1204|50</v>
      </c>
      <c r="D13" s="138">
        <f t="shared" si="3"/>
        <v>50000</v>
      </c>
      <c r="E13" s="138">
        <v>0</v>
      </c>
      <c r="F13" s="12">
        <v>-1</v>
      </c>
      <c r="G13" s="12">
        <v>-1</v>
      </c>
      <c r="H13" s="12">
        <v>-1</v>
      </c>
      <c r="I13" s="12">
        <v>-1</v>
      </c>
      <c r="J13" s="12">
        <v>1</v>
      </c>
      <c r="K13" s="12">
        <v>-1</v>
      </c>
      <c r="L13" s="12">
        <v>-1</v>
      </c>
      <c r="M13" s="12"/>
      <c r="N13" s="142">
        <v>0.05</v>
      </c>
      <c r="O13" s="149">
        <f t="shared" si="8"/>
        <v>2500</v>
      </c>
      <c r="Q13" s="157" t="s">
        <v>45</v>
      </c>
      <c r="R13" s="38">
        <f t="shared" si="0"/>
        <v>2</v>
      </c>
      <c r="S13" s="38">
        <f t="shared" si="1"/>
        <v>1204</v>
      </c>
      <c r="T13" s="158">
        <v>50</v>
      </c>
      <c r="U13" s="13">
        <f>VLOOKUP(Q13,X:AB,2,0)*T13*10000</f>
        <v>50000</v>
      </c>
      <c r="X13" s="37" t="s">
        <v>34</v>
      </c>
      <c r="Y13" s="38">
        <v>15</v>
      </c>
      <c r="Z13" s="38">
        <v>150</v>
      </c>
      <c r="AA13" s="38">
        <v>2</v>
      </c>
      <c r="AB13" s="13">
        <v>1005</v>
      </c>
      <c r="AC13" s="122">
        <v>1</v>
      </c>
    </row>
    <row r="14" spans="1:29" x14ac:dyDescent="0.35">
      <c r="A14" s="14">
        <v>10</v>
      </c>
      <c r="B14" s="15">
        <v>1</v>
      </c>
      <c r="C14" s="15" t="str">
        <f t="shared" si="7"/>
        <v>2|1204|20</v>
      </c>
      <c r="D14" s="139">
        <f t="shared" si="3"/>
        <v>100000</v>
      </c>
      <c r="E14" s="139">
        <v>0</v>
      </c>
      <c r="F14" s="15">
        <v>-1</v>
      </c>
      <c r="G14" s="15">
        <v>-1</v>
      </c>
      <c r="H14" s="15">
        <v>-1</v>
      </c>
      <c r="I14" s="15">
        <v>-1</v>
      </c>
      <c r="J14" s="15">
        <v>1</v>
      </c>
      <c r="K14" s="12">
        <v>-1</v>
      </c>
      <c r="L14" s="15">
        <v>-1</v>
      </c>
      <c r="M14" s="15"/>
      <c r="N14" s="150">
        <v>0.1</v>
      </c>
      <c r="O14" s="151">
        <f t="shared" si="8"/>
        <v>2000</v>
      </c>
      <c r="Q14" s="160" t="s">
        <v>45</v>
      </c>
      <c r="R14" s="44">
        <f t="shared" si="0"/>
        <v>2</v>
      </c>
      <c r="S14" s="44">
        <f t="shared" si="1"/>
        <v>1204</v>
      </c>
      <c r="T14" s="161">
        <v>20</v>
      </c>
      <c r="U14" s="13">
        <f>VLOOKUP(Q14,X:AB,2,0)*T14*10000</f>
        <v>20000</v>
      </c>
      <c r="X14" s="37" t="s">
        <v>37</v>
      </c>
      <c r="Y14" s="38">
        <v>25</v>
      </c>
      <c r="Z14" s="38">
        <v>250</v>
      </c>
      <c r="AA14" s="38">
        <v>2</v>
      </c>
      <c r="AB14" s="13">
        <v>1006</v>
      </c>
      <c r="AC14" s="122">
        <v>1</v>
      </c>
    </row>
    <row r="15" spans="1:29" x14ac:dyDescent="0.35">
      <c r="A15" s="135">
        <v>11</v>
      </c>
      <c r="B15" s="12">
        <v>2</v>
      </c>
      <c r="C15" s="136" t="str">
        <f t="shared" si="2"/>
        <v>2|1204|50</v>
      </c>
      <c r="D15" s="137">
        <f t="shared" si="3"/>
        <v>10000</v>
      </c>
      <c r="E15" s="137">
        <v>0</v>
      </c>
      <c r="F15" s="136">
        <v>100</v>
      </c>
      <c r="G15" s="136">
        <v>1</v>
      </c>
      <c r="H15" s="136">
        <v>-1</v>
      </c>
      <c r="I15" s="136">
        <v>14</v>
      </c>
      <c r="J15" s="136">
        <v>1</v>
      </c>
      <c r="K15" s="136">
        <v>-1</v>
      </c>
      <c r="L15" s="12">
        <v>-1</v>
      </c>
      <c r="M15" s="136"/>
      <c r="N15" s="140">
        <v>0.01</v>
      </c>
      <c r="O15" s="141">
        <f t="shared" si="4"/>
        <v>500</v>
      </c>
      <c r="Q15" s="162" t="s">
        <v>45</v>
      </c>
      <c r="R15" s="35">
        <f t="shared" si="0"/>
        <v>2</v>
      </c>
      <c r="S15" s="35">
        <f t="shared" si="1"/>
        <v>1204</v>
      </c>
      <c r="T15" s="163">
        <v>50</v>
      </c>
      <c r="U15" s="13">
        <f t="shared" ref="U15:U16" si="9">VLOOKUP(Q15,X:AB,2,0)*T15*10000</f>
        <v>50000</v>
      </c>
      <c r="X15" s="37" t="s">
        <v>39</v>
      </c>
      <c r="Y15" s="38">
        <v>50</v>
      </c>
      <c r="Z15" s="38">
        <v>500</v>
      </c>
      <c r="AA15" s="38">
        <v>2</v>
      </c>
      <c r="AB15" s="13">
        <v>1007</v>
      </c>
      <c r="AC15" s="122">
        <v>1</v>
      </c>
    </row>
    <row r="16" spans="1:29" x14ac:dyDescent="0.35">
      <c r="A16" s="11">
        <v>12</v>
      </c>
      <c r="B16" s="12">
        <v>2</v>
      </c>
      <c r="C16" s="12" t="str">
        <f t="shared" ref="C16:C19" si="10">R16&amp;"|"&amp;S16&amp;"|"&amp;T16</f>
        <v>2|1204|20</v>
      </c>
      <c r="D16" s="138">
        <f t="shared" si="3"/>
        <v>20000</v>
      </c>
      <c r="E16" s="138">
        <v>0</v>
      </c>
      <c r="F16" s="12">
        <v>250</v>
      </c>
      <c r="G16" s="12">
        <v>1</v>
      </c>
      <c r="H16" s="12">
        <v>-1</v>
      </c>
      <c r="I16" s="12">
        <v>5</v>
      </c>
      <c r="J16" s="12">
        <v>1</v>
      </c>
      <c r="K16" s="12">
        <v>-1</v>
      </c>
      <c r="L16" s="12">
        <v>-1</v>
      </c>
      <c r="M16" s="12"/>
      <c r="N16" s="142">
        <v>0.02</v>
      </c>
      <c r="O16" s="143">
        <f t="shared" ref="O16:O19" si="11">N16*U16</f>
        <v>400</v>
      </c>
      <c r="Q16" s="162" t="s">
        <v>45</v>
      </c>
      <c r="R16" s="38">
        <f t="shared" si="0"/>
        <v>2</v>
      </c>
      <c r="S16" s="38">
        <f t="shared" si="1"/>
        <v>1204</v>
      </c>
      <c r="T16" s="164">
        <v>20</v>
      </c>
      <c r="U16" s="13">
        <f t="shared" si="9"/>
        <v>20000</v>
      </c>
      <c r="X16" s="37" t="s">
        <v>44</v>
      </c>
      <c r="Y16" s="38">
        <v>100</v>
      </c>
      <c r="Z16" s="38">
        <v>1000</v>
      </c>
      <c r="AA16" s="38">
        <v>2</v>
      </c>
      <c r="AB16" s="13">
        <v>1008</v>
      </c>
      <c r="AC16" s="122">
        <v>1</v>
      </c>
    </row>
    <row r="17" spans="1:29" x14ac:dyDescent="0.35">
      <c r="A17" s="11">
        <v>13</v>
      </c>
      <c r="B17" s="12">
        <v>2</v>
      </c>
      <c r="C17" s="12" t="str">
        <f t="shared" si="10"/>
        <v>1|2|6888</v>
      </c>
      <c r="D17" s="138">
        <f t="shared" si="3"/>
        <v>200000</v>
      </c>
      <c r="E17" s="138">
        <v>0</v>
      </c>
      <c r="F17" s="12">
        <v>-1</v>
      </c>
      <c r="G17" s="12">
        <v>-1</v>
      </c>
      <c r="H17" s="12">
        <v>-1</v>
      </c>
      <c r="I17" s="12">
        <v>-1</v>
      </c>
      <c r="J17" s="12">
        <v>-1</v>
      </c>
      <c r="K17" s="12">
        <v>-1</v>
      </c>
      <c r="L17" s="12">
        <v>-1</v>
      </c>
      <c r="M17" s="12"/>
      <c r="N17" s="142">
        <v>0.2</v>
      </c>
      <c r="O17" s="141">
        <f t="shared" si="11"/>
        <v>1377.6000000000004</v>
      </c>
      <c r="Q17" s="165" t="s">
        <v>32</v>
      </c>
      <c r="R17" s="38">
        <f t="shared" si="0"/>
        <v>1</v>
      </c>
      <c r="S17" s="38">
        <f t="shared" si="1"/>
        <v>2</v>
      </c>
      <c r="T17" s="164">
        <v>6888</v>
      </c>
      <c r="U17" s="13">
        <f>VLOOKUP(Q17,X:AB,2,0)*T17*10000</f>
        <v>6888.0000000000009</v>
      </c>
      <c r="X17" s="37" t="s">
        <v>90</v>
      </c>
      <c r="Y17" s="38">
        <v>5</v>
      </c>
      <c r="Z17" s="38">
        <v>50</v>
      </c>
      <c r="AA17" s="38">
        <v>2</v>
      </c>
      <c r="AB17" s="13">
        <v>1206</v>
      </c>
      <c r="AC17" s="122">
        <v>1</v>
      </c>
    </row>
    <row r="18" spans="1:29" x14ac:dyDescent="0.35">
      <c r="A18" s="11">
        <v>14</v>
      </c>
      <c r="B18" s="12">
        <v>2</v>
      </c>
      <c r="C18" s="12" t="str">
        <f t="shared" si="10"/>
        <v>1|2|1888</v>
      </c>
      <c r="D18" s="138">
        <f t="shared" si="3"/>
        <v>153000</v>
      </c>
      <c r="E18" s="138">
        <v>0</v>
      </c>
      <c r="F18" s="12">
        <v>-1</v>
      </c>
      <c r="G18" s="12">
        <v>-1</v>
      </c>
      <c r="H18" s="12">
        <v>-1</v>
      </c>
      <c r="I18" s="12">
        <v>-1</v>
      </c>
      <c r="J18" s="12">
        <v>-1</v>
      </c>
      <c r="K18" s="12">
        <v>-1</v>
      </c>
      <c r="L18" s="12">
        <v>-1</v>
      </c>
      <c r="M18" s="12"/>
      <c r="N18" s="142">
        <v>0.153</v>
      </c>
      <c r="O18" s="143">
        <f t="shared" si="11"/>
        <v>288.86399999999998</v>
      </c>
      <c r="P18" s="145"/>
      <c r="Q18" s="165" t="s">
        <v>32</v>
      </c>
      <c r="R18" s="38">
        <f t="shared" si="0"/>
        <v>1</v>
      </c>
      <c r="S18" s="38">
        <f t="shared" si="1"/>
        <v>2</v>
      </c>
      <c r="T18" s="164">
        <v>1888</v>
      </c>
      <c r="U18" s="13">
        <f>VLOOKUP(Q18,X:AB,2,0)*T18*10000</f>
        <v>1888</v>
      </c>
      <c r="X18" s="37" t="s">
        <v>49</v>
      </c>
      <c r="Y18" s="38">
        <v>2</v>
      </c>
      <c r="Z18" s="38">
        <v>20</v>
      </c>
      <c r="AA18" s="38">
        <v>2</v>
      </c>
      <c r="AB18" s="13">
        <v>1205</v>
      </c>
      <c r="AC18" s="122">
        <v>1</v>
      </c>
    </row>
    <row r="19" spans="1:29" x14ac:dyDescent="0.35">
      <c r="A19" s="11">
        <v>15</v>
      </c>
      <c r="B19" s="12">
        <v>2</v>
      </c>
      <c r="C19" s="12" t="str">
        <f t="shared" si="10"/>
        <v>1|2|688</v>
      </c>
      <c r="D19" s="138">
        <f t="shared" si="3"/>
        <v>50000</v>
      </c>
      <c r="E19" s="138">
        <v>0</v>
      </c>
      <c r="F19" s="12">
        <v>-1</v>
      </c>
      <c r="G19" s="12">
        <v>-1</v>
      </c>
      <c r="H19" s="12">
        <v>-1</v>
      </c>
      <c r="I19" s="12">
        <v>-1</v>
      </c>
      <c r="J19" s="12">
        <v>-1</v>
      </c>
      <c r="K19" s="12">
        <v>-1</v>
      </c>
      <c r="L19" s="12">
        <v>-1</v>
      </c>
      <c r="M19" s="12"/>
      <c r="N19" s="142">
        <v>0.05</v>
      </c>
      <c r="O19" s="143">
        <f t="shared" si="11"/>
        <v>34.4</v>
      </c>
      <c r="P19" s="145"/>
      <c r="Q19" s="165" t="s">
        <v>32</v>
      </c>
      <c r="R19" s="38">
        <f t="shared" si="0"/>
        <v>1</v>
      </c>
      <c r="S19" s="38">
        <f t="shared" si="1"/>
        <v>2</v>
      </c>
      <c r="T19" s="164">
        <v>688</v>
      </c>
      <c r="U19" s="13">
        <f>VLOOKUP(Q19,X:AB,2,0)*T19*10000</f>
        <v>688</v>
      </c>
      <c r="X19" s="43" t="s">
        <v>50</v>
      </c>
      <c r="Y19" s="44">
        <v>200</v>
      </c>
      <c r="Z19" s="44">
        <v>2000</v>
      </c>
      <c r="AA19" s="44">
        <v>2</v>
      </c>
      <c r="AB19" s="16">
        <v>1208</v>
      </c>
      <c r="AC19" s="122">
        <v>1</v>
      </c>
    </row>
    <row r="20" spans="1:29" x14ac:dyDescent="0.35">
      <c r="A20" s="11">
        <v>16</v>
      </c>
      <c r="B20" s="12">
        <v>2</v>
      </c>
      <c r="C20" s="12" t="str">
        <f t="shared" si="2"/>
        <v>1|1|18</v>
      </c>
      <c r="D20" s="138">
        <f t="shared" si="3"/>
        <v>150000</v>
      </c>
      <c r="E20" s="138">
        <v>0</v>
      </c>
      <c r="F20" s="12">
        <v>-1</v>
      </c>
      <c r="G20" s="12">
        <v>-1</v>
      </c>
      <c r="H20" s="12">
        <v>-1</v>
      </c>
      <c r="I20" s="12">
        <v>-1</v>
      </c>
      <c r="J20" s="12">
        <v>-1</v>
      </c>
      <c r="K20" s="12">
        <v>-1</v>
      </c>
      <c r="L20" s="12">
        <v>-1</v>
      </c>
      <c r="M20" s="12"/>
      <c r="N20" s="142">
        <v>0.15</v>
      </c>
      <c r="O20" s="143">
        <f t="shared" si="4"/>
        <v>2700</v>
      </c>
      <c r="P20" s="145"/>
      <c r="Q20" s="165" t="s">
        <v>35</v>
      </c>
      <c r="R20" s="38">
        <f t="shared" si="0"/>
        <v>1</v>
      </c>
      <c r="S20" s="38">
        <f t="shared" si="1"/>
        <v>1</v>
      </c>
      <c r="T20" s="164">
        <v>18</v>
      </c>
      <c r="U20" s="13">
        <f>VLOOKUP(Q20,X:AB,2,0)*T20*10000</f>
        <v>18000</v>
      </c>
      <c r="X20" s="2" t="s">
        <v>51</v>
      </c>
      <c r="Y20" s="2">
        <v>30</v>
      </c>
      <c r="Z20" s="2">
        <v>300</v>
      </c>
      <c r="AA20" s="2">
        <v>2</v>
      </c>
      <c r="AB20" s="2">
        <v>1209</v>
      </c>
      <c r="AC20" s="122">
        <v>1</v>
      </c>
    </row>
    <row r="21" spans="1:29" x14ac:dyDescent="0.35">
      <c r="A21" s="11">
        <v>17</v>
      </c>
      <c r="B21" s="12">
        <v>2</v>
      </c>
      <c r="C21" s="12" t="str">
        <f t="shared" si="2"/>
        <v>1|1|8</v>
      </c>
      <c r="D21" s="138">
        <f t="shared" si="3"/>
        <v>100000</v>
      </c>
      <c r="E21" s="138">
        <v>0</v>
      </c>
      <c r="F21" s="12">
        <v>-1</v>
      </c>
      <c r="G21" s="12">
        <v>-1</v>
      </c>
      <c r="H21" s="12">
        <v>-1</v>
      </c>
      <c r="I21" s="12">
        <v>-1</v>
      </c>
      <c r="J21" s="12">
        <v>-1</v>
      </c>
      <c r="K21" s="12">
        <v>-1</v>
      </c>
      <c r="L21" s="12">
        <v>-1</v>
      </c>
      <c r="M21" s="12"/>
      <c r="N21" s="142">
        <v>0.1</v>
      </c>
      <c r="O21" s="143">
        <f t="shared" si="4"/>
        <v>800</v>
      </c>
      <c r="P21" s="146" t="s">
        <v>89</v>
      </c>
      <c r="Q21" s="165" t="s">
        <v>35</v>
      </c>
      <c r="R21" s="38">
        <f t="shared" si="0"/>
        <v>1</v>
      </c>
      <c r="S21" s="38">
        <f t="shared" si="1"/>
        <v>1</v>
      </c>
      <c r="T21" s="164">
        <v>8</v>
      </c>
      <c r="U21" s="13">
        <f>VLOOKUP(Q21,X:AB,2,0)*T21*10000</f>
        <v>8000</v>
      </c>
      <c r="X21" s="2" t="s">
        <v>52</v>
      </c>
      <c r="Y21" s="2">
        <v>50</v>
      </c>
      <c r="Z21" s="2">
        <v>500</v>
      </c>
      <c r="AA21" s="2">
        <v>2</v>
      </c>
      <c r="AB21" s="2">
        <v>1210</v>
      </c>
      <c r="AC21" s="122">
        <v>1</v>
      </c>
    </row>
    <row r="22" spans="1:29" x14ac:dyDescent="0.35">
      <c r="A22" s="11">
        <v>18</v>
      </c>
      <c r="B22" s="12">
        <v>2</v>
      </c>
      <c r="C22" s="12" t="str">
        <f t="shared" si="2"/>
        <v>2|1003|2</v>
      </c>
      <c r="D22" s="138">
        <f t="shared" si="3"/>
        <v>167000</v>
      </c>
      <c r="E22" s="138">
        <v>0</v>
      </c>
      <c r="F22" s="12">
        <v>-1</v>
      </c>
      <c r="G22" s="12">
        <v>-1</v>
      </c>
      <c r="H22" s="12">
        <v>-1</v>
      </c>
      <c r="I22" s="12">
        <v>-1</v>
      </c>
      <c r="J22" s="12">
        <v>-1</v>
      </c>
      <c r="K22" s="12">
        <v>-1</v>
      </c>
      <c r="L22" s="12">
        <v>-1</v>
      </c>
      <c r="M22" s="12"/>
      <c r="N22" s="142">
        <f>1-SUM(N15:N21)-SUM(N23:N24)</f>
        <v>0.16700000000000004</v>
      </c>
      <c r="O22" s="147">
        <f t="shared" si="4"/>
        <v>0</v>
      </c>
      <c r="P22" s="148">
        <f>SUM(O15:O24)</f>
        <v>6100.8640000000005</v>
      </c>
      <c r="Q22" s="165" t="s">
        <v>42</v>
      </c>
      <c r="R22" s="38">
        <f t="shared" si="0"/>
        <v>2</v>
      </c>
      <c r="S22" s="38">
        <f t="shared" si="1"/>
        <v>1003</v>
      </c>
      <c r="T22" s="164">
        <v>2</v>
      </c>
      <c r="U22" s="13">
        <v>0</v>
      </c>
      <c r="X22" s="2" t="s">
        <v>53</v>
      </c>
      <c r="Y22" s="2">
        <v>1</v>
      </c>
      <c r="Z22" s="2">
        <v>10</v>
      </c>
      <c r="AA22" s="2">
        <v>1</v>
      </c>
      <c r="AB22" s="2">
        <v>6</v>
      </c>
      <c r="AC22" s="122">
        <v>1</v>
      </c>
    </row>
    <row r="23" spans="1:29" x14ac:dyDescent="0.35">
      <c r="A23" s="11">
        <v>19</v>
      </c>
      <c r="B23" s="12">
        <v>2</v>
      </c>
      <c r="C23" s="12" t="str">
        <f t="shared" si="2"/>
        <v>2|1001|5</v>
      </c>
      <c r="D23" s="138">
        <f t="shared" si="3"/>
        <v>100000</v>
      </c>
      <c r="E23" s="138">
        <v>0</v>
      </c>
      <c r="F23" s="12">
        <v>-1</v>
      </c>
      <c r="G23" s="12">
        <v>-1</v>
      </c>
      <c r="H23" s="12">
        <v>-1</v>
      </c>
      <c r="I23" s="12">
        <v>-1</v>
      </c>
      <c r="J23" s="12">
        <v>-1</v>
      </c>
      <c r="K23" s="12">
        <v>-1</v>
      </c>
      <c r="L23" s="12">
        <v>-1</v>
      </c>
      <c r="M23" s="12"/>
      <c r="N23" s="142">
        <v>0.1</v>
      </c>
      <c r="O23" s="143">
        <f t="shared" si="4"/>
        <v>0</v>
      </c>
      <c r="Q23" s="165" t="s">
        <v>38</v>
      </c>
      <c r="R23" s="38">
        <f t="shared" si="0"/>
        <v>2</v>
      </c>
      <c r="S23" s="38">
        <f t="shared" si="1"/>
        <v>1001</v>
      </c>
      <c r="T23" s="164">
        <v>5</v>
      </c>
      <c r="U23" s="13">
        <v>0</v>
      </c>
      <c r="X23" s="2" t="s">
        <v>54</v>
      </c>
      <c r="Y23" s="2">
        <v>1</v>
      </c>
      <c r="Z23" s="2">
        <v>10</v>
      </c>
      <c r="AA23" s="2">
        <v>2</v>
      </c>
      <c r="AB23" s="2">
        <v>1301</v>
      </c>
      <c r="AC23" s="122">
        <v>1</v>
      </c>
    </row>
    <row r="24" spans="1:29" x14ac:dyDescent="0.35">
      <c r="A24" s="14">
        <v>20</v>
      </c>
      <c r="B24" s="15">
        <v>2</v>
      </c>
      <c r="C24" s="15" t="str">
        <f t="shared" si="2"/>
        <v>2|1001|2</v>
      </c>
      <c r="D24" s="139">
        <f t="shared" si="3"/>
        <v>50000</v>
      </c>
      <c r="E24" s="139">
        <v>0</v>
      </c>
      <c r="F24" s="15">
        <v>-1</v>
      </c>
      <c r="G24" s="15">
        <v>-1</v>
      </c>
      <c r="H24" s="15">
        <v>-1</v>
      </c>
      <c r="I24" s="15">
        <v>-1</v>
      </c>
      <c r="J24" s="15">
        <v>-1</v>
      </c>
      <c r="K24" s="12">
        <v>-1</v>
      </c>
      <c r="L24" s="15">
        <v>-1</v>
      </c>
      <c r="M24" s="15"/>
      <c r="N24" s="150">
        <v>0.05</v>
      </c>
      <c r="O24" s="147">
        <f t="shared" si="4"/>
        <v>0</v>
      </c>
      <c r="Q24" s="166" t="s">
        <v>38</v>
      </c>
      <c r="R24" s="44">
        <f t="shared" si="0"/>
        <v>2</v>
      </c>
      <c r="S24" s="44">
        <f t="shared" si="1"/>
        <v>1001</v>
      </c>
      <c r="T24" s="167">
        <v>2</v>
      </c>
      <c r="U24" s="16">
        <v>0</v>
      </c>
      <c r="X24" s="2" t="s">
        <v>55</v>
      </c>
      <c r="Y24" s="2">
        <v>1</v>
      </c>
      <c r="Z24" s="2">
        <v>10</v>
      </c>
      <c r="AA24" s="2">
        <v>2</v>
      </c>
      <c r="AB24" s="2">
        <v>1302</v>
      </c>
      <c r="AC24" s="122">
        <v>1</v>
      </c>
    </row>
    <row r="25" spans="1:29" x14ac:dyDescent="0.35">
      <c r="K25" s="136"/>
      <c r="L25" s="12"/>
      <c r="Q25" s="2"/>
      <c r="R25" s="2"/>
      <c r="S25" s="2"/>
      <c r="T25" s="2"/>
      <c r="U25" s="2"/>
      <c r="X25" s="2" t="s">
        <v>56</v>
      </c>
      <c r="Y25" s="2">
        <v>1</v>
      </c>
      <c r="Z25" s="2">
        <v>10</v>
      </c>
      <c r="AA25" s="2">
        <v>2</v>
      </c>
      <c r="AB25" s="2">
        <v>1303</v>
      </c>
      <c r="AC25" s="122">
        <v>1</v>
      </c>
    </row>
    <row r="26" spans="1:29" x14ac:dyDescent="0.35">
      <c r="Q26" s="2"/>
      <c r="R26" s="2"/>
      <c r="S26" s="2"/>
      <c r="T26" s="2"/>
      <c r="U26" s="2"/>
      <c r="X26" s="2" t="s">
        <v>57</v>
      </c>
      <c r="Y26" s="2">
        <v>1</v>
      </c>
      <c r="Z26" s="2">
        <v>10</v>
      </c>
      <c r="AA26" s="2">
        <v>2</v>
      </c>
      <c r="AB26" s="2">
        <v>1304</v>
      </c>
      <c r="AC26" s="122">
        <v>1</v>
      </c>
    </row>
    <row r="27" spans="1:29" x14ac:dyDescent="0.35">
      <c r="N27" s="152" t="s">
        <v>91</v>
      </c>
      <c r="O27" s="152"/>
      <c r="P27" s="152"/>
      <c r="Q27" s="168"/>
      <c r="R27" s="168"/>
      <c r="S27" s="168"/>
      <c r="T27" s="168"/>
      <c r="U27" s="169"/>
      <c r="V27" s="169"/>
      <c r="X27" s="2" t="s">
        <v>92</v>
      </c>
      <c r="Y27" s="2">
        <v>40</v>
      </c>
      <c r="Z27" s="2">
        <v>0</v>
      </c>
      <c r="AA27" s="2">
        <v>2</v>
      </c>
      <c r="AB27" s="2">
        <v>1500</v>
      </c>
      <c r="AC27" s="122">
        <v>1</v>
      </c>
    </row>
    <row r="28" spans="1:29" x14ac:dyDescent="0.35">
      <c r="N28" s="152" t="s">
        <v>93</v>
      </c>
      <c r="O28" s="152"/>
      <c r="P28" s="152"/>
      <c r="Q28" s="168"/>
      <c r="R28" s="168"/>
      <c r="S28" s="169"/>
      <c r="T28" s="169"/>
      <c r="U28" s="169"/>
      <c r="V28" s="169"/>
      <c r="X28" s="2" t="s">
        <v>94</v>
      </c>
      <c r="Y28" s="2">
        <v>80</v>
      </c>
      <c r="Z28" s="2">
        <f>Y28*10</f>
        <v>800</v>
      </c>
      <c r="AA28" s="2">
        <v>2</v>
      </c>
      <c r="AB28" s="2">
        <v>1503</v>
      </c>
    </row>
    <row r="29" spans="1:29" x14ac:dyDescent="0.35">
      <c r="Q29" s="2"/>
      <c r="R29" s="2"/>
      <c r="S29" s="2"/>
      <c r="T29" s="2"/>
      <c r="U29" s="2"/>
      <c r="X29" s="2" t="s">
        <v>95</v>
      </c>
      <c r="Y29" s="2">
        <v>110</v>
      </c>
      <c r="Z29" s="2">
        <f>Y29*10</f>
        <v>1100</v>
      </c>
      <c r="AA29" s="2">
        <v>2</v>
      </c>
      <c r="AB29" s="2">
        <v>1504</v>
      </c>
    </row>
    <row r="30" spans="1:29" x14ac:dyDescent="0.35">
      <c r="Q30" s="2"/>
      <c r="R30" s="2"/>
      <c r="S30" s="2"/>
      <c r="T30" s="2"/>
      <c r="U30" s="2"/>
      <c r="X30" s="38" t="s">
        <v>90</v>
      </c>
      <c r="Y30" s="38">
        <v>5</v>
      </c>
      <c r="Z30" s="38">
        <v>50</v>
      </c>
      <c r="AA30" s="38">
        <v>2</v>
      </c>
      <c r="AB30" s="38">
        <v>1206</v>
      </c>
    </row>
    <row r="31" spans="1:29" x14ac:dyDescent="0.35">
      <c r="X31" s="38" t="s">
        <v>96</v>
      </c>
      <c r="Y31" s="39">
        <v>1</v>
      </c>
      <c r="Z31" s="39">
        <v>10</v>
      </c>
      <c r="AA31" s="39">
        <v>2</v>
      </c>
      <c r="AB31" s="38">
        <v>1211</v>
      </c>
    </row>
  </sheetData>
  <phoneticPr fontId="25" type="noConversion"/>
  <conditionalFormatting sqref="E1">
    <cfRule type="containsText" dxfId="476" priority="96" operator="containsText" text=" ">
      <formula>NOT(ISERROR(SEARCH(" ",E1)))</formula>
    </cfRule>
  </conditionalFormatting>
  <conditionalFormatting sqref="J1">
    <cfRule type="containsText" dxfId="475" priority="130" operator="containsText" text=" ">
      <formula>NOT(ISERROR(SEARCH(" ",J1)))</formula>
    </cfRule>
  </conditionalFormatting>
  <conditionalFormatting sqref="K1">
    <cfRule type="containsText" dxfId="474" priority="127" operator="containsText" text=" ">
      <formula>NOT(ISERROR(SEARCH(" ",K1)))</formula>
    </cfRule>
  </conditionalFormatting>
  <conditionalFormatting sqref="L1">
    <cfRule type="containsText" dxfId="473" priority="57" operator="containsText" text=" ">
      <formula>NOT(ISERROR(SEARCH(" ",L1)))</formula>
    </cfRule>
  </conditionalFormatting>
  <conditionalFormatting sqref="E2">
    <cfRule type="containsText" dxfId="472" priority="95" operator="containsText" text=" ">
      <formula>NOT(ISERROR(SEARCH(" ",E2)))</formula>
    </cfRule>
  </conditionalFormatting>
  <conditionalFormatting sqref="J2">
    <cfRule type="containsText" dxfId="471" priority="129" operator="containsText" text=" ">
      <formula>NOT(ISERROR(SEARCH(" ",J2)))</formula>
    </cfRule>
  </conditionalFormatting>
  <conditionalFormatting sqref="K2">
    <cfRule type="containsText" dxfId="470" priority="126" operator="containsText" text=" ">
      <formula>NOT(ISERROR(SEARCH(" ",K2)))</formula>
    </cfRule>
  </conditionalFormatting>
  <conditionalFormatting sqref="L2">
    <cfRule type="containsText" dxfId="469" priority="56" operator="containsText" text=" ">
      <formula>NOT(ISERROR(SEARCH(" ",L2)))</formula>
    </cfRule>
  </conditionalFormatting>
  <conditionalFormatting sqref="F4">
    <cfRule type="containsText" dxfId="468" priority="94" operator="containsText" text=" ">
      <formula>NOT(ISERROR(SEARCH(" ",F4)))</formula>
    </cfRule>
  </conditionalFormatting>
  <conditionalFormatting sqref="Q5">
    <cfRule type="containsText" dxfId="467" priority="16" operator="containsText" text=" ">
      <formula>NOT(ISERROR(SEARCH(" ",Q5)))</formula>
    </cfRule>
  </conditionalFormatting>
  <conditionalFormatting sqref="T5">
    <cfRule type="containsText" dxfId="466" priority="3" operator="containsText" text=" ">
      <formula>NOT(ISERROR(SEARCH(" ",T5)))</formula>
    </cfRule>
  </conditionalFormatting>
  <conditionalFormatting sqref="Q6">
    <cfRule type="containsText" dxfId="465" priority="14" operator="containsText" text=" ">
      <formula>NOT(ISERROR(SEARCH(" ",Q6)))</formula>
    </cfRule>
    <cfRule type="containsText" dxfId="464" priority="15" operator="containsText" text=" ">
      <formula>NOT(ISERROR(SEARCH(" ",Q6)))</formula>
    </cfRule>
  </conditionalFormatting>
  <conditionalFormatting sqref="T6">
    <cfRule type="containsText" dxfId="463" priority="2" operator="containsText" text=" ">
      <formula>NOT(ISERROR(SEARCH(" ",T6)))</formula>
    </cfRule>
  </conditionalFormatting>
  <conditionalFormatting sqref="Q7">
    <cfRule type="containsText" dxfId="462" priority="13" operator="containsText" text=" ">
      <formula>NOT(ISERROR(SEARCH(" ",Q7)))</formula>
    </cfRule>
  </conditionalFormatting>
  <conditionalFormatting sqref="R7:S7">
    <cfRule type="containsText" dxfId="461" priority="124" operator="containsText" text=" ">
      <formula>NOT(ISERROR(SEARCH(" ",R7)))</formula>
    </cfRule>
  </conditionalFormatting>
  <conditionalFormatting sqref="Q8">
    <cfRule type="containsText" dxfId="460" priority="19" operator="containsText" text=" ">
      <formula>NOT(ISERROR(SEARCH(" ",Q8)))</formula>
    </cfRule>
  </conditionalFormatting>
  <conditionalFormatting sqref="R8:S8">
    <cfRule type="containsText" dxfId="459" priority="122" operator="containsText" text=" ">
      <formula>NOT(ISERROR(SEARCH(" ",R8)))</formula>
    </cfRule>
  </conditionalFormatting>
  <conditionalFormatting sqref="Q9">
    <cfRule type="containsText" dxfId="458" priority="20" operator="containsText" text=" ">
      <formula>NOT(ISERROR(SEARCH(" ",Q9)))</formula>
    </cfRule>
  </conditionalFormatting>
  <conditionalFormatting sqref="R9:S9">
    <cfRule type="containsText" dxfId="457" priority="120" operator="containsText" text=" ">
      <formula>NOT(ISERROR(SEARCH(" ",R9)))</formula>
    </cfRule>
  </conditionalFormatting>
  <conditionalFormatting sqref="Q10">
    <cfRule type="containsText" dxfId="456" priority="11" operator="containsText" text=" ">
      <formula>NOT(ISERROR(SEARCH(" ",Q10)))</formula>
    </cfRule>
  </conditionalFormatting>
  <conditionalFormatting sqref="R10:S10">
    <cfRule type="containsText" dxfId="455" priority="118" operator="containsText" text=" ">
      <formula>NOT(ISERROR(SEARCH(" ",R10)))</formula>
    </cfRule>
  </conditionalFormatting>
  <conditionalFormatting sqref="T10">
    <cfRule type="containsText" dxfId="454" priority="1" operator="containsText" text=" ">
      <formula>NOT(ISERROR(SEARCH(" ",T10)))</formula>
    </cfRule>
  </conditionalFormatting>
  <conditionalFormatting sqref="U10">
    <cfRule type="containsText" dxfId="453" priority="7" operator="containsText" text=" ">
      <formula>NOT(ISERROR(SEARCH(" ",U10)))</formula>
    </cfRule>
  </conditionalFormatting>
  <conditionalFormatting sqref="Q11">
    <cfRule type="containsText" dxfId="452" priority="12" operator="containsText" text=" ">
      <formula>NOT(ISERROR(SEARCH(" ",Q11)))</formula>
    </cfRule>
  </conditionalFormatting>
  <conditionalFormatting sqref="Q12">
    <cfRule type="containsText" dxfId="451" priority="9" operator="containsText" text=" ">
      <formula>NOT(ISERROR(SEARCH(" ",Q12)))</formula>
    </cfRule>
    <cfRule type="containsText" dxfId="450" priority="10" operator="containsText" text=" ">
      <formula>NOT(ISERROR(SEARCH(" ",Q12)))</formula>
    </cfRule>
  </conditionalFormatting>
  <conditionalFormatting sqref="U12">
    <cfRule type="containsText" dxfId="449" priority="6" operator="containsText" text=" ">
      <formula>NOT(ISERROR(SEARCH(" ",U12)))</formula>
    </cfRule>
  </conditionalFormatting>
  <conditionalFormatting sqref="AB12">
    <cfRule type="containsText" dxfId="448" priority="154" operator="containsText" text=" ">
      <formula>NOT(ISERROR(SEARCH(" ",AB12)))</formula>
    </cfRule>
  </conditionalFormatting>
  <conditionalFormatting sqref="Q13">
    <cfRule type="containsText" dxfId="447" priority="17" operator="containsText" text=" ">
      <formula>NOT(ISERROR(SEARCH(" ",Q13)))</formula>
    </cfRule>
  </conditionalFormatting>
  <conditionalFormatting sqref="Q14">
    <cfRule type="containsText" dxfId="446" priority="18" operator="containsText" text=" ">
      <formula>NOT(ISERROR(SEARCH(" ",Q14)))</formula>
    </cfRule>
  </conditionalFormatting>
  <conditionalFormatting sqref="Q15">
    <cfRule type="containsText" dxfId="445" priority="82" operator="containsText" text=" ">
      <formula>NOT(ISERROR(SEARCH(" ",Q15)))</formula>
    </cfRule>
  </conditionalFormatting>
  <conditionalFormatting sqref="Q16">
    <cfRule type="containsText" dxfId="444" priority="81" operator="containsText" text=" ">
      <formula>NOT(ISERROR(SEARCH(" ",Q16)))</formula>
    </cfRule>
  </conditionalFormatting>
  <conditionalFormatting sqref="R16:T16">
    <cfRule type="containsText" dxfId="443" priority="115" operator="containsText" text=" ">
      <formula>NOT(ISERROR(SEARCH(" ",R16)))</formula>
    </cfRule>
  </conditionalFormatting>
  <conditionalFormatting sqref="Q17">
    <cfRule type="containsText" dxfId="442" priority="63" operator="containsText" text=" ">
      <formula>NOT(ISERROR(SEARCH(" ",Q17)))</formula>
    </cfRule>
  </conditionalFormatting>
  <conditionalFormatting sqref="R17:T17">
    <cfRule type="containsText" dxfId="441" priority="112" operator="containsText" text=" ">
      <formula>NOT(ISERROR(SEARCH(" ",R17)))</formula>
    </cfRule>
  </conditionalFormatting>
  <conditionalFormatting sqref="T17">
    <cfRule type="containsText" dxfId="440" priority="98" operator="containsText" text=" ">
      <formula>NOT(ISERROR(SEARCH(" ",T17)))</formula>
    </cfRule>
  </conditionalFormatting>
  <conditionalFormatting sqref="U17">
    <cfRule type="containsText" dxfId="439" priority="113" operator="containsText" text=" ">
      <formula>NOT(ISERROR(SEARCH(" ",U17)))</formula>
    </cfRule>
  </conditionalFormatting>
  <conditionalFormatting sqref="X17:Y17">
    <cfRule type="containsText" dxfId="438" priority="150" operator="containsText" text=" ">
      <formula>NOT(ISERROR(SEARCH(" ",X17)))</formula>
    </cfRule>
  </conditionalFormatting>
  <conditionalFormatting sqref="Q18">
    <cfRule type="containsText" dxfId="437" priority="59" operator="containsText" text=" ">
      <formula>NOT(ISERROR(SEARCH(" ",Q18)))</formula>
    </cfRule>
    <cfRule type="containsText" dxfId="436" priority="64" operator="containsText" text=" ">
      <formula>NOT(ISERROR(SEARCH(" ",Q18)))</formula>
    </cfRule>
  </conditionalFormatting>
  <conditionalFormatting sqref="R18:S18">
    <cfRule type="containsText" dxfId="435" priority="109" operator="containsText" text=" ">
      <formula>NOT(ISERROR(SEARCH(" ",R18)))</formula>
    </cfRule>
  </conditionalFormatting>
  <conditionalFormatting sqref="T18">
    <cfRule type="containsText" dxfId="434" priority="58" operator="containsText" text=" ">
      <formula>NOT(ISERROR(SEARCH(" ",T18)))</formula>
    </cfRule>
  </conditionalFormatting>
  <conditionalFormatting sqref="U18">
    <cfRule type="containsText" dxfId="433" priority="110" operator="containsText" text=" ">
      <formula>NOT(ISERROR(SEARCH(" ",U18)))</formula>
    </cfRule>
  </conditionalFormatting>
  <conditionalFormatting sqref="X18:Y18">
    <cfRule type="containsText" dxfId="432" priority="149" operator="containsText" text=" ">
      <formula>NOT(ISERROR(SEARCH(" ",X18)))</formula>
    </cfRule>
  </conditionalFormatting>
  <conditionalFormatting sqref="Q19">
    <cfRule type="containsText" dxfId="431" priority="60" operator="containsText" text=" ">
      <formula>NOT(ISERROR(SEARCH(" ",Q19)))</formula>
    </cfRule>
    <cfRule type="containsText" dxfId="430" priority="61" operator="containsText" text=" ">
      <formula>NOT(ISERROR(SEARCH(" ",Q19)))</formula>
    </cfRule>
  </conditionalFormatting>
  <conditionalFormatting sqref="R19:T19">
    <cfRule type="containsText" dxfId="429" priority="106" operator="containsText" text=" ">
      <formula>NOT(ISERROR(SEARCH(" ",R19)))</formula>
    </cfRule>
  </conditionalFormatting>
  <conditionalFormatting sqref="U19">
    <cfRule type="containsText" dxfId="428" priority="107" operator="containsText" text=" ">
      <formula>NOT(ISERROR(SEARCH(" ",U19)))</formula>
    </cfRule>
  </conditionalFormatting>
  <conditionalFormatting sqref="AB19">
    <cfRule type="containsText" dxfId="427" priority="148" operator="containsText" text=" ">
      <formula>NOT(ISERROR(SEARCH(" ",AB19)))</formula>
    </cfRule>
  </conditionalFormatting>
  <conditionalFormatting sqref="Q20">
    <cfRule type="containsText" dxfId="426" priority="62" operator="containsText" text=" ">
      <formula>NOT(ISERROR(SEARCH(" ",Q20)))</formula>
    </cfRule>
  </conditionalFormatting>
  <conditionalFormatting sqref="R20:T20">
    <cfRule type="containsText" dxfId="425" priority="138" operator="containsText" text=" ">
      <formula>NOT(ISERROR(SEARCH(" ",R20)))</formula>
    </cfRule>
  </conditionalFormatting>
  <conditionalFormatting sqref="Q21">
    <cfRule type="containsText" dxfId="424" priority="66" operator="containsText" text=" ">
      <formula>NOT(ISERROR(SEARCH(" ",Q21)))</formula>
    </cfRule>
  </conditionalFormatting>
  <conditionalFormatting sqref="Q22">
    <cfRule type="containsText" dxfId="423" priority="67" operator="containsText" text=" ">
      <formula>NOT(ISERROR(SEARCH(" ",Q22)))</formula>
    </cfRule>
  </conditionalFormatting>
  <conditionalFormatting sqref="X31">
    <cfRule type="containsText" dxfId="422" priority="91" operator="containsText" text=" ">
      <formula>NOT(ISERROR(SEARCH(" ",X31)))</formula>
    </cfRule>
  </conditionalFormatting>
  <conditionalFormatting sqref="A2:A3">
    <cfRule type="containsText" dxfId="421" priority="162" operator="containsText" text=" ">
      <formula>NOT(ISERROR(SEARCH(" ",A2)))</formula>
    </cfRule>
  </conditionalFormatting>
  <conditionalFormatting sqref="J3:J4">
    <cfRule type="containsText" dxfId="420" priority="128" operator="containsText" text=" ">
      <formula>NOT(ISERROR(SEARCH(" ",J3)))</formula>
    </cfRule>
  </conditionalFormatting>
  <conditionalFormatting sqref="K3:K4">
    <cfRule type="containsText" dxfId="419" priority="125" operator="containsText" text=" ">
      <formula>NOT(ISERROR(SEARCH(" ",K3)))</formula>
    </cfRule>
  </conditionalFormatting>
  <conditionalFormatting sqref="L3:L4">
    <cfRule type="containsText" dxfId="418" priority="55" operator="containsText" text=" ">
      <formula>NOT(ISERROR(SEARCH(" ",L3)))</formula>
    </cfRule>
  </conditionalFormatting>
  <conditionalFormatting sqref="Q23:Q24">
    <cfRule type="containsText" dxfId="417" priority="142" operator="containsText" text=" ">
      <formula>NOT(ISERROR(SEARCH(" ",Q23)))</formula>
    </cfRule>
  </conditionalFormatting>
  <conditionalFormatting sqref="T13:T14">
    <cfRule type="containsText" dxfId="416" priority="4" operator="containsText" text=" ">
      <formula>NOT(ISERROR(SEARCH(" ",T13)))</formula>
    </cfRule>
  </conditionalFormatting>
  <conditionalFormatting sqref="T21:T24">
    <cfRule type="containsText" dxfId="415" priority="139" operator="containsText" text=" ">
      <formula>NOT(ISERROR(SEARCH(" ",T21)))</formula>
    </cfRule>
  </conditionalFormatting>
  <conditionalFormatting sqref="Z8:Z11">
    <cfRule type="containsText" dxfId="414" priority="155" operator="containsText" text=" ">
      <formula>NOT(ISERROR(SEARCH(" ",Z8)))</formula>
    </cfRule>
  </conditionalFormatting>
  <conditionalFormatting sqref="Z13:Z16">
    <cfRule type="containsText" dxfId="413" priority="152" operator="containsText" text=" ">
      <formula>NOT(ISERROR(SEARCH(" ",Z13)))</formula>
    </cfRule>
  </conditionalFormatting>
  <conditionalFormatting sqref="AB8:AB11">
    <cfRule type="containsText" dxfId="412" priority="156" operator="containsText" text=" ">
      <formula>NOT(ISERROR(SEARCH(" ",AB8)))</formula>
    </cfRule>
  </conditionalFormatting>
  <conditionalFormatting sqref="AB13:AB16">
    <cfRule type="containsText" dxfId="411" priority="153" operator="containsText" text=" ">
      <formula>NOT(ISERROR(SEARCH(" ",AB13)))</formula>
    </cfRule>
  </conditionalFormatting>
  <conditionalFormatting sqref="AB30:AB31">
    <cfRule type="containsText" dxfId="410" priority="92" operator="containsText" text=" ">
      <formula>NOT(ISERROR(SEARCH(" ",AB30)))</formula>
    </cfRule>
  </conditionalFormatting>
  <conditionalFormatting sqref="A4 W1:AB3 X4:AB7 X8:Y11 X12:AA12 W4:W24 X13:Y16 X19:AA19 W27:W37 X20:AB29 AC55:AC1048576 AC18:AC29">
    <cfRule type="containsText" dxfId="409" priority="159" operator="containsText" text=" ">
      <formula>NOT(ISERROR(SEARCH(" ",A1)))</formula>
    </cfRule>
  </conditionalFormatting>
  <conditionalFormatting sqref="A1 C1">
    <cfRule type="containsText" dxfId="408" priority="164" operator="containsText" text=" ">
      <formula>NOT(ISERROR(SEARCH(" ",A1)))</formula>
    </cfRule>
  </conditionalFormatting>
  <conditionalFormatting sqref="B1 D1 F1:I1">
    <cfRule type="containsText" dxfId="407" priority="163" operator="containsText" text=" ">
      <formula>NOT(ISERROR(SEARCH(" ",B1)))</formula>
    </cfRule>
  </conditionalFormatting>
  <conditionalFormatting sqref="B2:D2 F2:I2">
    <cfRule type="containsText" dxfId="406" priority="161" operator="containsText" text=" ">
      <formula>NOT(ISERROR(SEARCH(" ",B2)))</formula>
    </cfRule>
  </conditionalFormatting>
  <conditionalFormatting sqref="B3:I3 B4:E4 G4:I4">
    <cfRule type="containsText" dxfId="405" priority="160" operator="containsText" text=" ">
      <formula>NOT(ISERROR(SEARCH(" ",B3)))</formula>
    </cfRule>
  </conditionalFormatting>
  <conditionalFormatting sqref="R5:S6 R15:T15 U20:U24 R11:S14">
    <cfRule type="containsText" dxfId="404" priority="147" operator="containsText" text=" ">
      <formula>NOT(ISERROR(SEARCH(" ",R5)))</formula>
    </cfRule>
  </conditionalFormatting>
  <conditionalFormatting sqref="U5:U9 U11 U13:U16">
    <cfRule type="containsText" dxfId="403" priority="8" operator="containsText" text=" ">
      <formula>NOT(ISERROR(SEARCH(" ",U5)))</formula>
    </cfRule>
  </conditionalFormatting>
  <conditionalFormatting sqref="T7:T9 T11:T12">
    <cfRule type="containsText" dxfId="402" priority="5" operator="containsText" text=" ">
      <formula>NOT(ISERROR(SEARCH(" ",T7)))</formula>
    </cfRule>
  </conditionalFormatting>
  <conditionalFormatting sqref="AA8:AA11 AA13:AA16 W25:W26 Z17:AB18 W55:AB1048576 W38:W54">
    <cfRule type="containsText" dxfId="401" priority="157" operator="containsText" text=" ">
      <formula>NOT(ISERROR(SEARCH(" ",W8)))</formula>
    </cfRule>
  </conditionalFormatting>
  <conditionalFormatting sqref="R21:S24">
    <cfRule type="containsText" dxfId="400" priority="144" operator="containsText" text=" ">
      <formula>NOT(ISERROR(SEARCH(" ",R21)))</formula>
    </cfRule>
  </conditionalFormatting>
  <conditionalFormatting sqref="Q25:U28">
    <cfRule type="containsText" dxfId="399" priority="136" operator="containsText" text=" ">
      <formula>NOT(ISERROR(SEARCH(" ",Q25)))</formula>
    </cfRule>
  </conditionalFormatting>
  <conditionalFormatting sqref="Q29:U30">
    <cfRule type="containsText" dxfId="398" priority="151" operator="containsText" text=" ">
      <formula>NOT(ISERROR(SEARCH(" ",Q29)))</formula>
    </cfRule>
  </conditionalFormatting>
  <conditionalFormatting sqref="X30:AA30 Y31:AA31">
    <cfRule type="containsText" dxfId="397" priority="93" operator="containsText" text=" ">
      <formula>NOT(ISERROR(SEARCH(" ",X30)))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3"/>
  <sheetViews>
    <sheetView workbookViewId="0">
      <selection sqref="A1:J4"/>
    </sheetView>
  </sheetViews>
  <sheetFormatPr defaultColWidth="9" defaultRowHeight="15.6" x14ac:dyDescent="0.35"/>
  <cols>
    <col min="1" max="1" width="9" style="1"/>
    <col min="2" max="2" width="27.77734375" style="1" customWidth="1"/>
    <col min="3" max="3" width="33.6640625" customWidth="1"/>
    <col min="4" max="4" width="12.21875" style="1" customWidth="1"/>
    <col min="5" max="5" width="12.33203125" style="1" customWidth="1"/>
    <col min="6" max="8" width="11.33203125" style="1" customWidth="1"/>
    <col min="9" max="9" width="13.109375" style="1" customWidth="1"/>
    <col min="10" max="10" width="15.33203125" style="1" customWidth="1"/>
    <col min="11" max="16" width="9" style="1"/>
    <col min="17" max="18" width="14.109375" style="1"/>
    <col min="19" max="19" width="14.44140625" style="1" customWidth="1"/>
    <col min="20" max="20" width="10.77734375" style="1" customWidth="1"/>
    <col min="21" max="21" width="11.6640625" style="1"/>
    <col min="22" max="22" width="14.109375" style="1"/>
    <col min="23" max="16384" width="9" style="1"/>
  </cols>
  <sheetData>
    <row r="1" spans="1:20" x14ac:dyDescent="0.35">
      <c r="A1" s="47" t="s">
        <v>0</v>
      </c>
      <c r="B1" s="47" t="s">
        <v>0</v>
      </c>
      <c r="C1" s="124" t="s">
        <v>1</v>
      </c>
      <c r="D1" s="47" t="s">
        <v>1</v>
      </c>
      <c r="E1" s="47" t="s">
        <v>0</v>
      </c>
      <c r="F1" s="47" t="s">
        <v>0</v>
      </c>
      <c r="G1" s="47" t="s">
        <v>0</v>
      </c>
      <c r="H1" s="124" t="s">
        <v>1</v>
      </c>
      <c r="I1" s="47" t="s">
        <v>0</v>
      </c>
      <c r="J1" s="47" t="s">
        <v>0</v>
      </c>
    </row>
    <row r="2" spans="1:20" x14ac:dyDescent="0.35">
      <c r="A2" s="92" t="s">
        <v>9</v>
      </c>
      <c r="B2" s="92" t="s">
        <v>10</v>
      </c>
      <c r="C2" s="92" t="s">
        <v>10</v>
      </c>
      <c r="D2" s="92" t="s">
        <v>10</v>
      </c>
      <c r="E2" s="124" t="s">
        <v>9</v>
      </c>
      <c r="F2" s="124" t="s">
        <v>9</v>
      </c>
      <c r="G2" s="124" t="s">
        <v>9</v>
      </c>
      <c r="H2" s="124" t="s">
        <v>9</v>
      </c>
      <c r="I2" s="92" t="s">
        <v>9</v>
      </c>
      <c r="J2" s="92" t="s">
        <v>10</v>
      </c>
      <c r="L2" s="71" t="s">
        <v>97</v>
      </c>
    </row>
    <row r="3" spans="1:20" x14ac:dyDescent="0.35">
      <c r="A3" s="92" t="s">
        <v>31</v>
      </c>
      <c r="B3" s="92" t="s">
        <v>98</v>
      </c>
      <c r="C3" s="92" t="s">
        <v>99</v>
      </c>
      <c r="D3" s="92" t="s">
        <v>100</v>
      </c>
      <c r="E3" s="92" t="s">
        <v>101</v>
      </c>
      <c r="F3" s="92" t="s">
        <v>102</v>
      </c>
      <c r="G3" s="92" t="s">
        <v>103</v>
      </c>
      <c r="H3" s="124" t="s">
        <v>104</v>
      </c>
      <c r="I3" s="92" t="s">
        <v>105</v>
      </c>
      <c r="J3" s="92" t="s">
        <v>13</v>
      </c>
      <c r="S3" s="1" t="s">
        <v>106</v>
      </c>
    </row>
    <row r="4" spans="1:20" ht="108" x14ac:dyDescent="0.35">
      <c r="A4" s="92" t="s">
        <v>72</v>
      </c>
      <c r="B4" s="93" t="s">
        <v>107</v>
      </c>
      <c r="C4" s="93" t="s">
        <v>108</v>
      </c>
      <c r="D4" s="125" t="s">
        <v>109</v>
      </c>
      <c r="E4" s="125" t="s">
        <v>110</v>
      </c>
      <c r="F4" s="126" t="s">
        <v>111</v>
      </c>
      <c r="G4" s="95" t="s">
        <v>112</v>
      </c>
      <c r="H4" s="125" t="s">
        <v>113</v>
      </c>
      <c r="I4" s="126" t="s">
        <v>114</v>
      </c>
      <c r="J4" s="125" t="s">
        <v>115</v>
      </c>
      <c r="M4" s="1" t="s">
        <v>116</v>
      </c>
      <c r="N4" s="129" t="s">
        <v>117</v>
      </c>
      <c r="O4" s="129" t="s">
        <v>118</v>
      </c>
      <c r="P4" s="129" t="s">
        <v>119</v>
      </c>
      <c r="Q4" s="1" t="s">
        <v>120</v>
      </c>
      <c r="S4" s="1" t="s">
        <v>121</v>
      </c>
    </row>
    <row r="5" spans="1:20" x14ac:dyDescent="0.35">
      <c r="A5" s="1">
        <v>1</v>
      </c>
      <c r="B5" s="1">
        <v>8</v>
      </c>
      <c r="C5" s="30" t="s">
        <v>122</v>
      </c>
      <c r="D5" s="1" t="s">
        <v>123</v>
      </c>
      <c r="E5" s="1">
        <v>0</v>
      </c>
      <c r="F5" s="71">
        <v>30</v>
      </c>
      <c r="H5" s="1">
        <v>100</v>
      </c>
      <c r="I5" s="1">
        <v>1</v>
      </c>
      <c r="J5" s="1" t="s">
        <v>124</v>
      </c>
      <c r="M5" s="1">
        <v>0</v>
      </c>
      <c r="N5" s="1">
        <v>3</v>
      </c>
      <c r="O5" s="7">
        <v>1</v>
      </c>
      <c r="P5" s="7">
        <v>3</v>
      </c>
      <c r="Q5" s="1">
        <f>'砸金蛋|SmashEgg'!$P$12*N5+'砸金蛋|SmashEgg'!$P$22*(O5+P5)</f>
        <v>988515.91384000017</v>
      </c>
      <c r="R5" s="1">
        <f>Q5-N5*300000</f>
        <v>88515.913840000168</v>
      </c>
      <c r="S5" s="1">
        <v>1</v>
      </c>
      <c r="T5" s="128">
        <v>500000</v>
      </c>
    </row>
    <row r="6" spans="1:20" x14ac:dyDescent="0.35">
      <c r="A6" s="1">
        <v>2</v>
      </c>
      <c r="B6" s="1">
        <v>2</v>
      </c>
      <c r="C6" s="127" t="s">
        <v>125</v>
      </c>
      <c r="D6" s="1" t="s">
        <v>126</v>
      </c>
      <c r="E6" s="1">
        <v>6</v>
      </c>
      <c r="F6" s="128">
        <v>10</v>
      </c>
      <c r="H6" s="1">
        <v>90</v>
      </c>
      <c r="I6" s="1">
        <v>0</v>
      </c>
      <c r="J6" s="1" t="s">
        <v>124</v>
      </c>
      <c r="M6" s="1">
        <v>1</v>
      </c>
      <c r="N6" s="1">
        <v>3</v>
      </c>
      <c r="O6" s="7">
        <v>2</v>
      </c>
      <c r="P6" s="7">
        <v>4</v>
      </c>
      <c r="Q6" s="1">
        <f>'砸金蛋|SmashEgg'!$P$12*N6+'砸金蛋|SmashEgg'!$P$22*(O6+P6)</f>
        <v>1000717.6418400002</v>
      </c>
      <c r="R6" s="1">
        <f t="shared" ref="R6:R15" si="0">Q6-N6*300000</f>
        <v>100717.64184000017</v>
      </c>
      <c r="S6" s="1">
        <v>2</v>
      </c>
      <c r="T6" s="128">
        <v>500000</v>
      </c>
    </row>
    <row r="7" spans="1:20" x14ac:dyDescent="0.35">
      <c r="A7" s="1">
        <v>3</v>
      </c>
      <c r="B7" s="1">
        <v>14</v>
      </c>
      <c r="C7" s="30" t="s">
        <v>127</v>
      </c>
      <c r="D7" s="1" t="s">
        <v>128</v>
      </c>
      <c r="E7" s="1">
        <v>0</v>
      </c>
      <c r="F7" s="1">
        <v>3600</v>
      </c>
      <c r="H7" s="1">
        <v>80</v>
      </c>
      <c r="I7" s="1">
        <v>0</v>
      </c>
      <c r="J7" s="1" t="s">
        <v>124</v>
      </c>
      <c r="M7" s="1">
        <v>2</v>
      </c>
      <c r="N7" s="1">
        <v>3</v>
      </c>
      <c r="O7" s="7">
        <v>3</v>
      </c>
      <c r="P7" s="7">
        <v>5</v>
      </c>
      <c r="Q7" s="1">
        <f>'砸金蛋|SmashEgg'!$P$12*N7+'砸金蛋|SmashEgg'!$P$22*(O7+P7)</f>
        <v>1012919.3698400002</v>
      </c>
      <c r="R7" s="1">
        <f t="shared" si="0"/>
        <v>112919.36984000017</v>
      </c>
      <c r="S7" s="1">
        <v>3</v>
      </c>
      <c r="T7" s="128">
        <v>500000</v>
      </c>
    </row>
    <row r="8" spans="1:20" x14ac:dyDescent="0.35">
      <c r="A8" s="1">
        <v>4</v>
      </c>
      <c r="B8" s="1">
        <v>3</v>
      </c>
      <c r="C8" s="127" t="s">
        <v>129</v>
      </c>
      <c r="D8" s="1" t="s">
        <v>130</v>
      </c>
      <c r="E8" s="1">
        <v>2</v>
      </c>
      <c r="F8" s="1">
        <v>0</v>
      </c>
      <c r="H8" s="1">
        <v>70</v>
      </c>
      <c r="I8" s="1">
        <v>0</v>
      </c>
      <c r="J8" s="1" t="s">
        <v>124</v>
      </c>
      <c r="M8" s="1">
        <v>3</v>
      </c>
      <c r="N8" s="1">
        <v>3</v>
      </c>
      <c r="O8" s="7">
        <v>4</v>
      </c>
      <c r="P8" s="7">
        <v>6</v>
      </c>
      <c r="Q8" s="1">
        <f>'砸金蛋|SmashEgg'!$P$12*N8+'砸金蛋|SmashEgg'!$P$22*(O8+P8)</f>
        <v>1025121.0978400002</v>
      </c>
      <c r="R8" s="1">
        <f t="shared" si="0"/>
        <v>125121.09784000018</v>
      </c>
      <c r="S8" s="1">
        <v>4</v>
      </c>
      <c r="T8" s="128">
        <v>500000</v>
      </c>
    </row>
    <row r="9" spans="1:20" x14ac:dyDescent="0.35">
      <c r="A9" s="1">
        <v>5</v>
      </c>
      <c r="B9" s="1">
        <v>27</v>
      </c>
      <c r="C9" s="30" t="s">
        <v>131</v>
      </c>
      <c r="D9" s="1" t="s">
        <v>132</v>
      </c>
      <c r="E9" s="1">
        <v>0</v>
      </c>
      <c r="F9" s="1">
        <v>1</v>
      </c>
      <c r="G9" s="1">
        <v>0</v>
      </c>
      <c r="H9" s="1">
        <v>60</v>
      </c>
      <c r="I9" s="1">
        <v>0</v>
      </c>
      <c r="J9" s="71" t="s">
        <v>133</v>
      </c>
      <c r="M9" s="1">
        <v>4</v>
      </c>
      <c r="N9" s="1">
        <v>3</v>
      </c>
      <c r="O9" s="7">
        <v>5</v>
      </c>
      <c r="P9" s="7">
        <v>7</v>
      </c>
      <c r="Q9" s="1">
        <f>'砸金蛋|SmashEgg'!$P$12*N9+'砸金蛋|SmashEgg'!$P$22*(O9+P9)</f>
        <v>1037322.8258400002</v>
      </c>
      <c r="R9" s="1">
        <f t="shared" si="0"/>
        <v>137322.82584000018</v>
      </c>
      <c r="S9" s="1">
        <v>5</v>
      </c>
      <c r="T9" s="128">
        <v>500000</v>
      </c>
    </row>
    <row r="10" spans="1:20" x14ac:dyDescent="0.35">
      <c r="A10" s="1">
        <v>6</v>
      </c>
      <c r="B10" s="1">
        <v>27</v>
      </c>
      <c r="C10" s="30" t="s">
        <v>131</v>
      </c>
      <c r="D10" s="1" t="s">
        <v>132</v>
      </c>
      <c r="E10" s="1">
        <v>0</v>
      </c>
      <c r="F10" s="1">
        <v>1</v>
      </c>
      <c r="G10" s="1">
        <v>1</v>
      </c>
      <c r="H10" s="1">
        <v>60</v>
      </c>
      <c r="I10" s="1">
        <v>0</v>
      </c>
      <c r="J10" s="71" t="s">
        <v>134</v>
      </c>
      <c r="M10" s="1">
        <v>5</v>
      </c>
      <c r="N10" s="1">
        <v>3</v>
      </c>
      <c r="O10" s="7">
        <v>6</v>
      </c>
      <c r="P10" s="7">
        <v>8</v>
      </c>
      <c r="Q10" s="1">
        <f>'砸金蛋|SmashEgg'!$P$12*N10+'砸金蛋|SmashEgg'!$P$22*(O10+P10)</f>
        <v>1049524.5538400002</v>
      </c>
      <c r="R10" s="1">
        <f t="shared" si="0"/>
        <v>149524.55384000018</v>
      </c>
      <c r="S10" s="1">
        <v>6</v>
      </c>
      <c r="T10" s="128">
        <v>500000</v>
      </c>
    </row>
    <row r="11" spans="1:20" x14ac:dyDescent="0.35">
      <c r="A11" s="1">
        <v>7</v>
      </c>
      <c r="B11" s="1">
        <v>27</v>
      </c>
      <c r="C11" s="30" t="s">
        <v>131</v>
      </c>
      <c r="D11" s="1" t="s">
        <v>132</v>
      </c>
      <c r="E11" s="1">
        <v>0</v>
      </c>
      <c r="F11" s="1">
        <v>1</v>
      </c>
      <c r="G11" s="1">
        <v>2</v>
      </c>
      <c r="H11" s="1">
        <v>60</v>
      </c>
      <c r="I11" s="1">
        <v>0</v>
      </c>
      <c r="J11" s="71" t="s">
        <v>135</v>
      </c>
      <c r="M11" s="1">
        <v>6</v>
      </c>
      <c r="N11" s="1">
        <v>3</v>
      </c>
      <c r="O11" s="7">
        <v>7</v>
      </c>
      <c r="P11" s="7">
        <v>9</v>
      </c>
      <c r="Q11" s="1">
        <f>'砸金蛋|SmashEgg'!$P$12*N11+'砸金蛋|SmashEgg'!$P$22*(O11+P11)</f>
        <v>1061726.2818400001</v>
      </c>
      <c r="R11" s="1">
        <f t="shared" si="0"/>
        <v>161726.28184000007</v>
      </c>
      <c r="S11" s="1">
        <v>7</v>
      </c>
      <c r="T11" s="128">
        <v>500000</v>
      </c>
    </row>
    <row r="12" spans="1:20" x14ac:dyDescent="0.35">
      <c r="A12" s="1">
        <v>8</v>
      </c>
      <c r="B12" s="1">
        <v>27</v>
      </c>
      <c r="C12" s="30" t="s">
        <v>131</v>
      </c>
      <c r="D12" s="1" t="s">
        <v>132</v>
      </c>
      <c r="E12" s="1">
        <v>0</v>
      </c>
      <c r="F12" s="1">
        <v>1</v>
      </c>
      <c r="G12" s="1">
        <v>3</v>
      </c>
      <c r="H12" s="1">
        <v>60</v>
      </c>
      <c r="I12" s="1">
        <v>0</v>
      </c>
      <c r="J12" s="71" t="s">
        <v>136</v>
      </c>
      <c r="M12" s="1">
        <v>7</v>
      </c>
      <c r="N12" s="1">
        <v>3</v>
      </c>
      <c r="O12" s="7">
        <v>8</v>
      </c>
      <c r="P12" s="7">
        <v>10</v>
      </c>
      <c r="Q12" s="1">
        <f>'砸金蛋|SmashEgg'!$P$12*N12+'砸金蛋|SmashEgg'!$P$22*(O12+P12)</f>
        <v>1073928.0098400002</v>
      </c>
      <c r="R12" s="1">
        <f t="shared" si="0"/>
        <v>173928.00984000019</v>
      </c>
      <c r="S12" s="1">
        <v>8</v>
      </c>
      <c r="T12" s="128">
        <v>500000</v>
      </c>
    </row>
    <row r="13" spans="1:20" x14ac:dyDescent="0.35">
      <c r="A13" s="1">
        <v>9</v>
      </c>
      <c r="B13" s="1">
        <v>27</v>
      </c>
      <c r="C13" s="30" t="s">
        <v>131</v>
      </c>
      <c r="D13" s="1" t="s">
        <v>132</v>
      </c>
      <c r="E13" s="1">
        <v>0</v>
      </c>
      <c r="F13" s="1">
        <v>1</v>
      </c>
      <c r="G13" s="1">
        <v>4</v>
      </c>
      <c r="H13" s="1">
        <v>60</v>
      </c>
      <c r="I13" s="1">
        <v>0</v>
      </c>
      <c r="J13" s="71" t="s">
        <v>137</v>
      </c>
      <c r="M13" s="1">
        <v>8</v>
      </c>
      <c r="N13" s="1">
        <v>3</v>
      </c>
      <c r="O13" s="7">
        <v>9</v>
      </c>
      <c r="P13" s="7">
        <v>11</v>
      </c>
      <c r="Q13" s="1">
        <f>'砸金蛋|SmashEgg'!$P$12*N13+'砸金蛋|SmashEgg'!$P$22*(O13+P13)</f>
        <v>1086129.7378400001</v>
      </c>
      <c r="R13" s="1">
        <f t="shared" si="0"/>
        <v>186129.73784000007</v>
      </c>
      <c r="S13" s="1">
        <v>9</v>
      </c>
      <c r="T13" s="128">
        <v>500000</v>
      </c>
    </row>
    <row r="14" spans="1:20" x14ac:dyDescent="0.35">
      <c r="A14" s="1">
        <v>10</v>
      </c>
      <c r="B14" s="1">
        <v>27</v>
      </c>
      <c r="C14" s="30" t="s">
        <v>131</v>
      </c>
      <c r="D14" s="1" t="s">
        <v>132</v>
      </c>
      <c r="E14" s="1">
        <v>0</v>
      </c>
      <c r="F14" s="1">
        <v>1</v>
      </c>
      <c r="G14" s="1">
        <v>5</v>
      </c>
      <c r="H14" s="1">
        <v>60</v>
      </c>
      <c r="I14" s="1">
        <v>0</v>
      </c>
      <c r="J14" s="71" t="s">
        <v>138</v>
      </c>
      <c r="M14" s="1">
        <v>9</v>
      </c>
      <c r="N14" s="1">
        <v>3</v>
      </c>
      <c r="O14" s="7">
        <v>10</v>
      </c>
      <c r="P14" s="7">
        <v>12</v>
      </c>
      <c r="Q14" s="1">
        <f>'砸金蛋|SmashEgg'!$P$12*N14+'砸金蛋|SmashEgg'!$P$22*(O14+P14)</f>
        <v>1098331.4658400002</v>
      </c>
      <c r="R14" s="1">
        <f t="shared" si="0"/>
        <v>198331.46584000019</v>
      </c>
      <c r="S14" s="1">
        <v>10</v>
      </c>
      <c r="T14" s="128">
        <v>500000</v>
      </c>
    </row>
    <row r="15" spans="1:20" x14ac:dyDescent="0.35">
      <c r="A15" s="1">
        <v>11</v>
      </c>
      <c r="B15" s="1">
        <v>27</v>
      </c>
      <c r="C15" s="30" t="s">
        <v>131</v>
      </c>
      <c r="D15" s="1" t="s">
        <v>132</v>
      </c>
      <c r="E15" s="1">
        <v>0</v>
      </c>
      <c r="F15" s="1">
        <v>1</v>
      </c>
      <c r="G15" s="1">
        <v>6</v>
      </c>
      <c r="H15" s="1">
        <v>60</v>
      </c>
      <c r="I15" s="1">
        <v>0</v>
      </c>
      <c r="J15" s="71" t="s">
        <v>139</v>
      </c>
      <c r="M15" s="1">
        <v>10</v>
      </c>
      <c r="N15" s="1">
        <v>3</v>
      </c>
      <c r="O15" s="7">
        <v>12</v>
      </c>
      <c r="P15" s="7">
        <v>15</v>
      </c>
      <c r="Q15" s="1">
        <f>'砸金蛋|SmashEgg'!$P$12*N15+'砸金蛋|SmashEgg'!$P$22*(O15+P15)</f>
        <v>1128835.7858400003</v>
      </c>
      <c r="R15" s="1">
        <f t="shared" si="0"/>
        <v>228835.78584000026</v>
      </c>
      <c r="S15" s="1">
        <v>15</v>
      </c>
      <c r="T15" s="128">
        <v>500000</v>
      </c>
    </row>
    <row r="16" spans="1:20" x14ac:dyDescent="0.35">
      <c r="A16" s="1">
        <v>12</v>
      </c>
      <c r="B16" s="1">
        <v>27</v>
      </c>
      <c r="C16" s="30" t="s">
        <v>131</v>
      </c>
      <c r="D16" s="1" t="s">
        <v>132</v>
      </c>
      <c r="E16" s="1">
        <v>0</v>
      </c>
      <c r="F16" s="1">
        <v>1</v>
      </c>
      <c r="G16" s="1">
        <v>7</v>
      </c>
      <c r="H16" s="1">
        <v>60</v>
      </c>
      <c r="I16" s="1">
        <v>0</v>
      </c>
      <c r="J16" s="71" t="s">
        <v>140</v>
      </c>
      <c r="S16" s="1">
        <v>20</v>
      </c>
      <c r="T16" s="128">
        <v>500000</v>
      </c>
    </row>
    <row r="17" spans="1:20" x14ac:dyDescent="0.35">
      <c r="A17" s="1">
        <v>13</v>
      </c>
      <c r="B17" s="1">
        <v>27</v>
      </c>
      <c r="C17" s="30" t="s">
        <v>131</v>
      </c>
      <c r="D17" s="1" t="s">
        <v>132</v>
      </c>
      <c r="E17" s="1">
        <v>0</v>
      </c>
      <c r="F17" s="1">
        <v>1</v>
      </c>
      <c r="G17" s="1">
        <v>8</v>
      </c>
      <c r="H17" s="1">
        <v>60</v>
      </c>
      <c r="I17" s="1">
        <v>0</v>
      </c>
      <c r="J17" s="71" t="s">
        <v>141</v>
      </c>
      <c r="S17" s="1">
        <v>25</v>
      </c>
      <c r="T17" s="128">
        <v>500000</v>
      </c>
    </row>
    <row r="18" spans="1:20" x14ac:dyDescent="0.35">
      <c r="A18" s="1">
        <v>14</v>
      </c>
      <c r="B18" s="1">
        <v>27</v>
      </c>
      <c r="C18" s="30" t="s">
        <v>131</v>
      </c>
      <c r="D18" s="1" t="s">
        <v>132</v>
      </c>
      <c r="E18" s="1">
        <v>0</v>
      </c>
      <c r="F18" s="1">
        <v>1</v>
      </c>
      <c r="G18" s="1">
        <v>9</v>
      </c>
      <c r="H18" s="1">
        <v>60</v>
      </c>
      <c r="I18" s="1">
        <v>0</v>
      </c>
      <c r="J18" s="71" t="s">
        <v>142</v>
      </c>
      <c r="S18" s="1">
        <v>30</v>
      </c>
      <c r="T18" s="128">
        <v>500000</v>
      </c>
    </row>
    <row r="19" spans="1:20" x14ac:dyDescent="0.35">
      <c r="A19" s="1">
        <v>15</v>
      </c>
      <c r="B19" s="1">
        <v>27</v>
      </c>
      <c r="C19" s="30" t="s">
        <v>131</v>
      </c>
      <c r="D19" s="1" t="s">
        <v>132</v>
      </c>
      <c r="E19" s="1">
        <v>0</v>
      </c>
      <c r="F19" s="1">
        <v>1</v>
      </c>
      <c r="G19" s="1">
        <v>10</v>
      </c>
      <c r="H19" s="1">
        <v>60</v>
      </c>
      <c r="I19" s="1">
        <v>0</v>
      </c>
      <c r="J19" s="71" t="s">
        <v>143</v>
      </c>
      <c r="S19" s="1">
        <v>35</v>
      </c>
      <c r="T19" s="128">
        <v>500000</v>
      </c>
    </row>
    <row r="20" spans="1:20" x14ac:dyDescent="0.35">
      <c r="C20" s="30"/>
      <c r="S20" s="1">
        <v>40</v>
      </c>
      <c r="T20" s="128">
        <v>500000</v>
      </c>
    </row>
    <row r="21" spans="1:20" x14ac:dyDescent="0.35">
      <c r="S21" s="1">
        <v>45</v>
      </c>
      <c r="T21" s="128">
        <v>500000</v>
      </c>
    </row>
    <row r="22" spans="1:20" x14ac:dyDescent="0.35">
      <c r="S22" s="7">
        <v>50</v>
      </c>
      <c r="T22" s="128">
        <v>500000</v>
      </c>
    </row>
    <row r="23" spans="1:20" x14ac:dyDescent="0.35">
      <c r="S23" s="1">
        <v>60</v>
      </c>
      <c r="T23" s="128">
        <v>1000000</v>
      </c>
    </row>
    <row r="24" spans="1:20" x14ac:dyDescent="0.35">
      <c r="S24" s="1">
        <v>70</v>
      </c>
      <c r="T24" s="128">
        <v>1000000</v>
      </c>
    </row>
    <row r="25" spans="1:20" x14ac:dyDescent="0.35">
      <c r="S25" s="1">
        <v>80</v>
      </c>
      <c r="T25" s="128">
        <v>1000000</v>
      </c>
    </row>
    <row r="26" spans="1:20" x14ac:dyDescent="0.35">
      <c r="C26" s="2"/>
      <c r="S26" s="1">
        <v>90</v>
      </c>
      <c r="T26" s="128">
        <v>1000000</v>
      </c>
    </row>
    <row r="27" spans="1:20" x14ac:dyDescent="0.35">
      <c r="C27" s="2"/>
      <c r="S27" s="7">
        <v>100</v>
      </c>
      <c r="T27" s="128">
        <v>1000000</v>
      </c>
    </row>
    <row r="28" spans="1:20" x14ac:dyDescent="0.35">
      <c r="S28" s="1">
        <v>150</v>
      </c>
      <c r="T28" s="128">
        <v>3000000</v>
      </c>
    </row>
    <row r="29" spans="1:20" ht="16.2" x14ac:dyDescent="0.4">
      <c r="S29" s="5">
        <v>200</v>
      </c>
      <c r="T29" s="128">
        <v>3000000</v>
      </c>
    </row>
    <row r="30" spans="1:20" x14ac:dyDescent="0.35">
      <c r="S30" s="1">
        <v>250</v>
      </c>
      <c r="T30" s="128">
        <v>3000000</v>
      </c>
    </row>
    <row r="31" spans="1:20" x14ac:dyDescent="0.35">
      <c r="S31" s="7">
        <v>300</v>
      </c>
      <c r="T31" s="128">
        <v>3000000</v>
      </c>
    </row>
    <row r="32" spans="1:20" x14ac:dyDescent="0.35">
      <c r="S32" s="1">
        <v>350</v>
      </c>
      <c r="T32" s="128">
        <v>5000000</v>
      </c>
    </row>
    <row r="33" spans="19:20" x14ac:dyDescent="0.35">
      <c r="S33" s="1">
        <v>400</v>
      </c>
      <c r="T33" s="128">
        <v>5000000</v>
      </c>
    </row>
    <row r="34" spans="19:20" x14ac:dyDescent="0.35">
      <c r="S34" s="1">
        <v>450</v>
      </c>
      <c r="T34" s="128">
        <v>5000000</v>
      </c>
    </row>
    <row r="35" spans="19:20" ht="16.2" x14ac:dyDescent="0.4">
      <c r="S35" s="130">
        <v>500</v>
      </c>
      <c r="T35" s="128">
        <v>5000000</v>
      </c>
    </row>
    <row r="36" spans="19:20" x14ac:dyDescent="0.35">
      <c r="S36" s="1">
        <v>600</v>
      </c>
      <c r="T36" s="128">
        <v>10000000</v>
      </c>
    </row>
    <row r="37" spans="19:20" x14ac:dyDescent="0.35">
      <c r="S37" s="1">
        <v>700</v>
      </c>
      <c r="T37" s="128">
        <v>10000000</v>
      </c>
    </row>
    <row r="38" spans="19:20" x14ac:dyDescent="0.35">
      <c r="S38" s="1">
        <v>800</v>
      </c>
      <c r="T38" s="128">
        <v>10000000</v>
      </c>
    </row>
    <row r="39" spans="19:20" x14ac:dyDescent="0.35">
      <c r="S39" s="1">
        <v>900</v>
      </c>
      <c r="T39" s="128">
        <v>10000000</v>
      </c>
    </row>
    <row r="40" spans="19:20" ht="16.2" x14ac:dyDescent="0.4">
      <c r="S40" s="130">
        <v>1000</v>
      </c>
      <c r="T40" s="128">
        <v>10000000</v>
      </c>
    </row>
    <row r="41" spans="19:20" x14ac:dyDescent="0.35">
      <c r="S41" s="1">
        <v>1500</v>
      </c>
      <c r="T41" s="128">
        <v>20000000</v>
      </c>
    </row>
    <row r="42" spans="19:20" x14ac:dyDescent="0.35">
      <c r="S42" s="7">
        <v>2000</v>
      </c>
      <c r="T42" s="128">
        <v>20000000</v>
      </c>
    </row>
    <row r="43" spans="19:20" x14ac:dyDescent="0.35">
      <c r="S43" s="1">
        <v>2500</v>
      </c>
      <c r="T43" s="128">
        <v>30000000</v>
      </c>
    </row>
    <row r="44" spans="19:20" x14ac:dyDescent="0.35">
      <c r="S44" s="7">
        <v>3000</v>
      </c>
      <c r="T44" s="128">
        <v>30000000</v>
      </c>
    </row>
    <row r="45" spans="19:20" ht="16.2" x14ac:dyDescent="0.4">
      <c r="S45" s="5">
        <v>3500</v>
      </c>
      <c r="T45" s="128">
        <v>50000000</v>
      </c>
    </row>
    <row r="46" spans="19:20" x14ac:dyDescent="0.35">
      <c r="S46" s="1">
        <v>4000</v>
      </c>
      <c r="T46" s="128">
        <v>50000000</v>
      </c>
    </row>
    <row r="47" spans="19:20" x14ac:dyDescent="0.35">
      <c r="S47" s="1">
        <v>4500</v>
      </c>
      <c r="T47" s="128">
        <v>50000000</v>
      </c>
    </row>
    <row r="48" spans="19:20" x14ac:dyDescent="0.35">
      <c r="S48" s="7">
        <v>5000</v>
      </c>
      <c r="T48" s="128">
        <v>50000000</v>
      </c>
    </row>
    <row r="49" spans="19:20" x14ac:dyDescent="0.35">
      <c r="S49" s="1">
        <v>6000</v>
      </c>
      <c r="T49" s="128">
        <v>70000000</v>
      </c>
    </row>
    <row r="50" spans="19:20" x14ac:dyDescent="0.35">
      <c r="S50" s="7">
        <v>7000</v>
      </c>
      <c r="T50" s="128">
        <v>70000000</v>
      </c>
    </row>
    <row r="51" spans="19:20" x14ac:dyDescent="0.35">
      <c r="S51" s="1">
        <v>8000</v>
      </c>
      <c r="T51" s="128">
        <v>100000000</v>
      </c>
    </row>
    <row r="52" spans="19:20" x14ac:dyDescent="0.35">
      <c r="S52" s="1">
        <v>9000</v>
      </c>
      <c r="T52" s="128">
        <v>100000000</v>
      </c>
    </row>
    <row r="53" spans="19:20" x14ac:dyDescent="0.35">
      <c r="S53" s="7">
        <v>10000</v>
      </c>
      <c r="T53" s="128">
        <v>100000000</v>
      </c>
    </row>
  </sheetData>
  <phoneticPr fontId="25" type="noConversion"/>
  <conditionalFormatting sqref="C2">
    <cfRule type="containsText" dxfId="396" priority="9" operator="containsText" text=" ">
      <formula>NOT(ISERROR(SEARCH(" ",C2)))</formula>
    </cfRule>
  </conditionalFormatting>
  <conditionalFormatting sqref="I2">
    <cfRule type="containsText" dxfId="395" priority="26" operator="containsText" text=" ">
      <formula>NOT(ISERROR(SEARCH(" ",I2)))</formula>
    </cfRule>
  </conditionalFormatting>
  <conditionalFormatting sqref="C3">
    <cfRule type="containsText" dxfId="394" priority="8" operator="containsText" text=" ">
      <formula>NOT(ISERROR(SEARCH(" ",C3)))</formula>
    </cfRule>
  </conditionalFormatting>
  <conditionalFormatting sqref="A4">
    <cfRule type="containsText" dxfId="393" priority="31" operator="containsText" text=" ">
      <formula>NOT(ISERROR(SEARCH(" ",A4)))</formula>
    </cfRule>
  </conditionalFormatting>
  <conditionalFormatting sqref="C4">
    <cfRule type="containsText" dxfId="392" priority="7" operator="containsText" text=" ">
      <formula>NOT(ISERROR(SEARCH(" ",C4)))</formula>
    </cfRule>
  </conditionalFormatting>
  <conditionalFormatting sqref="H4">
    <cfRule type="containsText" dxfId="391" priority="22" operator="containsText" text=" ">
      <formula>NOT(ISERROR(SEARCH(" ",H4)))</formula>
    </cfRule>
  </conditionalFormatting>
  <conditionalFormatting sqref="J4">
    <cfRule type="containsText" dxfId="390" priority="18" operator="containsText" text=" ">
      <formula>NOT(ISERROR(SEARCH(" ",J4)))</formula>
    </cfRule>
  </conditionalFormatting>
  <conditionalFormatting sqref="C5">
    <cfRule type="containsText" dxfId="389" priority="4" operator="containsText" text=" ">
      <formula>NOT(ISERROR(SEARCH(" ",C5)))</formula>
    </cfRule>
  </conditionalFormatting>
  <conditionalFormatting sqref="H19">
    <cfRule type="containsText" dxfId="388" priority="3" operator="containsText" text=" ">
      <formula>NOT(ISERROR(SEARCH(" ",H19)))</formula>
    </cfRule>
  </conditionalFormatting>
  <conditionalFormatting sqref="C20">
    <cfRule type="containsText" dxfId="387" priority="10" operator="containsText" text=" ">
      <formula>NOT(ISERROR(SEARCH(" ",C20)))</formula>
    </cfRule>
  </conditionalFormatting>
  <conditionalFormatting sqref="A2:A3">
    <cfRule type="containsText" dxfId="386" priority="32" operator="containsText" text=" ">
      <formula>NOT(ISERROR(SEARCH(" ",A2)))</formula>
    </cfRule>
  </conditionalFormatting>
  <conditionalFormatting sqref="B1:B3">
    <cfRule type="containsText" dxfId="385" priority="17" operator="containsText" text=" ">
      <formula>NOT(ISERROR(SEARCH(" ",B1)))</formula>
    </cfRule>
  </conditionalFormatting>
  <conditionalFormatting sqref="D1:D4">
    <cfRule type="containsText" dxfId="384" priority="19" operator="containsText" text=" ">
      <formula>NOT(ISERROR(SEARCH(" ",D1)))</formula>
    </cfRule>
  </conditionalFormatting>
  <conditionalFormatting sqref="J1:J3">
    <cfRule type="containsText" dxfId="383" priority="25" operator="containsText" text=" ">
      <formula>NOT(ISERROR(SEARCH(" ",J1)))</formula>
    </cfRule>
  </conditionalFormatting>
  <conditionalFormatting sqref="S5:S53">
    <cfRule type="containsText" dxfId="382" priority="16" operator="containsText" text=" ">
      <formula>NOT(ISERROR(SEARCH(" ",S5)))</formula>
    </cfRule>
  </conditionalFormatting>
  <conditionalFormatting sqref="T5:T53">
    <cfRule type="containsText" dxfId="381" priority="1" operator="containsText" text=" ">
      <formula>NOT(ISERROR(SEARCH(" ",T5)))</formula>
    </cfRule>
  </conditionalFormatting>
  <conditionalFormatting sqref="A1 B4 I1 I3:I4 F4:G4 H5:H18">
    <cfRule type="containsText" dxfId="380" priority="33" operator="containsText" text=" ">
      <formula>NOT(ISERROR(SEARCH(" ",A1)))</formula>
    </cfRule>
  </conditionalFormatting>
  <conditionalFormatting sqref="E1 E3:E4">
    <cfRule type="containsText" dxfId="379" priority="20" operator="containsText" text=" ">
      <formula>NOT(ISERROR(SEARCH(" ",E1)))</formula>
    </cfRule>
  </conditionalFormatting>
  <conditionalFormatting sqref="F3:G3 F1:G1">
    <cfRule type="containsText" dxfId="378" priority="24" operator="containsText" text=" ">
      <formula>NOT(ISERROR(SEARCH(" ",F1)))</formula>
    </cfRule>
  </conditionalFormatting>
  <conditionalFormatting sqref="C6 C8">
    <cfRule type="containsText" dxfId="377" priority="11" operator="containsText" text=" ">
      <formula>NOT(ISERROR(SEARCH(" ",C6)))</formula>
    </cfRule>
  </conditionalFormatting>
  <conditionalFormatting sqref="C26:C27 C9:C19">
    <cfRule type="containsText" dxfId="376" priority="14" operator="containsText" text=" ">
      <formula>NOT(ISERROR(SEARCH(" ",C9)))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39"/>
  <sheetViews>
    <sheetView workbookViewId="0">
      <selection activeCell="C5" sqref="C5"/>
    </sheetView>
  </sheetViews>
  <sheetFormatPr defaultColWidth="9" defaultRowHeight="14.4" x14ac:dyDescent="0.25"/>
  <cols>
    <col min="1" max="1" width="5.6640625" style="104" customWidth="1"/>
    <col min="2" max="2" width="7.44140625" customWidth="1"/>
    <col min="3" max="3" width="20.77734375" customWidth="1"/>
    <col min="4" max="4" width="7.44140625" customWidth="1"/>
    <col min="5" max="5" width="20.77734375" customWidth="1"/>
    <col min="6" max="6" width="7.44140625" customWidth="1"/>
    <col min="7" max="7" width="20.77734375" customWidth="1"/>
    <col min="8" max="8" width="7.44140625" customWidth="1"/>
    <col min="9" max="9" width="20.77734375" customWidth="1"/>
    <col min="12" max="12" width="7.109375" customWidth="1"/>
    <col min="13" max="14" width="5.44140625" customWidth="1"/>
    <col min="15" max="15" width="7.88671875" customWidth="1"/>
    <col min="16" max="16" width="9.109375" customWidth="1"/>
    <col min="17" max="17" width="8.88671875" customWidth="1"/>
    <col min="18" max="18" width="7.109375" customWidth="1"/>
    <col min="19" max="19" width="5.44140625" customWidth="1"/>
    <col min="20" max="20" width="5.21875" customWidth="1"/>
    <col min="21" max="22" width="7.88671875" customWidth="1"/>
    <col min="23" max="23" width="6.21875" customWidth="1"/>
    <col min="24" max="24" width="7.109375" customWidth="1"/>
    <col min="25" max="25" width="5.44140625" customWidth="1"/>
    <col min="26" max="26" width="5.88671875" customWidth="1"/>
    <col min="27" max="28" width="7.88671875" customWidth="1"/>
    <col min="29" max="29" width="7.109375" customWidth="1"/>
    <col min="30" max="30" width="5.44140625" customWidth="1"/>
    <col min="31" max="31" width="5.88671875" customWidth="1"/>
    <col min="32" max="33" width="7.88671875" customWidth="1"/>
    <col min="36" max="36" width="12.21875" customWidth="1"/>
    <col min="37" max="37" width="11.6640625" customWidth="1"/>
    <col min="38" max="39" width="13.44140625" customWidth="1"/>
  </cols>
  <sheetData>
    <row r="1" spans="1:44" ht="15.6" x14ac:dyDescent="0.35">
      <c r="A1" s="46" t="s">
        <v>0</v>
      </c>
      <c r="B1" s="46" t="s">
        <v>1</v>
      </c>
      <c r="C1" s="105" t="s">
        <v>0</v>
      </c>
      <c r="D1" s="46" t="s">
        <v>1</v>
      </c>
      <c r="E1" s="105" t="s">
        <v>58</v>
      </c>
      <c r="F1" s="46" t="s">
        <v>1</v>
      </c>
      <c r="G1" s="105" t="s">
        <v>58</v>
      </c>
      <c r="H1" s="46" t="s">
        <v>1</v>
      </c>
      <c r="I1" s="105" t="s">
        <v>58</v>
      </c>
      <c r="AJ1" s="78" t="s">
        <v>144</v>
      </c>
    </row>
    <row r="2" spans="1:44" ht="15.6" x14ac:dyDescent="0.35">
      <c r="A2" s="47" t="s">
        <v>9</v>
      </c>
      <c r="B2" s="47" t="s">
        <v>10</v>
      </c>
      <c r="C2" s="47" t="s">
        <v>10</v>
      </c>
      <c r="D2" s="47" t="s">
        <v>10</v>
      </c>
      <c r="E2" s="47" t="s">
        <v>10</v>
      </c>
      <c r="F2" s="47" t="s">
        <v>10</v>
      </c>
      <c r="G2" s="47" t="s">
        <v>10</v>
      </c>
      <c r="H2" s="47" t="s">
        <v>10</v>
      </c>
      <c r="I2" s="47" t="s">
        <v>10</v>
      </c>
      <c r="N2" s="62" t="s">
        <v>145</v>
      </c>
      <c r="O2" s="108"/>
      <c r="AJ2" s="32" t="s">
        <v>146</v>
      </c>
    </row>
    <row r="3" spans="1:44" ht="15.6" x14ac:dyDescent="0.35">
      <c r="A3" s="47" t="s">
        <v>31</v>
      </c>
      <c r="B3" s="47" t="s">
        <v>147</v>
      </c>
      <c r="C3" s="47" t="s">
        <v>148</v>
      </c>
      <c r="D3" s="47" t="s">
        <v>149</v>
      </c>
      <c r="E3" s="47" t="s">
        <v>150</v>
      </c>
      <c r="F3" s="47" t="s">
        <v>151</v>
      </c>
      <c r="G3" s="47" t="s">
        <v>152</v>
      </c>
      <c r="H3" s="105" t="s">
        <v>153</v>
      </c>
      <c r="I3" s="47" t="s">
        <v>154</v>
      </c>
      <c r="AJ3" s="32" t="s">
        <v>155</v>
      </c>
    </row>
    <row r="4" spans="1:44" ht="60" x14ac:dyDescent="0.35">
      <c r="A4" s="47" t="s">
        <v>156</v>
      </c>
      <c r="B4" s="106" t="s">
        <v>157</v>
      </c>
      <c r="C4" s="106" t="s">
        <v>158</v>
      </c>
      <c r="D4" s="107" t="s">
        <v>159</v>
      </c>
      <c r="E4" s="107" t="s">
        <v>160</v>
      </c>
      <c r="F4" s="49" t="s">
        <v>161</v>
      </c>
      <c r="G4" s="48" t="s">
        <v>162</v>
      </c>
      <c r="H4" s="107" t="s">
        <v>163</v>
      </c>
      <c r="I4" s="49" t="s">
        <v>164</v>
      </c>
      <c r="L4" s="69" t="s">
        <v>86</v>
      </c>
      <c r="M4" s="70" t="s">
        <v>25</v>
      </c>
      <c r="N4" s="70" t="s">
        <v>26</v>
      </c>
      <c r="O4" s="74" t="s">
        <v>165</v>
      </c>
      <c r="P4" s="74" t="s">
        <v>166</v>
      </c>
      <c r="Q4" s="74" t="s">
        <v>167</v>
      </c>
      <c r="R4" s="69" t="s">
        <v>86</v>
      </c>
      <c r="S4" s="70" t="s">
        <v>25</v>
      </c>
      <c r="T4" s="70" t="s">
        <v>26</v>
      </c>
      <c r="U4" s="74" t="s">
        <v>165</v>
      </c>
      <c r="V4" s="74" t="s">
        <v>166</v>
      </c>
      <c r="W4" s="74" t="s">
        <v>167</v>
      </c>
      <c r="X4" s="69" t="s">
        <v>86</v>
      </c>
      <c r="Y4" s="70" t="s">
        <v>25</v>
      </c>
      <c r="Z4" s="70" t="s">
        <v>26</v>
      </c>
      <c r="AA4" s="74" t="s">
        <v>165</v>
      </c>
      <c r="AB4" s="74" t="s">
        <v>166</v>
      </c>
      <c r="AC4" s="69" t="s">
        <v>86</v>
      </c>
      <c r="AD4" s="70" t="s">
        <v>25</v>
      </c>
      <c r="AE4" s="70" t="s">
        <v>26</v>
      </c>
      <c r="AF4" s="74" t="s">
        <v>165</v>
      </c>
      <c r="AG4" s="74" t="s">
        <v>166</v>
      </c>
      <c r="AH4" s="119" t="s">
        <v>168</v>
      </c>
      <c r="AI4" s="120"/>
      <c r="AJ4" s="34" t="s">
        <v>169</v>
      </c>
      <c r="AK4" s="35" t="s">
        <v>29</v>
      </c>
      <c r="AL4" s="36" t="s">
        <v>170</v>
      </c>
      <c r="AM4" s="36" t="s">
        <v>87</v>
      </c>
      <c r="AN4" s="35" t="s">
        <v>25</v>
      </c>
      <c r="AO4" s="45" t="s">
        <v>31</v>
      </c>
      <c r="AP4" s="89" t="s">
        <v>171</v>
      </c>
      <c r="AQ4" s="1"/>
      <c r="AR4" s="1"/>
    </row>
    <row r="5" spans="1:44" ht="16.2" x14ac:dyDescent="0.35">
      <c r="A5" s="1">
        <v>1</v>
      </c>
      <c r="B5" s="55" t="str">
        <f>M5&amp;"|"&amp;N5</f>
        <v>1|2</v>
      </c>
      <c r="C5" s="55" t="str">
        <f>M5&amp;"|"&amp;N5&amp;"|"&amp;O5&amp;","&amp;M5&amp;"|"&amp;N5&amp;"|"&amp;P5</f>
        <v>1|2|10000,1|2|30000</v>
      </c>
      <c r="D5" s="55" t="str">
        <f>S5&amp;"|"&amp;T5</f>
        <v>1|1</v>
      </c>
      <c r="E5" s="55" t="str">
        <f>S5&amp;"|"&amp;T5&amp;"|"&amp;U5&amp;","&amp;S5&amp;"|"&amp;T5&amp;"|"&amp;V5</f>
        <v>1|1|2,1|1|3</v>
      </c>
      <c r="F5" s="55" t="str">
        <f>Y5&amp;"|"&amp;Z5</f>
        <v>2|1001</v>
      </c>
      <c r="G5" s="55" t="str">
        <f>Y5&amp;"|"&amp;Z5&amp;"|"&amp;AA5&amp;","&amp;Y5&amp;"|"&amp;Z5&amp;"|"&amp;AB5</f>
        <v>2|1001|2,2|1001|3</v>
      </c>
      <c r="H5" s="55" t="str">
        <f>AD5&amp;"|"&amp;AE5</f>
        <v>2|1204</v>
      </c>
      <c r="I5" s="55" t="str">
        <f>AD5&amp;"|"&amp;AE5&amp;"|"&amp;AF5&amp;","&amp;AD5&amp;"|"&amp;AE5&amp;"|"&amp;AG5</f>
        <v>2|1204|100,2|1204|200</v>
      </c>
      <c r="K5">
        <f>Q5*6</f>
        <v>120000</v>
      </c>
      <c r="L5" s="109" t="s">
        <v>32</v>
      </c>
      <c r="M5" s="38">
        <f>VLOOKUP(L5,AJ:AO,5,0)</f>
        <v>1</v>
      </c>
      <c r="N5" s="38">
        <f>VLOOKUP(L5,AJ:AO,6,0)</f>
        <v>2</v>
      </c>
      <c r="O5" s="110">
        <v>10000</v>
      </c>
      <c r="P5" s="111">
        <v>30000</v>
      </c>
      <c r="Q5" s="115">
        <f>AVERAGE(O5:P5)</f>
        <v>20000</v>
      </c>
      <c r="R5" s="109" t="s">
        <v>35</v>
      </c>
      <c r="S5" s="38">
        <f>VLOOKUP(R5,AJ:AT,5,0)</f>
        <v>1</v>
      </c>
      <c r="T5" s="38">
        <f>VLOOKUP(R5,AJ:AT,6,0)</f>
        <v>1</v>
      </c>
      <c r="U5" s="110">
        <v>2</v>
      </c>
      <c r="V5" s="111">
        <v>3</v>
      </c>
      <c r="W5" s="115">
        <f t="shared" ref="W5:W11" si="0">AVERAGE(U5:V5)</f>
        <v>2.5</v>
      </c>
      <c r="X5" s="109" t="s">
        <v>38</v>
      </c>
      <c r="Y5" s="38">
        <f>VLOOKUP(X5,AJ:AO,5,0)</f>
        <v>2</v>
      </c>
      <c r="Z5" s="38">
        <f>VLOOKUP(X5,AJ:AO,6,0)</f>
        <v>1001</v>
      </c>
      <c r="AA5" s="110">
        <v>2</v>
      </c>
      <c r="AB5" s="111">
        <v>3</v>
      </c>
      <c r="AC5" s="109" t="s">
        <v>172</v>
      </c>
      <c r="AD5" s="38">
        <f>VLOOKUP(AC5,AJ:AO,5,0)</f>
        <v>2</v>
      </c>
      <c r="AE5" s="38">
        <f>VLOOKUP(AC5,AJ:AO,6,0)</f>
        <v>1204</v>
      </c>
      <c r="AF5" s="118">
        <v>100</v>
      </c>
      <c r="AG5" s="121">
        <v>200</v>
      </c>
      <c r="AH5" s="84">
        <f>IF(AC5="福卡",AVERAGE(AF5:AG5)*6,0)</f>
        <v>900</v>
      </c>
      <c r="AI5" s="84" t="s">
        <v>173</v>
      </c>
      <c r="AJ5" s="37" t="s">
        <v>33</v>
      </c>
      <c r="AK5" s="38">
        <v>1</v>
      </c>
      <c r="AL5" s="38">
        <f>AK5*10</f>
        <v>10</v>
      </c>
      <c r="AM5" s="39">
        <f>AL5/$AL$7</f>
        <v>100000</v>
      </c>
      <c r="AN5" s="38">
        <v>1</v>
      </c>
      <c r="AO5" s="13">
        <v>0</v>
      </c>
      <c r="AP5" s="122">
        <v>1</v>
      </c>
      <c r="AQ5" s="1"/>
      <c r="AR5" s="1"/>
    </row>
    <row r="6" spans="1:44" ht="16.2" x14ac:dyDescent="0.35">
      <c r="A6" s="1">
        <v>2</v>
      </c>
      <c r="B6" s="55" t="str">
        <f t="shared" ref="B6:B11" si="1">M6&amp;"|"&amp;N6</f>
        <v>1|2</v>
      </c>
      <c r="C6" s="55" t="str">
        <f t="shared" ref="C6:C11" si="2">M6&amp;"|"&amp;N6&amp;"|"&amp;O6&amp;","&amp;M6&amp;"|"&amp;N6&amp;"|"&amp;P6</f>
        <v>1|2|5000,1|2|15000</v>
      </c>
      <c r="D6" s="55" t="str">
        <f t="shared" ref="D6:D11" si="3">S6&amp;"|"&amp;T6</f>
        <v>1|1</v>
      </c>
      <c r="E6" s="55" t="str">
        <f t="shared" ref="E6:E11" si="4">S6&amp;"|"&amp;T6&amp;"|"&amp;U6&amp;","&amp;S6&amp;"|"&amp;T6&amp;"|"&amp;V6</f>
        <v>1|1|1,1|1|2</v>
      </c>
      <c r="F6" s="55" t="str">
        <f t="shared" ref="F6:F11" si="5">Y6&amp;"|"&amp;Z6</f>
        <v>2|1001</v>
      </c>
      <c r="G6" s="55" t="str">
        <f t="shared" ref="G6:G11" si="6">Y6&amp;"|"&amp;Z6&amp;"|"&amp;AA6&amp;","&amp;Y6&amp;"|"&amp;Z6&amp;"|"&amp;AB6</f>
        <v>2|1001|1,2|1001|2</v>
      </c>
      <c r="H6" s="55" t="str">
        <f t="shared" ref="H6:H11" si="7">AD6&amp;"|"&amp;AE6</f>
        <v>2|1204</v>
      </c>
      <c r="I6" s="55" t="str">
        <f t="shared" ref="I6:I11" si="8">AD6&amp;"|"&amp;AE6&amp;"|"&amp;AF6&amp;","&amp;AD6&amp;"|"&amp;AE6&amp;"|"&amp;AG6</f>
        <v>2|1204|50,2|1204|150</v>
      </c>
      <c r="K6">
        <f t="shared" ref="K6:K11" si="9">Q6*6</f>
        <v>60000</v>
      </c>
      <c r="L6" s="109" t="s">
        <v>32</v>
      </c>
      <c r="M6" s="38">
        <f t="shared" ref="M6:M11" si="10">VLOOKUP(L6,AJ:AO,5,0)</f>
        <v>1</v>
      </c>
      <c r="N6" s="38">
        <f t="shared" ref="N6:N11" si="11">VLOOKUP(L6,AJ:AO,6,0)</f>
        <v>2</v>
      </c>
      <c r="O6" s="110">
        <v>5000</v>
      </c>
      <c r="P6" s="111">
        <v>15000</v>
      </c>
      <c r="Q6" s="116">
        <f t="shared" ref="Q6:Q11" si="12">AVERAGE(O6:P6)</f>
        <v>10000</v>
      </c>
      <c r="R6" s="109" t="s">
        <v>35</v>
      </c>
      <c r="S6" s="38">
        <f t="shared" ref="S6:S11" si="13">VLOOKUP(R6,AJ:AT,5,0)</f>
        <v>1</v>
      </c>
      <c r="T6" s="38">
        <f t="shared" ref="T6:T11" si="14">VLOOKUP(R6,AJ:AT,6,0)</f>
        <v>1</v>
      </c>
      <c r="U6" s="110">
        <v>1</v>
      </c>
      <c r="V6" s="111">
        <v>2</v>
      </c>
      <c r="W6" s="116">
        <f t="shared" si="0"/>
        <v>1.5</v>
      </c>
      <c r="X6" s="109" t="s">
        <v>38</v>
      </c>
      <c r="Y6" s="38">
        <f t="shared" ref="Y6:Y11" si="15">VLOOKUP(X6,AJ:AO,5,0)</f>
        <v>2</v>
      </c>
      <c r="Z6" s="38">
        <f t="shared" ref="Z6:Z11" si="16">VLOOKUP(X6,AJ:AO,6,0)</f>
        <v>1001</v>
      </c>
      <c r="AA6" s="110">
        <v>1</v>
      </c>
      <c r="AB6" s="111">
        <v>2</v>
      </c>
      <c r="AC6" s="109" t="s">
        <v>172</v>
      </c>
      <c r="AD6" s="38">
        <f t="shared" ref="AD6:AD11" si="17">VLOOKUP(AC6,AJ:AO,5,0)</f>
        <v>2</v>
      </c>
      <c r="AE6" s="38">
        <f t="shared" ref="AE6:AE11" si="18">VLOOKUP(AC6,AJ:AO,6,0)</f>
        <v>1204</v>
      </c>
      <c r="AF6" s="118">
        <v>50</v>
      </c>
      <c r="AG6" s="121">
        <v>150</v>
      </c>
      <c r="AH6" s="84">
        <f t="shared" ref="AH6:AH11" si="19">IF(AC6="福卡",AVERAGE(AF6:AG6)*6,0)</f>
        <v>600</v>
      </c>
      <c r="AI6" s="84" t="s">
        <v>174</v>
      </c>
      <c r="AJ6" s="37" t="s">
        <v>35</v>
      </c>
      <c r="AK6" s="40">
        <f>1/20</f>
        <v>0.05</v>
      </c>
      <c r="AL6" s="40">
        <v>1</v>
      </c>
      <c r="AM6" s="40">
        <f>AL6/$AL$7</f>
        <v>10000</v>
      </c>
      <c r="AN6" s="38">
        <v>1</v>
      </c>
      <c r="AO6" s="13">
        <v>1</v>
      </c>
      <c r="AP6" s="123">
        <v>2.5</v>
      </c>
      <c r="AQ6" s="1"/>
      <c r="AR6" s="1"/>
    </row>
    <row r="7" spans="1:44" ht="16.2" x14ac:dyDescent="0.35">
      <c r="A7" s="1">
        <v>3</v>
      </c>
      <c r="B7" s="55" t="str">
        <f t="shared" si="1"/>
        <v>1|2</v>
      </c>
      <c r="C7" s="55" t="str">
        <f t="shared" si="2"/>
        <v>1|2|4000,1|2|14000</v>
      </c>
      <c r="D7" s="55" t="str">
        <f t="shared" si="3"/>
        <v>1|1</v>
      </c>
      <c r="E7" s="55" t="str">
        <f t="shared" si="4"/>
        <v>1|1|1,1|1|2</v>
      </c>
      <c r="F7" s="55" t="str">
        <f t="shared" si="5"/>
        <v>2|1001</v>
      </c>
      <c r="G7" s="55" t="str">
        <f t="shared" si="6"/>
        <v>2|1001|1,2|1001|2</v>
      </c>
      <c r="H7" s="55" t="str">
        <f t="shared" si="7"/>
        <v>2|1002</v>
      </c>
      <c r="I7" s="55" t="str">
        <f t="shared" si="8"/>
        <v>2|1002|1,2|1002|2</v>
      </c>
      <c r="K7">
        <f t="shared" si="9"/>
        <v>54000</v>
      </c>
      <c r="L7" s="109" t="s">
        <v>32</v>
      </c>
      <c r="M7" s="38">
        <f t="shared" si="10"/>
        <v>1</v>
      </c>
      <c r="N7" s="38">
        <f t="shared" si="11"/>
        <v>2</v>
      </c>
      <c r="O7" s="110">
        <v>4000</v>
      </c>
      <c r="P7" s="111">
        <v>14000</v>
      </c>
      <c r="Q7" s="116">
        <f t="shared" si="12"/>
        <v>9000</v>
      </c>
      <c r="R7" s="109" t="s">
        <v>35</v>
      </c>
      <c r="S7" s="38">
        <f t="shared" si="13"/>
        <v>1</v>
      </c>
      <c r="T7" s="38">
        <f t="shared" si="14"/>
        <v>1</v>
      </c>
      <c r="U7" s="110">
        <v>1</v>
      </c>
      <c r="V7" s="111">
        <v>2</v>
      </c>
      <c r="W7" s="116">
        <f t="shared" si="0"/>
        <v>1.5</v>
      </c>
      <c r="X7" s="109" t="s">
        <v>38</v>
      </c>
      <c r="Y7" s="38">
        <f t="shared" si="15"/>
        <v>2</v>
      </c>
      <c r="Z7" s="38">
        <f t="shared" si="16"/>
        <v>1001</v>
      </c>
      <c r="AA7" s="110">
        <v>1</v>
      </c>
      <c r="AB7" s="111">
        <v>2</v>
      </c>
      <c r="AC7" s="109" t="s">
        <v>40</v>
      </c>
      <c r="AD7" s="38">
        <f t="shared" si="17"/>
        <v>2</v>
      </c>
      <c r="AE7" s="38">
        <f t="shared" si="18"/>
        <v>1002</v>
      </c>
      <c r="AF7" s="110">
        <v>1</v>
      </c>
      <c r="AG7" s="111">
        <v>2</v>
      </c>
      <c r="AH7" s="84">
        <f t="shared" si="19"/>
        <v>0</v>
      </c>
      <c r="AI7" s="84">
        <v>4</v>
      </c>
      <c r="AJ7" s="37" t="s">
        <v>32</v>
      </c>
      <c r="AK7" s="41">
        <f>1/200000</f>
        <v>5.0000000000000004E-6</v>
      </c>
      <c r="AL7" s="42">
        <f>1/10000</f>
        <v>1E-4</v>
      </c>
      <c r="AM7" s="42">
        <v>1</v>
      </c>
      <c r="AN7" s="38">
        <v>1</v>
      </c>
      <c r="AO7" s="13">
        <v>2</v>
      </c>
      <c r="AP7" s="122">
        <v>1</v>
      </c>
      <c r="AQ7" s="1"/>
      <c r="AR7" s="1"/>
    </row>
    <row r="8" spans="1:44" ht="16.2" x14ac:dyDescent="0.35">
      <c r="A8" s="1">
        <v>4</v>
      </c>
      <c r="B8" s="55" t="str">
        <f t="shared" si="1"/>
        <v>1|2</v>
      </c>
      <c r="C8" s="55" t="str">
        <f t="shared" si="2"/>
        <v>1|2|3000,1|2|13000</v>
      </c>
      <c r="D8" s="55" t="str">
        <f t="shared" si="3"/>
        <v>1|1</v>
      </c>
      <c r="E8" s="55" t="str">
        <f t="shared" si="4"/>
        <v>1|1|1,1|1|1</v>
      </c>
      <c r="F8" s="55" t="str">
        <f t="shared" si="5"/>
        <v>2|1001</v>
      </c>
      <c r="G8" s="55" t="str">
        <f t="shared" si="6"/>
        <v>2|1001|1,2|1001|1</v>
      </c>
      <c r="H8" s="55" t="str">
        <f t="shared" si="7"/>
        <v>2|1002</v>
      </c>
      <c r="I8" s="55" t="str">
        <f t="shared" si="8"/>
        <v>2|1002|1,2|1002|2</v>
      </c>
      <c r="K8">
        <f t="shared" si="9"/>
        <v>48000</v>
      </c>
      <c r="L8" s="109" t="s">
        <v>32</v>
      </c>
      <c r="M8" s="38">
        <f t="shared" si="10"/>
        <v>1</v>
      </c>
      <c r="N8" s="38">
        <f t="shared" si="11"/>
        <v>2</v>
      </c>
      <c r="O8" s="110">
        <v>3000</v>
      </c>
      <c r="P8" s="111">
        <v>13000</v>
      </c>
      <c r="Q8" s="116">
        <f t="shared" si="12"/>
        <v>8000</v>
      </c>
      <c r="R8" s="109" t="s">
        <v>35</v>
      </c>
      <c r="S8" s="38">
        <f t="shared" si="13"/>
        <v>1</v>
      </c>
      <c r="T8" s="38">
        <f t="shared" si="14"/>
        <v>1</v>
      </c>
      <c r="U8" s="110">
        <v>1</v>
      </c>
      <c r="V8" s="111">
        <v>1</v>
      </c>
      <c r="W8" s="116">
        <f t="shared" si="0"/>
        <v>1</v>
      </c>
      <c r="X8" s="109" t="s">
        <v>38</v>
      </c>
      <c r="Y8" s="38">
        <f t="shared" si="15"/>
        <v>2</v>
      </c>
      <c r="Z8" s="38">
        <f t="shared" si="16"/>
        <v>1001</v>
      </c>
      <c r="AA8" s="110">
        <v>1</v>
      </c>
      <c r="AB8" s="111">
        <v>1</v>
      </c>
      <c r="AC8" s="109" t="s">
        <v>40</v>
      </c>
      <c r="AD8" s="38">
        <f t="shared" si="17"/>
        <v>2</v>
      </c>
      <c r="AE8" s="38">
        <f t="shared" si="18"/>
        <v>1002</v>
      </c>
      <c r="AF8" s="110">
        <v>1</v>
      </c>
      <c r="AG8" s="111">
        <v>2</v>
      </c>
      <c r="AH8" s="84">
        <f t="shared" si="19"/>
        <v>0</v>
      </c>
      <c r="AI8" s="84">
        <v>5</v>
      </c>
      <c r="AJ8" s="37" t="s">
        <v>38</v>
      </c>
      <c r="AK8" s="38">
        <f>AL8/20</f>
        <v>0.1</v>
      </c>
      <c r="AL8" s="38">
        <v>2</v>
      </c>
      <c r="AM8" s="39">
        <f>AL8/$AL$7</f>
        <v>20000</v>
      </c>
      <c r="AN8" s="38">
        <v>2</v>
      </c>
      <c r="AO8" s="13">
        <v>1001</v>
      </c>
      <c r="AP8" s="123">
        <v>2.5</v>
      </c>
      <c r="AQ8" s="1"/>
      <c r="AR8" s="1"/>
    </row>
    <row r="9" spans="1:44" ht="16.2" x14ac:dyDescent="0.35">
      <c r="A9" s="1">
        <v>5</v>
      </c>
      <c r="B9" s="55" t="str">
        <f t="shared" si="1"/>
        <v>1|2</v>
      </c>
      <c r="C9" s="55" t="str">
        <f t="shared" si="2"/>
        <v>1|2|2000,1|2|12000</v>
      </c>
      <c r="D9" s="55" t="str">
        <f t="shared" si="3"/>
        <v>1|1</v>
      </c>
      <c r="E9" s="55" t="str">
        <f t="shared" si="4"/>
        <v>1|1|1,1|1|1</v>
      </c>
      <c r="F9" s="55" t="str">
        <f t="shared" si="5"/>
        <v>2|1001</v>
      </c>
      <c r="G9" s="55" t="str">
        <f t="shared" si="6"/>
        <v>2|1001|1,2|1001|1</v>
      </c>
      <c r="H9" s="55" t="str">
        <f t="shared" si="7"/>
        <v>2|1002</v>
      </c>
      <c r="I9" s="55" t="str">
        <f t="shared" si="8"/>
        <v>2|1002|1,2|1002|2</v>
      </c>
      <c r="K9">
        <f t="shared" si="9"/>
        <v>42000</v>
      </c>
      <c r="L9" s="109" t="s">
        <v>32</v>
      </c>
      <c r="M9" s="38">
        <f t="shared" si="10"/>
        <v>1</v>
      </c>
      <c r="N9" s="38">
        <f t="shared" si="11"/>
        <v>2</v>
      </c>
      <c r="O9" s="110">
        <v>2000</v>
      </c>
      <c r="P9" s="111">
        <v>12000</v>
      </c>
      <c r="Q9" s="116">
        <f t="shared" si="12"/>
        <v>7000</v>
      </c>
      <c r="R9" s="109" t="s">
        <v>35</v>
      </c>
      <c r="S9" s="38">
        <f t="shared" si="13"/>
        <v>1</v>
      </c>
      <c r="T9" s="38">
        <f t="shared" si="14"/>
        <v>1</v>
      </c>
      <c r="U9" s="110">
        <v>1</v>
      </c>
      <c r="V9" s="111">
        <v>1</v>
      </c>
      <c r="W9" s="116">
        <f t="shared" si="0"/>
        <v>1</v>
      </c>
      <c r="X9" s="109" t="s">
        <v>38</v>
      </c>
      <c r="Y9" s="38">
        <f t="shared" si="15"/>
        <v>2</v>
      </c>
      <c r="Z9" s="38">
        <f t="shared" si="16"/>
        <v>1001</v>
      </c>
      <c r="AA9" s="110">
        <v>1</v>
      </c>
      <c r="AB9" s="111">
        <v>1</v>
      </c>
      <c r="AC9" s="109" t="s">
        <v>40</v>
      </c>
      <c r="AD9" s="38">
        <f t="shared" si="17"/>
        <v>2</v>
      </c>
      <c r="AE9" s="38">
        <f t="shared" si="18"/>
        <v>1002</v>
      </c>
      <c r="AF9" s="110">
        <v>1</v>
      </c>
      <c r="AG9" s="111">
        <v>2</v>
      </c>
      <c r="AH9" s="84">
        <f t="shared" si="19"/>
        <v>0</v>
      </c>
      <c r="AI9" s="84">
        <v>6</v>
      </c>
      <c r="AJ9" s="37" t="s">
        <v>40</v>
      </c>
      <c r="AK9" s="38">
        <f t="shared" ref="AK9:AK11" si="20">AL9/20</f>
        <v>0.25</v>
      </c>
      <c r="AL9" s="38">
        <v>5</v>
      </c>
      <c r="AM9" s="39">
        <f>AL9/$AL$7</f>
        <v>50000</v>
      </c>
      <c r="AN9" s="38">
        <v>2</v>
      </c>
      <c r="AO9" s="13">
        <v>1002</v>
      </c>
      <c r="AP9" s="122">
        <v>1</v>
      </c>
      <c r="AQ9" s="1"/>
      <c r="AR9" s="1"/>
    </row>
    <row r="10" spans="1:44" ht="16.2" x14ac:dyDescent="0.35">
      <c r="A10" s="1">
        <v>6</v>
      </c>
      <c r="B10" s="55" t="str">
        <f t="shared" si="1"/>
        <v>1|2</v>
      </c>
      <c r="C10" s="55" t="str">
        <f t="shared" si="2"/>
        <v>1|2|1000,1|2|11000</v>
      </c>
      <c r="D10" s="55" t="str">
        <f t="shared" si="3"/>
        <v>1|1</v>
      </c>
      <c r="E10" s="55" t="str">
        <f t="shared" si="4"/>
        <v>1|1|1,1|1|1</v>
      </c>
      <c r="F10" s="55" t="str">
        <f t="shared" si="5"/>
        <v>2|1001</v>
      </c>
      <c r="G10" s="55" t="str">
        <f t="shared" si="6"/>
        <v>2|1001|1,2|1001|1</v>
      </c>
      <c r="H10" s="55" t="str">
        <f t="shared" si="7"/>
        <v>2|1204</v>
      </c>
      <c r="I10" s="55" t="str">
        <f t="shared" si="8"/>
        <v>2|1204|50,2|1204|100</v>
      </c>
      <c r="K10">
        <f t="shared" si="9"/>
        <v>36000</v>
      </c>
      <c r="L10" s="109" t="s">
        <v>32</v>
      </c>
      <c r="M10" s="38">
        <f t="shared" si="10"/>
        <v>1</v>
      </c>
      <c r="N10" s="38">
        <f t="shared" si="11"/>
        <v>2</v>
      </c>
      <c r="O10" s="110">
        <v>1000</v>
      </c>
      <c r="P10" s="111">
        <v>11000</v>
      </c>
      <c r="Q10" s="116">
        <f t="shared" si="12"/>
        <v>6000</v>
      </c>
      <c r="R10" s="109" t="s">
        <v>35</v>
      </c>
      <c r="S10" s="38">
        <f t="shared" si="13"/>
        <v>1</v>
      </c>
      <c r="T10" s="38">
        <f t="shared" si="14"/>
        <v>1</v>
      </c>
      <c r="U10" s="110">
        <v>1</v>
      </c>
      <c r="V10" s="111">
        <v>1</v>
      </c>
      <c r="W10" s="116">
        <f t="shared" si="0"/>
        <v>1</v>
      </c>
      <c r="X10" s="109" t="s">
        <v>38</v>
      </c>
      <c r="Y10" s="38">
        <f t="shared" si="15"/>
        <v>2</v>
      </c>
      <c r="Z10" s="38">
        <f t="shared" si="16"/>
        <v>1001</v>
      </c>
      <c r="AA10" s="110">
        <v>1</v>
      </c>
      <c r="AB10" s="111">
        <v>1</v>
      </c>
      <c r="AC10" s="109" t="s">
        <v>172</v>
      </c>
      <c r="AD10" s="38">
        <f t="shared" si="17"/>
        <v>2</v>
      </c>
      <c r="AE10" s="38">
        <f t="shared" si="18"/>
        <v>1204</v>
      </c>
      <c r="AF10" s="118">
        <v>50</v>
      </c>
      <c r="AG10" s="121">
        <v>100</v>
      </c>
      <c r="AH10" s="84">
        <f t="shared" si="19"/>
        <v>450</v>
      </c>
      <c r="AI10" s="84" t="s">
        <v>175</v>
      </c>
      <c r="AJ10" s="37" t="s">
        <v>42</v>
      </c>
      <c r="AK10" s="38">
        <f t="shared" si="20"/>
        <v>0.5</v>
      </c>
      <c r="AL10" s="40">
        <v>10</v>
      </c>
      <c r="AM10" s="39">
        <f>AL10/$AL$7</f>
        <v>100000</v>
      </c>
      <c r="AN10" s="38">
        <v>2</v>
      </c>
      <c r="AO10" s="13">
        <v>1003</v>
      </c>
      <c r="AP10" s="123">
        <v>2.5</v>
      </c>
      <c r="AQ10" s="1"/>
      <c r="AR10" s="1"/>
    </row>
    <row r="11" spans="1:44" ht="16.2" x14ac:dyDescent="0.35">
      <c r="A11" s="1">
        <v>7</v>
      </c>
      <c r="B11" s="55" t="str">
        <f t="shared" si="1"/>
        <v>1|2</v>
      </c>
      <c r="C11" s="55" t="str">
        <f t="shared" si="2"/>
        <v>1|2|1000,1|2|10000</v>
      </c>
      <c r="D11" s="55" t="str">
        <f t="shared" si="3"/>
        <v>1|1</v>
      </c>
      <c r="E11" s="55" t="str">
        <f t="shared" si="4"/>
        <v>1|1|1,1|1|1</v>
      </c>
      <c r="F11" s="55" t="str">
        <f t="shared" si="5"/>
        <v>2|1001</v>
      </c>
      <c r="G11" s="55" t="str">
        <f t="shared" si="6"/>
        <v>2|1001|1,2|1001|1</v>
      </c>
      <c r="H11" s="55" t="str">
        <f t="shared" si="7"/>
        <v>2|1002</v>
      </c>
      <c r="I11" s="55" t="str">
        <f t="shared" si="8"/>
        <v>2|1002|1,2|1002|1</v>
      </c>
      <c r="K11">
        <f t="shared" si="9"/>
        <v>33000</v>
      </c>
      <c r="L11" s="112" t="s">
        <v>32</v>
      </c>
      <c r="M11" s="44">
        <f t="shared" si="10"/>
        <v>1</v>
      </c>
      <c r="N11" s="44">
        <f t="shared" si="11"/>
        <v>2</v>
      </c>
      <c r="O11" s="113">
        <v>1000</v>
      </c>
      <c r="P11" s="114">
        <v>10000</v>
      </c>
      <c r="Q11" s="117">
        <f t="shared" si="12"/>
        <v>5500</v>
      </c>
      <c r="R11" s="112" t="s">
        <v>35</v>
      </c>
      <c r="S11" s="44">
        <f t="shared" si="13"/>
        <v>1</v>
      </c>
      <c r="T11" s="44">
        <f t="shared" si="14"/>
        <v>1</v>
      </c>
      <c r="U11" s="113">
        <v>1</v>
      </c>
      <c r="V11" s="114">
        <v>1</v>
      </c>
      <c r="W11" s="117">
        <f t="shared" si="0"/>
        <v>1</v>
      </c>
      <c r="X11" s="112" t="s">
        <v>38</v>
      </c>
      <c r="Y11" s="44">
        <f t="shared" si="15"/>
        <v>2</v>
      </c>
      <c r="Z11" s="44">
        <f t="shared" si="16"/>
        <v>1001</v>
      </c>
      <c r="AA11" s="113">
        <v>1</v>
      </c>
      <c r="AB11" s="114">
        <v>1</v>
      </c>
      <c r="AC11" s="112" t="s">
        <v>40</v>
      </c>
      <c r="AD11" s="44">
        <f t="shared" si="17"/>
        <v>2</v>
      </c>
      <c r="AE11" s="44">
        <f t="shared" si="18"/>
        <v>1002</v>
      </c>
      <c r="AF11" s="113">
        <v>1</v>
      </c>
      <c r="AG11" s="114">
        <v>1</v>
      </c>
      <c r="AH11" s="84">
        <f t="shared" si="19"/>
        <v>0</v>
      </c>
      <c r="AI11" s="84"/>
      <c r="AJ11" s="37" t="s">
        <v>43</v>
      </c>
      <c r="AK11" s="38">
        <f t="shared" si="20"/>
        <v>0.1</v>
      </c>
      <c r="AL11" s="38">
        <v>2</v>
      </c>
      <c r="AM11" s="39">
        <f>AL11/$AL$7</f>
        <v>20000</v>
      </c>
      <c r="AN11" s="38">
        <v>2</v>
      </c>
      <c r="AO11" s="13">
        <v>1004</v>
      </c>
      <c r="AP11" s="122">
        <v>1</v>
      </c>
      <c r="AQ11" s="1"/>
      <c r="AR11" s="1"/>
    </row>
    <row r="12" spans="1:44" ht="15.6" x14ac:dyDescent="0.35">
      <c r="K12">
        <f>SUM(K5:K11)</f>
        <v>393000</v>
      </c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>
        <f>SUM(AH5:AH11)</f>
        <v>1950</v>
      </c>
      <c r="AI12" s="2"/>
      <c r="AJ12" s="37" t="s">
        <v>172</v>
      </c>
      <c r="AK12" s="40">
        <f>AK5/1000</f>
        <v>1E-3</v>
      </c>
      <c r="AL12" s="38">
        <f>AM12/10000</f>
        <v>0.5</v>
      </c>
      <c r="AM12" s="39">
        <f>5000/1</f>
        <v>5000</v>
      </c>
      <c r="AN12" s="38">
        <v>2</v>
      </c>
      <c r="AO12" s="13">
        <v>1204</v>
      </c>
      <c r="AP12" s="122">
        <v>1</v>
      </c>
      <c r="AQ12" s="1"/>
      <c r="AR12" s="1"/>
    </row>
    <row r="13" spans="1:44" ht="15.6" x14ac:dyDescent="0.35"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2"/>
      <c r="AJ13" s="37" t="s">
        <v>34</v>
      </c>
      <c r="AK13" s="38">
        <f>1000000/200000</f>
        <v>5</v>
      </c>
      <c r="AL13" s="38">
        <f>AK13*20</f>
        <v>100</v>
      </c>
      <c r="AM13" s="39">
        <f>AL13/$AL$7</f>
        <v>1000000</v>
      </c>
      <c r="AN13" s="38">
        <v>2</v>
      </c>
      <c r="AO13" s="13">
        <v>1005</v>
      </c>
      <c r="AP13" s="122">
        <v>1</v>
      </c>
      <c r="AQ13" s="1"/>
      <c r="AR13" s="1"/>
    </row>
    <row r="14" spans="1:44" ht="15.6" x14ac:dyDescent="0.35"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2"/>
      <c r="AJ14" s="37" t="s">
        <v>37</v>
      </c>
      <c r="AK14" s="38">
        <f>2000000/200000</f>
        <v>10</v>
      </c>
      <c r="AL14" s="38">
        <f t="shared" ref="AL14:AL31" si="21">AK14*20</f>
        <v>200</v>
      </c>
      <c r="AM14" s="39">
        <f t="shared" ref="AM14:AM31" si="22">AL14/$AL$7</f>
        <v>2000000</v>
      </c>
      <c r="AN14" s="38">
        <v>2</v>
      </c>
      <c r="AO14" s="13">
        <v>1006</v>
      </c>
      <c r="AP14" s="122">
        <v>1</v>
      </c>
      <c r="AQ14" s="1"/>
      <c r="AR14" s="1"/>
    </row>
    <row r="15" spans="1:44" ht="15.6" x14ac:dyDescent="0.35"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2"/>
      <c r="AJ15" s="37" t="s">
        <v>39</v>
      </c>
      <c r="AK15" s="38">
        <f>5000000/200000</f>
        <v>25</v>
      </c>
      <c r="AL15" s="38">
        <f t="shared" si="21"/>
        <v>500</v>
      </c>
      <c r="AM15" s="39">
        <f t="shared" si="22"/>
        <v>5000000</v>
      </c>
      <c r="AN15" s="38">
        <v>2</v>
      </c>
      <c r="AO15" s="13">
        <v>1007</v>
      </c>
      <c r="AP15" s="122">
        <v>1</v>
      </c>
      <c r="AQ15" s="1"/>
      <c r="AR15" s="1"/>
    </row>
    <row r="16" spans="1:44" ht="15.6" x14ac:dyDescent="0.35"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2"/>
      <c r="AJ16" s="37" t="s">
        <v>44</v>
      </c>
      <c r="AK16" s="38">
        <f>10000000/200000</f>
        <v>50</v>
      </c>
      <c r="AL16" s="38">
        <f t="shared" si="21"/>
        <v>1000</v>
      </c>
      <c r="AM16" s="39">
        <f t="shared" si="22"/>
        <v>10000000</v>
      </c>
      <c r="AN16" s="38">
        <v>2</v>
      </c>
      <c r="AO16" s="13">
        <v>1008</v>
      </c>
      <c r="AP16" s="122">
        <v>1</v>
      </c>
      <c r="AQ16" s="1"/>
      <c r="AR16" s="1"/>
    </row>
    <row r="17" spans="12:44" ht="15.6" x14ac:dyDescent="0.35"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2"/>
      <c r="AJ17" s="37" t="s">
        <v>90</v>
      </c>
      <c r="AK17" s="38">
        <v>5</v>
      </c>
      <c r="AL17" s="38">
        <f t="shared" si="21"/>
        <v>100</v>
      </c>
      <c r="AM17" s="39">
        <f t="shared" si="22"/>
        <v>1000000</v>
      </c>
      <c r="AN17" s="38">
        <v>2</v>
      </c>
      <c r="AO17" s="13">
        <v>1206</v>
      </c>
      <c r="AP17" s="122">
        <v>1</v>
      </c>
      <c r="AQ17" s="1"/>
      <c r="AR17" s="1"/>
    </row>
    <row r="18" spans="12:44" ht="15.6" x14ac:dyDescent="0.35"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2"/>
      <c r="AJ18" s="37" t="s">
        <v>49</v>
      </c>
      <c r="AK18" s="38">
        <v>2</v>
      </c>
      <c r="AL18" s="38">
        <f t="shared" si="21"/>
        <v>40</v>
      </c>
      <c r="AM18" s="39">
        <f t="shared" si="22"/>
        <v>400000</v>
      </c>
      <c r="AN18" s="38">
        <v>2</v>
      </c>
      <c r="AO18" s="13">
        <v>1205</v>
      </c>
      <c r="AP18" s="122">
        <v>1</v>
      </c>
      <c r="AQ18" s="1"/>
      <c r="AR18" s="1"/>
    </row>
    <row r="19" spans="12:44" ht="15.6" x14ac:dyDescent="0.35"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2"/>
      <c r="AJ19" s="43" t="s">
        <v>50</v>
      </c>
      <c r="AK19" s="44">
        <v>200</v>
      </c>
      <c r="AL19" s="38">
        <f t="shared" si="21"/>
        <v>4000</v>
      </c>
      <c r="AM19" s="39">
        <f t="shared" si="22"/>
        <v>40000000</v>
      </c>
      <c r="AN19" s="44">
        <v>2</v>
      </c>
      <c r="AO19" s="16">
        <v>1208</v>
      </c>
      <c r="AP19" s="122">
        <v>1</v>
      </c>
      <c r="AQ19" s="1"/>
      <c r="AR19" s="1"/>
    </row>
    <row r="20" spans="12:44" ht="15.6" x14ac:dyDescent="0.35">
      <c r="L20" s="84"/>
      <c r="M20" s="84"/>
      <c r="N20" s="84"/>
      <c r="O20" s="84"/>
      <c r="P20" s="84"/>
      <c r="Q20" s="84"/>
      <c r="R20" s="84"/>
      <c r="S20" s="84"/>
      <c r="T20" s="84"/>
      <c r="U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2"/>
      <c r="AJ20" s="2" t="s">
        <v>51</v>
      </c>
      <c r="AK20" s="2">
        <v>30</v>
      </c>
      <c r="AL20" s="38">
        <f t="shared" si="21"/>
        <v>600</v>
      </c>
      <c r="AM20" s="39">
        <f t="shared" si="22"/>
        <v>6000000</v>
      </c>
      <c r="AN20" s="2">
        <v>2</v>
      </c>
      <c r="AO20" s="2">
        <v>1209</v>
      </c>
      <c r="AP20" s="122">
        <v>1</v>
      </c>
      <c r="AQ20" s="1"/>
      <c r="AR20" s="1"/>
    </row>
    <row r="21" spans="12:44" ht="15.6" x14ac:dyDescent="0.35">
      <c r="L21" s="84"/>
      <c r="M21" s="84"/>
      <c r="N21" s="84"/>
      <c r="O21" s="84"/>
      <c r="P21" s="84"/>
      <c r="Q21" s="84"/>
      <c r="R21" s="84"/>
      <c r="S21" s="84"/>
      <c r="T21" s="84"/>
      <c r="U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2"/>
      <c r="AJ21" s="2" t="s">
        <v>52</v>
      </c>
      <c r="AK21" s="2">
        <v>50</v>
      </c>
      <c r="AL21" s="38">
        <f t="shared" si="21"/>
        <v>1000</v>
      </c>
      <c r="AM21" s="39">
        <f t="shared" si="22"/>
        <v>10000000</v>
      </c>
      <c r="AN21" s="2">
        <v>2</v>
      </c>
      <c r="AO21" s="2">
        <v>1210</v>
      </c>
      <c r="AP21" s="122">
        <v>1</v>
      </c>
      <c r="AQ21" s="1"/>
      <c r="AR21" s="1"/>
    </row>
    <row r="22" spans="12:44" ht="15.6" x14ac:dyDescent="0.35">
      <c r="L22" s="84"/>
      <c r="M22" s="84"/>
      <c r="N22" s="84"/>
      <c r="O22" s="84"/>
      <c r="P22" s="84"/>
      <c r="Q22" s="84"/>
      <c r="R22" s="84"/>
      <c r="S22" s="84"/>
      <c r="T22" s="84"/>
      <c r="U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2"/>
      <c r="AJ22" s="2" t="s">
        <v>53</v>
      </c>
      <c r="AK22" s="2">
        <v>1</v>
      </c>
      <c r="AL22" s="38">
        <f t="shared" si="21"/>
        <v>20</v>
      </c>
      <c r="AM22" s="39">
        <f t="shared" si="22"/>
        <v>200000</v>
      </c>
      <c r="AN22" s="2">
        <v>1</v>
      </c>
      <c r="AO22" s="2">
        <v>6</v>
      </c>
      <c r="AP22" s="122">
        <v>1</v>
      </c>
      <c r="AQ22" s="1"/>
      <c r="AR22" s="1"/>
    </row>
    <row r="23" spans="12:44" ht="15.6" x14ac:dyDescent="0.35">
      <c r="L23" s="84"/>
      <c r="M23" s="84"/>
      <c r="N23" s="84"/>
      <c r="O23" s="84"/>
      <c r="P23" s="84"/>
      <c r="Q23" s="84"/>
      <c r="R23" s="84"/>
      <c r="S23" s="84"/>
      <c r="T23" s="84"/>
      <c r="U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2"/>
      <c r="AJ23" s="2" t="s">
        <v>54</v>
      </c>
      <c r="AK23" s="2">
        <v>1</v>
      </c>
      <c r="AL23" s="38">
        <f t="shared" si="21"/>
        <v>20</v>
      </c>
      <c r="AM23" s="39">
        <f t="shared" si="22"/>
        <v>200000</v>
      </c>
      <c r="AN23" s="2">
        <v>2</v>
      </c>
      <c r="AO23" s="2">
        <v>1301</v>
      </c>
      <c r="AP23" s="122">
        <v>1</v>
      </c>
      <c r="AQ23" s="1"/>
      <c r="AR23" s="1"/>
    </row>
    <row r="24" spans="12:44" ht="15.6" x14ac:dyDescent="0.35">
      <c r="L24" s="84"/>
      <c r="M24" s="84"/>
      <c r="N24" s="84"/>
      <c r="O24" s="84"/>
      <c r="P24" s="84"/>
      <c r="Q24" s="84"/>
      <c r="R24" s="84"/>
      <c r="S24" s="84"/>
      <c r="T24" s="84"/>
      <c r="U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2"/>
      <c r="AJ24" s="2" t="s">
        <v>55</v>
      </c>
      <c r="AK24" s="2">
        <v>1</v>
      </c>
      <c r="AL24" s="38">
        <f t="shared" si="21"/>
        <v>20</v>
      </c>
      <c r="AM24" s="39">
        <f t="shared" si="22"/>
        <v>200000</v>
      </c>
      <c r="AN24" s="2">
        <v>2</v>
      </c>
      <c r="AO24" s="2">
        <v>1302</v>
      </c>
      <c r="AP24" s="122">
        <v>1</v>
      </c>
      <c r="AQ24" s="1"/>
      <c r="AR24" s="1"/>
    </row>
    <row r="25" spans="12:44" ht="15.6" x14ac:dyDescent="0.35"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2"/>
      <c r="AJ25" s="2" t="s">
        <v>56</v>
      </c>
      <c r="AK25" s="2">
        <v>1</v>
      </c>
      <c r="AL25" s="38">
        <f t="shared" si="21"/>
        <v>20</v>
      </c>
      <c r="AM25" s="39">
        <f t="shared" si="22"/>
        <v>200000</v>
      </c>
      <c r="AN25" s="2">
        <v>2</v>
      </c>
      <c r="AO25" s="2">
        <v>1303</v>
      </c>
      <c r="AP25" s="122">
        <v>1</v>
      </c>
      <c r="AQ25" s="1"/>
      <c r="AR25" s="1"/>
    </row>
    <row r="26" spans="12:44" ht="15.6" x14ac:dyDescent="0.35"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2"/>
      <c r="AJ26" s="2" t="s">
        <v>57</v>
      </c>
      <c r="AK26" s="2">
        <v>1</v>
      </c>
      <c r="AL26" s="38">
        <f t="shared" si="21"/>
        <v>20</v>
      </c>
      <c r="AM26" s="39">
        <f t="shared" si="22"/>
        <v>200000</v>
      </c>
      <c r="AN26" s="2">
        <v>2</v>
      </c>
      <c r="AO26" s="2">
        <v>1304</v>
      </c>
      <c r="AP26" s="122">
        <v>1</v>
      </c>
      <c r="AQ26" s="1"/>
      <c r="AR26" s="1"/>
    </row>
    <row r="27" spans="12:44" ht="15.6" x14ac:dyDescent="0.35"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2"/>
      <c r="AJ27" s="2" t="s">
        <v>92</v>
      </c>
      <c r="AK27" s="2">
        <v>40</v>
      </c>
      <c r="AL27" s="38">
        <f t="shared" si="21"/>
        <v>800</v>
      </c>
      <c r="AM27" s="39">
        <f t="shared" si="22"/>
        <v>8000000</v>
      </c>
      <c r="AN27" s="2">
        <v>2</v>
      </c>
      <c r="AO27" s="2">
        <v>1500</v>
      </c>
      <c r="AP27" s="122">
        <v>1</v>
      </c>
      <c r="AQ27" s="1"/>
      <c r="AR27" s="1"/>
    </row>
    <row r="28" spans="12:44" ht="15.6" x14ac:dyDescent="0.35"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2"/>
      <c r="AJ28" s="2" t="s">
        <v>94</v>
      </c>
      <c r="AK28" s="2">
        <v>80</v>
      </c>
      <c r="AL28" s="38">
        <f t="shared" si="21"/>
        <v>1600</v>
      </c>
      <c r="AM28" s="39">
        <f t="shared" si="22"/>
        <v>16000000</v>
      </c>
      <c r="AN28" s="2">
        <v>2</v>
      </c>
      <c r="AO28" s="2">
        <v>1503</v>
      </c>
      <c r="AP28" s="122">
        <v>1</v>
      </c>
      <c r="AQ28" s="1"/>
      <c r="AR28" s="1"/>
    </row>
    <row r="29" spans="12:44" ht="15.6" x14ac:dyDescent="0.35"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2"/>
      <c r="AJ29" s="2" t="s">
        <v>95</v>
      </c>
      <c r="AK29" s="2">
        <v>110</v>
      </c>
      <c r="AL29" s="38">
        <f t="shared" si="21"/>
        <v>2200</v>
      </c>
      <c r="AM29" s="39">
        <f t="shared" si="22"/>
        <v>22000000</v>
      </c>
      <c r="AN29" s="2">
        <v>2</v>
      </c>
      <c r="AO29" s="2">
        <v>1504</v>
      </c>
      <c r="AP29" s="122">
        <v>1</v>
      </c>
      <c r="AQ29" s="1"/>
      <c r="AR29" s="1"/>
    </row>
    <row r="30" spans="12:44" ht="15.6" x14ac:dyDescent="0.35"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2"/>
      <c r="AJ30" s="38" t="s">
        <v>90</v>
      </c>
      <c r="AK30" s="38">
        <v>5</v>
      </c>
      <c r="AL30" s="38">
        <f t="shared" si="21"/>
        <v>100</v>
      </c>
      <c r="AM30" s="39">
        <f t="shared" si="22"/>
        <v>1000000</v>
      </c>
      <c r="AN30" s="38">
        <v>2</v>
      </c>
      <c r="AO30" s="38">
        <v>1206</v>
      </c>
      <c r="AP30" s="122">
        <v>1</v>
      </c>
      <c r="AQ30" s="1"/>
      <c r="AR30" s="1"/>
    </row>
    <row r="31" spans="12:44" ht="15.6" x14ac:dyDescent="0.35"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2"/>
      <c r="AJ31" s="38" t="s">
        <v>96</v>
      </c>
      <c r="AK31" s="39">
        <v>1</v>
      </c>
      <c r="AL31" s="38">
        <f t="shared" si="21"/>
        <v>20</v>
      </c>
      <c r="AM31" s="39">
        <f t="shared" si="22"/>
        <v>200000</v>
      </c>
      <c r="AN31" s="39">
        <v>2</v>
      </c>
      <c r="AO31" s="38">
        <v>1211</v>
      </c>
      <c r="AP31" s="122">
        <v>1</v>
      </c>
      <c r="AQ31" s="1"/>
      <c r="AR31" s="1"/>
    </row>
    <row r="32" spans="12:44" ht="15.6" x14ac:dyDescent="0.35"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2"/>
      <c r="AJ32" s="2" t="s">
        <v>176</v>
      </c>
      <c r="AK32" s="2">
        <f>AM32/200000</f>
        <v>0.5</v>
      </c>
      <c r="AL32" s="2">
        <f>AM32/10000</f>
        <v>10</v>
      </c>
      <c r="AM32" s="2">
        <v>100000</v>
      </c>
      <c r="AN32" s="2">
        <v>2</v>
      </c>
      <c r="AO32" s="2">
        <v>1603</v>
      </c>
      <c r="AP32" s="122">
        <v>1</v>
      </c>
      <c r="AQ32" s="1"/>
      <c r="AR32" s="1"/>
    </row>
    <row r="33" spans="12:44" ht="15.6" x14ac:dyDescent="0.35"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2"/>
      <c r="AJ33" s="2" t="s">
        <v>177</v>
      </c>
      <c r="AK33" s="1">
        <f>AM33/200000</f>
        <v>1.5</v>
      </c>
      <c r="AL33" s="1">
        <f>AM33/10000</f>
        <v>30</v>
      </c>
      <c r="AM33" s="1">
        <v>300000</v>
      </c>
      <c r="AN33" s="1">
        <v>2</v>
      </c>
      <c r="AO33" s="2">
        <v>2001</v>
      </c>
      <c r="AP33" s="122">
        <v>0.5</v>
      </c>
      <c r="AQ33" s="1"/>
      <c r="AR33" s="1"/>
    </row>
    <row r="34" spans="12:44" ht="15.6" x14ac:dyDescent="0.35"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2"/>
      <c r="AJ34" s="30" t="s">
        <v>178</v>
      </c>
      <c r="AK34" s="1">
        <f t="shared" ref="AK34:AK37" si="23">AM34/200000</f>
        <v>0.25</v>
      </c>
      <c r="AL34" s="1">
        <f t="shared" ref="AL34:AL37" si="24">AM34/10000</f>
        <v>5</v>
      </c>
      <c r="AM34" s="2">
        <v>50000</v>
      </c>
      <c r="AN34" s="1">
        <v>2</v>
      </c>
      <c r="AO34" s="2">
        <v>1015</v>
      </c>
      <c r="AP34" s="122">
        <v>1</v>
      </c>
      <c r="AQ34" s="1"/>
      <c r="AR34" s="1"/>
    </row>
    <row r="35" spans="12:44" ht="15.6" x14ac:dyDescent="0.35"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2"/>
      <c r="AJ35" s="30" t="s">
        <v>179</v>
      </c>
      <c r="AK35" s="1">
        <f t="shared" si="23"/>
        <v>0.5</v>
      </c>
      <c r="AL35" s="1">
        <f t="shared" si="24"/>
        <v>10</v>
      </c>
      <c r="AM35" s="2">
        <v>100000</v>
      </c>
      <c r="AN35" s="1">
        <v>2</v>
      </c>
      <c r="AO35" s="2">
        <v>1016</v>
      </c>
      <c r="AP35" s="122">
        <v>1</v>
      </c>
      <c r="AQ35" s="1"/>
      <c r="AR35" s="1"/>
    </row>
    <row r="36" spans="12:44" ht="15.6" x14ac:dyDescent="0.35"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2"/>
      <c r="AJ36" s="30" t="s">
        <v>180</v>
      </c>
      <c r="AK36" s="1">
        <f t="shared" si="23"/>
        <v>1.25</v>
      </c>
      <c r="AL36" s="1">
        <f t="shared" si="24"/>
        <v>25</v>
      </c>
      <c r="AM36" s="2">
        <v>250000</v>
      </c>
      <c r="AN36" s="1">
        <v>2</v>
      </c>
      <c r="AO36" s="2">
        <v>1017</v>
      </c>
      <c r="AP36" s="122">
        <v>1</v>
      </c>
      <c r="AQ36" s="1"/>
      <c r="AR36" s="1"/>
    </row>
    <row r="37" spans="12:44" ht="15.6" x14ac:dyDescent="0.35"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2"/>
      <c r="AJ37" s="30" t="s">
        <v>181</v>
      </c>
      <c r="AK37" s="1">
        <f t="shared" si="23"/>
        <v>2.5</v>
      </c>
      <c r="AL37" s="1">
        <f t="shared" si="24"/>
        <v>50</v>
      </c>
      <c r="AM37" s="2">
        <v>500000</v>
      </c>
      <c r="AN37" s="1">
        <v>2</v>
      </c>
      <c r="AO37" s="2">
        <v>1018</v>
      </c>
      <c r="AP37" s="122">
        <v>1</v>
      </c>
      <c r="AQ37" s="1"/>
      <c r="AR37" s="1"/>
    </row>
    <row r="38" spans="12:44" ht="15.6" x14ac:dyDescent="0.35"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2"/>
      <c r="AJ38" s="2"/>
      <c r="AK38" s="2"/>
      <c r="AL38" s="2"/>
      <c r="AM38" s="2"/>
      <c r="AN38" s="2"/>
      <c r="AO38" s="2"/>
      <c r="AP38" s="2"/>
      <c r="AQ38" s="1"/>
      <c r="AR38" s="1"/>
    </row>
    <row r="39" spans="12:44" ht="15.6" x14ac:dyDescent="0.35"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2"/>
      <c r="AJ39" s="2"/>
      <c r="AK39" s="2"/>
      <c r="AL39" s="2"/>
      <c r="AM39" s="2"/>
      <c r="AN39" s="2"/>
      <c r="AO39" s="2"/>
      <c r="AP39" s="2"/>
      <c r="AQ39" s="1"/>
      <c r="AR39" s="1"/>
    </row>
  </sheetData>
  <phoneticPr fontId="25" type="noConversion"/>
  <conditionalFormatting sqref="D1">
    <cfRule type="containsText" dxfId="375" priority="52" operator="containsText" text=" ">
      <formula>NOT(ISERROR(SEARCH(" ",D1)))</formula>
    </cfRule>
  </conditionalFormatting>
  <conditionalFormatting sqref="F1">
    <cfRule type="containsText" dxfId="374" priority="51" operator="containsText" text=" ">
      <formula>NOT(ISERROR(SEARCH(" ",F1)))</formula>
    </cfRule>
  </conditionalFormatting>
  <conditionalFormatting sqref="H1">
    <cfRule type="containsText" dxfId="373" priority="50" operator="containsText" text=" ">
      <formula>NOT(ISERROR(SEARCH(" ",H1)))</formula>
    </cfRule>
  </conditionalFormatting>
  <conditionalFormatting sqref="AJ1">
    <cfRule type="containsText" dxfId="372" priority="5" operator="containsText" text=" ">
      <formula>NOT(ISERROR(SEARCH(" ",AJ1)))</formula>
    </cfRule>
  </conditionalFormatting>
  <conditionalFormatting sqref="C2">
    <cfRule type="containsText" dxfId="371" priority="74" operator="containsText" text=" ">
      <formula>NOT(ISERROR(SEARCH(" ",C2)))</formula>
    </cfRule>
  </conditionalFormatting>
  <conditionalFormatting sqref="E2">
    <cfRule type="containsText" dxfId="370" priority="49" operator="containsText" text=" ">
      <formula>NOT(ISERROR(SEARCH(" ",E2)))</formula>
    </cfRule>
  </conditionalFormatting>
  <conditionalFormatting sqref="F2">
    <cfRule type="containsText" dxfId="369" priority="48" operator="containsText" text=" ">
      <formula>NOT(ISERROR(SEARCH(" ",F2)))</formula>
    </cfRule>
  </conditionalFormatting>
  <conditionalFormatting sqref="G2">
    <cfRule type="containsText" dxfId="368" priority="47" operator="containsText" text=" ">
      <formula>NOT(ISERROR(SEARCH(" ",G2)))</formula>
    </cfRule>
  </conditionalFormatting>
  <conditionalFormatting sqref="H2">
    <cfRule type="containsText" dxfId="367" priority="46" operator="containsText" text=" ">
      <formula>NOT(ISERROR(SEARCH(" ",H2)))</formula>
    </cfRule>
  </conditionalFormatting>
  <conditionalFormatting sqref="I2">
    <cfRule type="containsText" dxfId="366" priority="45" operator="containsText" text=" ">
      <formula>NOT(ISERROR(SEARCH(" ",I2)))</formula>
    </cfRule>
  </conditionalFormatting>
  <conditionalFormatting sqref="C3">
    <cfRule type="containsText" dxfId="365" priority="73" operator="containsText" text=" ">
      <formula>NOT(ISERROR(SEARCH(" ",C3)))</formula>
    </cfRule>
  </conditionalFormatting>
  <conditionalFormatting sqref="F3:G3">
    <cfRule type="containsText" dxfId="364" priority="79" operator="containsText" text=" ">
      <formula>NOT(ISERROR(SEARCH(" ",F3)))</formula>
    </cfRule>
  </conditionalFormatting>
  <conditionalFormatting sqref="A4">
    <cfRule type="containsText" dxfId="363" priority="80" operator="containsText" text=" ">
      <formula>NOT(ISERROR(SEARCH(" ",A4)))</formula>
    </cfRule>
  </conditionalFormatting>
  <conditionalFormatting sqref="C4">
    <cfRule type="containsText" dxfId="362" priority="72" operator="containsText" text=" ">
      <formula>NOT(ISERROR(SEARCH(" ",C4)))</formula>
    </cfRule>
  </conditionalFormatting>
  <conditionalFormatting sqref="H4">
    <cfRule type="containsText" dxfId="361" priority="78" operator="containsText" text=" ">
      <formula>NOT(ISERROR(SEARCH(" ",H4)))</formula>
    </cfRule>
  </conditionalFormatting>
  <conditionalFormatting sqref="O5:P5">
    <cfRule type="containsText" dxfId="360" priority="21" operator="containsText" text=" ">
      <formula>NOT(ISERROR(SEARCH(" ",O5)))</formula>
    </cfRule>
  </conditionalFormatting>
  <conditionalFormatting sqref="U5:V5">
    <cfRule type="containsText" dxfId="359" priority="18" operator="containsText" text=" ">
      <formula>NOT(ISERROR(SEARCH(" ",U5)))</formula>
    </cfRule>
  </conditionalFormatting>
  <conditionalFormatting sqref="M7:N7">
    <cfRule type="containsText" dxfId="358" priority="60" operator="containsText" text=" ">
      <formula>NOT(ISERROR(SEARCH(" ",M7)))</formula>
    </cfRule>
  </conditionalFormatting>
  <conditionalFormatting sqref="S7:T7">
    <cfRule type="containsText" dxfId="357" priority="42" operator="containsText" text=" ">
      <formula>NOT(ISERROR(SEARCH(" ",S7)))</formula>
    </cfRule>
  </conditionalFormatting>
  <conditionalFormatting sqref="Y7:Z7">
    <cfRule type="containsText" dxfId="356" priority="36" operator="containsText" text=" ">
      <formula>NOT(ISERROR(SEARCH(" ",Y7)))</formula>
    </cfRule>
  </conditionalFormatting>
  <conditionalFormatting sqref="AD7:AE7">
    <cfRule type="containsText" dxfId="355" priority="30" operator="containsText" text=" ">
      <formula>NOT(ISERROR(SEARCH(" ",AD7)))</formula>
    </cfRule>
  </conditionalFormatting>
  <conditionalFormatting sqref="M8:N8">
    <cfRule type="containsText" dxfId="354" priority="59" operator="containsText" text=" ">
      <formula>NOT(ISERROR(SEARCH(" ",M8)))</formula>
    </cfRule>
  </conditionalFormatting>
  <conditionalFormatting sqref="S8:T8">
    <cfRule type="containsText" dxfId="353" priority="41" operator="containsText" text=" ">
      <formula>NOT(ISERROR(SEARCH(" ",S8)))</formula>
    </cfRule>
  </conditionalFormatting>
  <conditionalFormatting sqref="Y8:Z8">
    <cfRule type="containsText" dxfId="352" priority="35" operator="containsText" text=" ">
      <formula>NOT(ISERROR(SEARCH(" ",Y8)))</formula>
    </cfRule>
  </conditionalFormatting>
  <conditionalFormatting sqref="AD8:AE8">
    <cfRule type="containsText" dxfId="351" priority="29" operator="containsText" text=" ">
      <formula>NOT(ISERROR(SEARCH(" ",AD8)))</formula>
    </cfRule>
  </conditionalFormatting>
  <conditionalFormatting sqref="AM8">
    <cfRule type="containsText" dxfId="350" priority="15" operator="containsText" text=" ">
      <formula>NOT(ISERROR(SEARCH(" ",AM8)))</formula>
    </cfRule>
  </conditionalFormatting>
  <conditionalFormatting sqref="M9:N9">
    <cfRule type="containsText" dxfId="349" priority="58" operator="containsText" text=" ">
      <formula>NOT(ISERROR(SEARCH(" ",M9)))</formula>
    </cfRule>
  </conditionalFormatting>
  <conditionalFormatting sqref="O9:P9">
    <cfRule type="containsText" dxfId="348" priority="22" operator="containsText" text=" ">
      <formula>NOT(ISERROR(SEARCH(" ",O9)))</formula>
    </cfRule>
  </conditionalFormatting>
  <conditionalFormatting sqref="S9:T9">
    <cfRule type="containsText" dxfId="347" priority="40" operator="containsText" text=" ">
      <formula>NOT(ISERROR(SEARCH(" ",S9)))</formula>
    </cfRule>
  </conditionalFormatting>
  <conditionalFormatting sqref="U9:V9">
    <cfRule type="containsText" dxfId="346" priority="19" operator="containsText" text=" ">
      <formula>NOT(ISERROR(SEARCH(" ",U9)))</formula>
    </cfRule>
  </conditionalFormatting>
  <conditionalFormatting sqref="Y9:Z9">
    <cfRule type="containsText" dxfId="345" priority="34" operator="containsText" text=" ">
      <formula>NOT(ISERROR(SEARCH(" ",Y9)))</formula>
    </cfRule>
  </conditionalFormatting>
  <conditionalFormatting sqref="AD9:AE9">
    <cfRule type="containsText" dxfId="344" priority="28" operator="containsText" text=" ">
      <formula>NOT(ISERROR(SEARCH(" ",AD9)))</formula>
    </cfRule>
  </conditionalFormatting>
  <conditionalFormatting sqref="AM9">
    <cfRule type="containsText" dxfId="343" priority="14" operator="containsText" text=" ">
      <formula>NOT(ISERROR(SEARCH(" ",AM9)))</formula>
    </cfRule>
  </conditionalFormatting>
  <conditionalFormatting sqref="M10:N10">
    <cfRule type="containsText" dxfId="342" priority="57" operator="containsText" text=" ">
      <formula>NOT(ISERROR(SEARCH(" ",M10)))</formula>
    </cfRule>
  </conditionalFormatting>
  <conditionalFormatting sqref="S10:T10">
    <cfRule type="containsText" dxfId="341" priority="39" operator="containsText" text=" ">
      <formula>NOT(ISERROR(SEARCH(" ",S10)))</formula>
    </cfRule>
  </conditionalFormatting>
  <conditionalFormatting sqref="Y10:Z10">
    <cfRule type="containsText" dxfId="340" priority="33" operator="containsText" text=" ">
      <formula>NOT(ISERROR(SEARCH(" ",Y10)))</formula>
    </cfRule>
  </conditionalFormatting>
  <conditionalFormatting sqref="AD10:AE10">
    <cfRule type="containsText" dxfId="339" priority="27" operator="containsText" text=" ">
      <formula>NOT(ISERROR(SEARCH(" ",AD10)))</formula>
    </cfRule>
  </conditionalFormatting>
  <conditionalFormatting sqref="AM10">
    <cfRule type="containsText" dxfId="338" priority="13" operator="containsText" text=" ">
      <formula>NOT(ISERROR(SEARCH(" ",AM10)))</formula>
    </cfRule>
  </conditionalFormatting>
  <conditionalFormatting sqref="AM11">
    <cfRule type="containsText" dxfId="337" priority="12" operator="containsText" text=" ">
      <formula>NOT(ISERROR(SEARCH(" ",AM11)))</formula>
    </cfRule>
  </conditionalFormatting>
  <conditionalFormatting sqref="AM12">
    <cfRule type="containsText" dxfId="336" priority="9" operator="containsText" text=" ">
      <formula>NOT(ISERROR(SEARCH(" ",AM12)))</formula>
    </cfRule>
  </conditionalFormatting>
  <conditionalFormatting sqref="AO12">
    <cfRule type="containsText" dxfId="335" priority="67" operator="containsText" text=" ">
      <formula>NOT(ISERROR(SEARCH(" ",AO12)))</formula>
    </cfRule>
  </conditionalFormatting>
  <conditionalFormatting sqref="AJ17:AK17">
    <cfRule type="containsText" dxfId="334" priority="64" operator="containsText" text=" ">
      <formula>NOT(ISERROR(SEARCH(" ",AJ17)))</formula>
    </cfRule>
  </conditionalFormatting>
  <conditionalFormatting sqref="AJ18:AK18">
    <cfRule type="containsText" dxfId="333" priority="63" operator="containsText" text=" ">
      <formula>NOT(ISERROR(SEARCH(" ",AJ18)))</formula>
    </cfRule>
  </conditionalFormatting>
  <conditionalFormatting sqref="AO19">
    <cfRule type="containsText" dxfId="332" priority="62" operator="containsText" text=" ">
      <formula>NOT(ISERROR(SEARCH(" ",AO19)))</formula>
    </cfRule>
  </conditionalFormatting>
  <conditionalFormatting sqref="AJ31">
    <cfRule type="containsText" dxfId="331" priority="54" operator="containsText" text=" ">
      <formula>NOT(ISERROR(SEARCH(" ",AJ31)))</formula>
    </cfRule>
  </conditionalFormatting>
  <conditionalFormatting sqref="AJ33">
    <cfRule type="containsText" dxfId="330" priority="6" operator="containsText" text=" ">
      <formula>NOT(ISERROR(SEARCH(" ",AJ33)))</formula>
    </cfRule>
  </conditionalFormatting>
  <conditionalFormatting sqref="AO33">
    <cfRule type="containsText" dxfId="329" priority="8" operator="containsText" text=" ">
      <formula>NOT(ISERROR(SEARCH(" ",AO33)))</formula>
    </cfRule>
  </conditionalFormatting>
  <conditionalFormatting sqref="A2:A3">
    <cfRule type="containsText" dxfId="328" priority="81" operator="containsText" text=" ">
      <formula>NOT(ISERROR(SEARCH(" ",A2)))</formula>
    </cfRule>
  </conditionalFormatting>
  <conditionalFormatting sqref="B1:B3">
    <cfRule type="containsText" dxfId="327" priority="75" operator="containsText" text=" ">
      <formula>NOT(ISERROR(SEARCH(" ",B1)))</formula>
    </cfRule>
  </conditionalFormatting>
  <conditionalFormatting sqref="D2:D4">
    <cfRule type="containsText" dxfId="326" priority="76" operator="containsText" text=" ">
      <formula>NOT(ISERROR(SEARCH(" ",D2)))</formula>
    </cfRule>
  </conditionalFormatting>
  <conditionalFormatting sqref="E3:E4">
    <cfRule type="containsText" dxfId="325" priority="77" operator="containsText" text=" ">
      <formula>NOT(ISERROR(SEARCH(" ",E3)))</formula>
    </cfRule>
  </conditionalFormatting>
  <conditionalFormatting sqref="L5:L11">
    <cfRule type="containsText" dxfId="324" priority="44" operator="containsText" text=" ">
      <formula>NOT(ISERROR(SEARCH(" ",L5)))</formula>
    </cfRule>
  </conditionalFormatting>
  <conditionalFormatting sqref="Q5:Q11">
    <cfRule type="containsText" dxfId="323" priority="53" operator="containsText" text=" ">
      <formula>NOT(ISERROR(SEARCH(" ",Q5)))</formula>
    </cfRule>
  </conditionalFormatting>
  <conditionalFormatting sqref="R5:R11">
    <cfRule type="containsText" dxfId="322" priority="38" operator="containsText" text=" ">
      <formula>NOT(ISERROR(SEARCH(" ",R5)))</formula>
    </cfRule>
  </conditionalFormatting>
  <conditionalFormatting sqref="W5:W11">
    <cfRule type="containsText" dxfId="321" priority="24" operator="containsText" text=" ">
      <formula>NOT(ISERROR(SEARCH(" ",W5)))</formula>
    </cfRule>
  </conditionalFormatting>
  <conditionalFormatting sqref="X5:X11">
    <cfRule type="containsText" dxfId="320" priority="32" operator="containsText" text=" ">
      <formula>NOT(ISERROR(SEARCH(" ",X5)))</formula>
    </cfRule>
  </conditionalFormatting>
  <conditionalFormatting sqref="AC5:AC11">
    <cfRule type="containsText" dxfId="319" priority="26" operator="containsText" text=" ">
      <formula>NOT(ISERROR(SEARCH(" ",AC5)))</formula>
    </cfRule>
  </conditionalFormatting>
  <conditionalFormatting sqref="AH5:AH12">
    <cfRule type="cellIs" dxfId="318" priority="25" operator="greaterThan">
      <formula>0</formula>
    </cfRule>
  </conditionalFormatting>
  <conditionalFormatting sqref="AJ34:AJ37">
    <cfRule type="containsText" dxfId="317" priority="4" operator="containsText" text=" ">
      <formula>NOT(ISERROR(SEARCH(" ",AJ34)))</formula>
    </cfRule>
  </conditionalFormatting>
  <conditionalFormatting sqref="AL8:AL11">
    <cfRule type="containsText" dxfId="316" priority="68" operator="containsText" text=" ">
      <formula>NOT(ISERROR(SEARCH(" ",AL8)))</formula>
    </cfRule>
  </conditionalFormatting>
  <conditionalFormatting sqref="AL13:AL31">
    <cfRule type="containsText" dxfId="315" priority="65" operator="containsText" text=" ">
      <formula>NOT(ISERROR(SEARCH(" ",AL13)))</formula>
    </cfRule>
  </conditionalFormatting>
  <conditionalFormatting sqref="AM13:AM31">
    <cfRule type="containsText" dxfId="314" priority="11" operator="containsText" text=" ">
      <formula>NOT(ISERROR(SEARCH(" ",AM13)))</formula>
    </cfRule>
  </conditionalFormatting>
  <conditionalFormatting sqref="AO8:AO11">
    <cfRule type="containsText" dxfId="313" priority="69" operator="containsText" text=" ">
      <formula>NOT(ISERROR(SEARCH(" ",AO8)))</formula>
    </cfRule>
  </conditionalFormatting>
  <conditionalFormatting sqref="AO13:AO16">
    <cfRule type="containsText" dxfId="312" priority="66" operator="containsText" text=" ">
      <formula>NOT(ISERROR(SEARCH(" ",AO13)))</formula>
    </cfRule>
  </conditionalFormatting>
  <conditionalFormatting sqref="AO30:AO31">
    <cfRule type="containsText" dxfId="311" priority="55" operator="containsText" text=" ">
      <formula>NOT(ISERROR(SEARCH(" ",AO30)))</formula>
    </cfRule>
  </conditionalFormatting>
  <conditionalFormatting sqref="AO34:AO37">
    <cfRule type="duplicateValues" dxfId="310" priority="2"/>
    <cfRule type="containsText" dxfId="309" priority="3" operator="containsText" text=" ">
      <formula>NOT(ISERROR(SEARCH(" ",AO34)))</formula>
    </cfRule>
  </conditionalFormatting>
  <conditionalFormatting sqref="AP34:AP37">
    <cfRule type="containsText" dxfId="308" priority="1" operator="containsText" text=" ">
      <formula>NOT(ISERROR(SEARCH(" ",AP34)))</formula>
    </cfRule>
  </conditionalFormatting>
  <conditionalFormatting sqref="A1 B4 I3:I4 F4:G4">
    <cfRule type="containsText" dxfId="307" priority="82" operator="containsText" text=" ">
      <formula>NOT(ISERROR(SEARCH(" ",A1)))</formula>
    </cfRule>
  </conditionalFormatting>
  <conditionalFormatting sqref="AI27:AI37 AI4 AI12:AI24 AJ4:AO7 AJ13:AK16 AN19 AN20:AO29 AJ12:AL12 AN12 AP18:AP33 AJ8:AK11 AJ19:AK29">
    <cfRule type="containsText" dxfId="306" priority="71" operator="containsText" text=" ">
      <formula>NOT(ISERROR(SEARCH(" ",AI4)))</formula>
    </cfRule>
  </conditionalFormatting>
  <conditionalFormatting sqref="M5:N6 M11:N11">
    <cfRule type="containsText" dxfId="305" priority="61" operator="containsText" text=" ">
      <formula>NOT(ISERROR(SEARCH(" ",M5)))</formula>
    </cfRule>
  </conditionalFormatting>
  <conditionalFormatting sqref="S5:T6 S11:T11">
    <cfRule type="containsText" dxfId="304" priority="43" operator="containsText" text=" ">
      <formula>NOT(ISERROR(SEARCH(" ",S5)))</formula>
    </cfRule>
  </conditionalFormatting>
  <conditionalFormatting sqref="Y5:Z6 Y11:Z11">
    <cfRule type="containsText" dxfId="303" priority="37" operator="containsText" text=" ">
      <formula>NOT(ISERROR(SEARCH(" ",Y5)))</formula>
    </cfRule>
  </conditionalFormatting>
  <conditionalFormatting sqref="AA5:AB11">
    <cfRule type="containsText" dxfId="302" priority="17" operator="containsText" text=" ">
      <formula>NOT(ISERROR(SEARCH(" ",AA5)))</formula>
    </cfRule>
  </conditionalFormatting>
  <conditionalFormatting sqref="AD5:AE6 AD11:AE11">
    <cfRule type="containsText" dxfId="301" priority="31" operator="containsText" text=" ">
      <formula>NOT(ISERROR(SEARCH(" ",AD5)))</formula>
    </cfRule>
  </conditionalFormatting>
  <conditionalFormatting sqref="AF5:AG11">
    <cfRule type="containsText" dxfId="300" priority="16" operator="containsText" text=" ">
      <formula>NOT(ISERROR(SEARCH(" ",AF5)))</formula>
    </cfRule>
  </conditionalFormatting>
  <conditionalFormatting sqref="O6:P8 O10:P11">
    <cfRule type="containsText" dxfId="299" priority="23" operator="containsText" text=" ">
      <formula>NOT(ISERROR(SEARCH(" ",O6)))</formula>
    </cfRule>
  </conditionalFormatting>
  <conditionalFormatting sqref="U6:V8 U10:V11">
    <cfRule type="containsText" dxfId="298" priority="20" operator="containsText" text=" ">
      <formula>NOT(ISERROR(SEARCH(" ",U6)))</formula>
    </cfRule>
  </conditionalFormatting>
  <conditionalFormatting sqref="AN8:AN11 AI38:AI39 AI25:AI26 AN13:AN16 AN17:AO18">
    <cfRule type="containsText" dxfId="297" priority="70" operator="containsText" text=" ">
      <formula>NOT(ISERROR(SEARCH(" ",AI8)))</formula>
    </cfRule>
  </conditionalFormatting>
  <conditionalFormatting sqref="AJ30:AK30 AK31 AN30:AN31">
    <cfRule type="containsText" dxfId="296" priority="56" operator="containsText" text=" ">
      <formula>NOT(ISERROR(SEARCH(" ",AJ30)))</formula>
    </cfRule>
  </conditionalFormatting>
  <pageMargins left="0.7" right="0.7" top="0.75" bottom="0.75" header="0.3" footer="0.3"/>
  <pageSetup paperSize="9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103"/>
  <sheetViews>
    <sheetView workbookViewId="0">
      <pane xSplit="8" ySplit="4" topLeftCell="AC5" activePane="bottomRight" state="frozen"/>
      <selection pane="topRight" activeCell="I1" sqref="I1"/>
      <selection pane="bottomLeft" activeCell="A5" sqref="A5"/>
      <selection pane="bottomRight" activeCell="A5" sqref="A5"/>
    </sheetView>
  </sheetViews>
  <sheetFormatPr defaultColWidth="9" defaultRowHeight="15.6" x14ac:dyDescent="0.25"/>
  <cols>
    <col min="1" max="1" width="9" style="84"/>
    <col min="2" max="2" width="9.109375" style="84" customWidth="1"/>
    <col min="3" max="4" width="24.44140625" style="84" bestFit="1" customWidth="1"/>
    <col min="5" max="5" width="9.109375" style="84" customWidth="1"/>
    <col min="6" max="6" width="17.44140625" style="84" customWidth="1"/>
    <col min="7" max="8" width="23.77734375" style="84" bestFit="1" customWidth="1"/>
    <col min="9" max="9" width="9" style="84"/>
    <col min="10" max="10" width="13.88671875" style="84" customWidth="1"/>
    <col min="11" max="11" width="9" style="84"/>
    <col min="12" max="13" width="11.44140625" style="84" customWidth="1"/>
    <col min="14" max="14" width="12.44140625" style="94" customWidth="1"/>
    <col min="15" max="15" width="9.77734375" style="84" customWidth="1"/>
    <col min="16" max="16" width="9.109375" style="29" customWidth="1"/>
    <col min="17" max="17" width="14.109375" style="29" customWidth="1"/>
    <col min="18" max="18" width="9.109375" style="29" customWidth="1"/>
    <col min="19" max="19" width="14.109375" style="29" customWidth="1"/>
    <col min="20" max="20" width="9.109375" style="29" customWidth="1"/>
    <col min="21" max="21" width="14.109375" style="29" customWidth="1"/>
    <col min="22" max="23" width="9.109375" style="29" customWidth="1"/>
    <col min="24" max="24" width="14.109375" style="29" customWidth="1"/>
    <col min="25" max="25" width="9.109375" style="29" customWidth="1"/>
    <col min="26" max="26" width="14.109375" style="29" customWidth="1"/>
    <col min="27" max="27" width="9.109375" style="29" customWidth="1"/>
    <col min="28" max="28" width="14.109375" style="29" customWidth="1"/>
    <col min="29" max="31" width="9.109375" style="29" customWidth="1"/>
    <col min="32" max="33" width="9.21875" style="29" customWidth="1"/>
    <col min="34" max="34" width="9.109375" style="29" customWidth="1"/>
    <col min="35" max="36" width="14.109375" style="29" customWidth="1"/>
    <col min="37" max="37" width="9.109375" style="29" customWidth="1"/>
    <col min="38" max="38" width="14.109375" style="29" customWidth="1"/>
    <col min="39" max="39" width="9.109375" style="29" customWidth="1"/>
    <col min="40" max="40" width="14.109375" style="29" customWidth="1"/>
    <col min="41" max="41" width="9.109375" style="29" customWidth="1"/>
    <col min="42" max="42" width="14.109375" style="29" customWidth="1"/>
    <col min="43" max="44" width="9" style="84"/>
    <col min="45" max="45" width="9.109375" style="29" customWidth="1"/>
    <col min="46" max="46" width="14.109375" style="29" customWidth="1"/>
    <col min="47" max="47" width="9.109375" style="29" customWidth="1"/>
    <col min="48" max="48" width="14.109375" style="29" customWidth="1"/>
    <col min="49" max="49" width="9.109375" style="29" customWidth="1"/>
    <col min="50" max="50" width="14.109375" style="29" customWidth="1"/>
    <col min="51" max="16384" width="9" style="84"/>
  </cols>
  <sheetData>
    <row r="1" spans="1:50" ht="15.6" customHeight="1" x14ac:dyDescent="0.35">
      <c r="A1" s="47" t="s">
        <v>58</v>
      </c>
      <c r="B1" s="47" t="s">
        <v>58</v>
      </c>
      <c r="C1" s="47" t="s">
        <v>58</v>
      </c>
      <c r="D1" s="47" t="s">
        <v>58</v>
      </c>
      <c r="E1" s="47" t="s">
        <v>58</v>
      </c>
      <c r="F1" s="47" t="s">
        <v>58</v>
      </c>
      <c r="G1" s="47" t="s">
        <v>58</v>
      </c>
      <c r="H1" s="47" t="s">
        <v>58</v>
      </c>
      <c r="O1" s="215" t="s">
        <v>417</v>
      </c>
      <c r="P1" s="215"/>
      <c r="Q1" s="29" t="s">
        <v>182</v>
      </c>
      <c r="R1" s="101" t="str">
        <f>"第"&amp;R2&amp;"次免费"</f>
        <v>第1次免费</v>
      </c>
      <c r="S1" s="29" t="s">
        <v>183</v>
      </c>
      <c r="T1" s="101" t="str">
        <f>"第"&amp;T2&amp;"次免费"</f>
        <v>第2次免费</v>
      </c>
      <c r="U1" s="29" t="s">
        <v>183</v>
      </c>
      <c r="W1" s="214" t="s">
        <v>184</v>
      </c>
      <c r="X1" s="29" t="s">
        <v>185</v>
      </c>
      <c r="Y1" s="101" t="str">
        <f>"第"&amp;Y2&amp;"次星钻"</f>
        <v>第1次星钻</v>
      </c>
      <c r="Z1" s="29" t="s">
        <v>183</v>
      </c>
      <c r="AA1" s="101" t="str">
        <f>"第"&amp;AA2&amp;"次星钻"</f>
        <v>第2次星钻</v>
      </c>
      <c r="AB1" s="29" t="s">
        <v>183</v>
      </c>
      <c r="AE1" s="216" t="s">
        <v>426</v>
      </c>
      <c r="AF1" s="216"/>
      <c r="AI1" s="190" t="s">
        <v>425</v>
      </c>
      <c r="AJ1" s="102">
        <v>143240000</v>
      </c>
      <c r="AL1" s="29" t="s">
        <v>186</v>
      </c>
      <c r="AM1" s="101" t="str">
        <f>"第"&amp;AM2&amp;"次星钻"</f>
        <v>第1次星钻</v>
      </c>
      <c r="AN1" s="29" t="s">
        <v>183</v>
      </c>
      <c r="AO1" s="101" t="str">
        <f>"第"&amp;AO2&amp;"次星钻"</f>
        <v>第2次星钻</v>
      </c>
      <c r="AP1" s="29" t="s">
        <v>183</v>
      </c>
      <c r="AR1" s="216" t="s">
        <v>427</v>
      </c>
      <c r="AS1" s="216"/>
      <c r="AT1" s="29" t="s">
        <v>421</v>
      </c>
      <c r="AU1" s="101" t="str">
        <f>"第"&amp;AU2&amp;"次福卡"</f>
        <v>第1次福卡</v>
      </c>
      <c r="AV1" s="29" t="s">
        <v>183</v>
      </c>
      <c r="AW1" s="101" t="str">
        <f>"第"&amp;AW2&amp;"次福卡"</f>
        <v>第2次福卡</v>
      </c>
      <c r="AX1" s="29" t="s">
        <v>183</v>
      </c>
    </row>
    <row r="2" spans="1:50" x14ac:dyDescent="0.35">
      <c r="A2" s="92" t="s">
        <v>9</v>
      </c>
      <c r="B2" s="92" t="s">
        <v>10</v>
      </c>
      <c r="C2" s="92" t="s">
        <v>10</v>
      </c>
      <c r="D2" s="92" t="s">
        <v>10</v>
      </c>
      <c r="E2" s="92" t="s">
        <v>10</v>
      </c>
      <c r="F2" s="92" t="s">
        <v>10</v>
      </c>
      <c r="G2" s="92" t="s">
        <v>10</v>
      </c>
      <c r="H2" s="92" t="s">
        <v>10</v>
      </c>
      <c r="J2" s="84" t="s">
        <v>415</v>
      </c>
      <c r="K2" s="84">
        <f>Q3/40</f>
        <v>0.49999999999999983</v>
      </c>
      <c r="O2" s="215"/>
      <c r="P2" s="215"/>
      <c r="Q2" s="97">
        <f>ROUND(Q3*$K$3,0)</f>
        <v>200000</v>
      </c>
      <c r="R2" s="29">
        <v>1</v>
      </c>
      <c r="S2" s="97">
        <f>ROUND(S3*$K$3,0)</f>
        <v>396000</v>
      </c>
      <c r="T2" s="29">
        <v>2</v>
      </c>
      <c r="U2" s="97">
        <f>ROUND(U3*$K$3,0)</f>
        <v>200000</v>
      </c>
      <c r="W2" s="214"/>
      <c r="X2" s="97">
        <f>ROUND(X3*$K$3,0)</f>
        <v>396000</v>
      </c>
      <c r="Y2" s="29">
        <v>1</v>
      </c>
      <c r="Z2" s="97">
        <f>ROUND(Z3*$K$3,0)</f>
        <v>396000</v>
      </c>
      <c r="AA2" s="29">
        <v>2</v>
      </c>
      <c r="AB2" s="97">
        <f>ROUND(AB3*$K$3,0)</f>
        <v>396000</v>
      </c>
      <c r="AE2" s="216"/>
      <c r="AF2" s="216"/>
      <c r="AI2" s="97">
        <f>ROUND(AI3*$K$3,0)</f>
        <v>1926250</v>
      </c>
      <c r="AJ2" s="102">
        <v>82350000</v>
      </c>
      <c r="AL2" s="97">
        <f>ROUND(AL3*$K$3,0)</f>
        <v>3564000</v>
      </c>
      <c r="AM2" s="29">
        <v>1</v>
      </c>
      <c r="AN2" s="97">
        <f>ROUND(AN3*$K$3,0)</f>
        <v>3564000</v>
      </c>
      <c r="AO2" s="29">
        <v>2</v>
      </c>
      <c r="AP2" s="97">
        <f>ROUND(AP3*$K$3,0)</f>
        <v>3564000</v>
      </c>
      <c r="AR2" s="216"/>
      <c r="AS2" s="216"/>
      <c r="AT2" s="97">
        <f>ROUND(AT3*$K$3,0)</f>
        <v>2673000</v>
      </c>
      <c r="AU2" s="29">
        <v>1</v>
      </c>
      <c r="AV2" s="97">
        <f>ROUND(AV3*$K$3,0)</f>
        <v>2673000</v>
      </c>
      <c r="AW2" s="29">
        <v>2</v>
      </c>
      <c r="AX2" s="97">
        <f>ROUND(AX3*$K$3,0)</f>
        <v>2673000</v>
      </c>
    </row>
    <row r="3" spans="1:50" ht="31.2" x14ac:dyDescent="0.35">
      <c r="A3" s="92" t="s">
        <v>187</v>
      </c>
      <c r="B3" s="92" t="s">
        <v>188</v>
      </c>
      <c r="C3" s="92" t="s">
        <v>189</v>
      </c>
      <c r="D3" s="92" t="s">
        <v>190</v>
      </c>
      <c r="E3" s="92" t="s">
        <v>191</v>
      </c>
      <c r="F3" s="92" t="s">
        <v>192</v>
      </c>
      <c r="G3" s="92" t="s">
        <v>193</v>
      </c>
      <c r="H3" s="92" t="s">
        <v>422</v>
      </c>
      <c r="J3" s="84" t="s">
        <v>194</v>
      </c>
      <c r="K3" s="84">
        <v>10000</v>
      </c>
      <c r="O3" s="91" t="s">
        <v>195</v>
      </c>
      <c r="P3" s="29" t="s">
        <v>196</v>
      </c>
      <c r="Q3" s="29">
        <f>SUMPRODUCT(Q$5:Q$103,$O$5:$O$103)</f>
        <v>19.999999999999993</v>
      </c>
      <c r="R3" s="29" t="s">
        <v>196</v>
      </c>
      <c r="S3" s="29">
        <f>SUMPRODUCT(S$5:S$103,$O$5:$O$103)</f>
        <v>39.6</v>
      </c>
      <c r="T3" s="29" t="s">
        <v>196</v>
      </c>
      <c r="U3" s="29">
        <f>SUMPRODUCT(U$5:U$103,$O$5:$O$103)</f>
        <v>19.999999999999993</v>
      </c>
      <c r="W3" s="29" t="s">
        <v>196</v>
      </c>
      <c r="X3" s="29">
        <f>SUMPRODUCT(X$5:X$103,$O$5:$O$103)</f>
        <v>39.6</v>
      </c>
      <c r="Y3" s="29" t="s">
        <v>196</v>
      </c>
      <c r="Z3" s="29">
        <f>SUMPRODUCT(Z$5:Z$103,$O$5:$O$103)</f>
        <v>39.6</v>
      </c>
      <c r="AA3" s="29" t="s">
        <v>196</v>
      </c>
      <c r="AB3" s="29">
        <f>SUMPRODUCT(AB$5:AB$103,$O$5:$O$103)</f>
        <v>39.6</v>
      </c>
      <c r="AH3" s="29" t="s">
        <v>196</v>
      </c>
      <c r="AI3" s="29">
        <f>SUMPRODUCT(AI$5:AI$103,$AG$5:$AG$103)</f>
        <v>192.625</v>
      </c>
      <c r="AJ3" s="102">
        <f>AJ1/AB2</f>
        <v>361.71717171717171</v>
      </c>
      <c r="AK3" s="29" t="s">
        <v>196</v>
      </c>
      <c r="AL3" s="29">
        <f>SUMPRODUCT(AL$5:AL$103,$AG$5:$AG$103)</f>
        <v>356.40000653765685</v>
      </c>
      <c r="AM3" s="29" t="s">
        <v>196</v>
      </c>
      <c r="AN3" s="29">
        <f>SUMPRODUCT(AN$5:AN$103,$AG$5:$AG$103)</f>
        <v>356.40000653765685</v>
      </c>
      <c r="AO3" s="29" t="s">
        <v>196</v>
      </c>
      <c r="AP3" s="29">
        <f>SUMPRODUCT(AP$5:AP$103,$AG$5:$AG$103)</f>
        <v>356.40000653765685</v>
      </c>
      <c r="AS3" s="29" t="s">
        <v>196</v>
      </c>
      <c r="AT3" s="29">
        <f>SUMPRODUCT(AT$5:AT$103,$AG$5:$AG$103)</f>
        <v>267.30000634346692</v>
      </c>
      <c r="AU3" s="29" t="s">
        <v>196</v>
      </c>
      <c r="AV3" s="29">
        <f>SUMPRODUCT(AV$5:AV$103,$AG$5:$AG$103)</f>
        <v>267.30000634346692</v>
      </c>
      <c r="AW3" s="29" t="s">
        <v>196</v>
      </c>
      <c r="AX3" s="29">
        <f>SUMPRODUCT(AX$5:AX$103,$AG$5:$AG$103)</f>
        <v>267.30000634346692</v>
      </c>
    </row>
    <row r="4" spans="1:50" ht="39.6" x14ac:dyDescent="0.3">
      <c r="A4" s="95" t="s">
        <v>197</v>
      </c>
      <c r="B4" s="95" t="s">
        <v>198</v>
      </c>
      <c r="C4" s="96" t="s">
        <v>199</v>
      </c>
      <c r="D4" s="96" t="s">
        <v>419</v>
      </c>
      <c r="E4" s="95" t="s">
        <v>200</v>
      </c>
      <c r="F4" s="96" t="s">
        <v>424</v>
      </c>
      <c r="G4" s="96" t="s">
        <v>420</v>
      </c>
      <c r="H4" s="96" t="s">
        <v>423</v>
      </c>
      <c r="J4" s="84" t="s">
        <v>201</v>
      </c>
      <c r="K4" s="84">
        <v>20</v>
      </c>
      <c r="L4" s="84">
        <f>K4*10</f>
        <v>200</v>
      </c>
      <c r="M4" s="84">
        <v>180</v>
      </c>
      <c r="P4" s="29" t="s">
        <v>202</v>
      </c>
      <c r="Q4" s="29" t="s">
        <v>203</v>
      </c>
      <c r="R4" s="29" t="s">
        <v>202</v>
      </c>
      <c r="S4" s="29" t="s">
        <v>203</v>
      </c>
      <c r="T4" s="29" t="s">
        <v>202</v>
      </c>
      <c r="U4" s="29" t="s">
        <v>203</v>
      </c>
      <c r="W4" s="29" t="s">
        <v>202</v>
      </c>
      <c r="X4" s="29" t="s">
        <v>203</v>
      </c>
      <c r="Y4" s="29" t="s">
        <v>202</v>
      </c>
      <c r="Z4" s="29" t="s">
        <v>203</v>
      </c>
      <c r="AA4" s="29" t="s">
        <v>202</v>
      </c>
      <c r="AB4" s="29" t="s">
        <v>203</v>
      </c>
      <c r="AH4" s="29" t="s">
        <v>202</v>
      </c>
      <c r="AI4" s="29" t="s">
        <v>203</v>
      </c>
      <c r="AJ4" s="102">
        <f>AJ2/AL2</f>
        <v>23.106060606060606</v>
      </c>
      <c r="AK4" s="29" t="s">
        <v>202</v>
      </c>
      <c r="AL4" s="29" t="s">
        <v>203</v>
      </c>
      <c r="AM4" s="29" t="s">
        <v>202</v>
      </c>
      <c r="AN4" s="29" t="s">
        <v>203</v>
      </c>
      <c r="AO4" s="29" t="s">
        <v>202</v>
      </c>
      <c r="AP4" s="29" t="s">
        <v>203</v>
      </c>
      <c r="AS4" s="29" t="s">
        <v>202</v>
      </c>
      <c r="AT4" s="29" t="s">
        <v>203</v>
      </c>
      <c r="AU4" s="29" t="s">
        <v>202</v>
      </c>
      <c r="AV4" s="29" t="s">
        <v>203</v>
      </c>
      <c r="AW4" s="29" t="s">
        <v>202</v>
      </c>
      <c r="AX4" s="29" t="s">
        <v>203</v>
      </c>
    </row>
    <row r="5" spans="1:50" x14ac:dyDescent="0.25">
      <c r="A5" s="84">
        <v>1</v>
      </c>
      <c r="B5" s="84" t="str">
        <f>O5&amp;","&amp;O5</f>
        <v>1,1</v>
      </c>
      <c r="C5" s="101" t="str">
        <f t="shared" ref="C5:C36" si="0">"[["&amp;0&amp;","&amp;P5&amp;"],["&amp;R$2&amp;","&amp;R5&amp;"],["&amp;T$2&amp;","&amp;T5&amp;"]]"</f>
        <v>[[0,0],[1,0],[2,0]]</v>
      </c>
      <c r="D5" s="101" t="str">
        <f>"[["&amp;0&amp;","&amp;W5&amp;"],["&amp;Y$2&amp;","&amp;Y5&amp;"],["&amp;AA$2&amp;","&amp;AA5&amp;"]]"</f>
        <v>[[0,0],[1,0],[2,0]]</v>
      </c>
      <c r="E5" s="101" t="str">
        <f>AE5&amp;","&amp;AF5</f>
        <v>10,19</v>
      </c>
      <c r="F5" s="101" t="str">
        <f>"[["&amp;0&amp;","&amp;AH5&amp;"]]"</f>
        <v>[[0,0]]</v>
      </c>
      <c r="G5" s="101" t="str">
        <f t="shared" ref="G5:G36" si="1">"[["&amp;0&amp;","&amp;AK5&amp;"],["&amp;AM$2&amp;","&amp;AM5&amp;"],["&amp;AO$2&amp;","&amp;AO5&amp;"]]"</f>
        <v>[[0,0],[1,0],[2,0]]</v>
      </c>
      <c r="H5" s="101" t="str">
        <f t="shared" ref="H5:H36" si="2">"[["&amp;0&amp;","&amp;AS5&amp;"],["&amp;AU$2&amp;","&amp;AU5&amp;"],["&amp;AW$2&amp;","&amp;AW5&amp;"]]"</f>
        <v>[[0,0],[1,0],[2,0]]</v>
      </c>
      <c r="J5" s="84" t="s">
        <v>204</v>
      </c>
      <c r="K5" s="84">
        <f>K4*K3</f>
        <v>200000</v>
      </c>
      <c r="L5" s="84">
        <f>L4*K5</f>
        <v>40000000</v>
      </c>
      <c r="M5" s="84">
        <f>M4*K5</f>
        <v>36000000</v>
      </c>
      <c r="O5" s="84">
        <v>1</v>
      </c>
      <c r="P5" s="28">
        <v>0</v>
      </c>
      <c r="Q5" s="98">
        <f>P5/SUM(P$5:P$103)</f>
        <v>0</v>
      </c>
      <c r="R5" s="28">
        <v>0</v>
      </c>
      <c r="S5" s="98">
        <f>R5/SUM(R$5:R$103)</f>
        <v>0</v>
      </c>
      <c r="T5" s="28">
        <f>P5</f>
        <v>0</v>
      </c>
      <c r="U5" s="98">
        <f>T5/SUM(T$5:T$103)</f>
        <v>0</v>
      </c>
      <c r="W5" s="28">
        <v>0</v>
      </c>
      <c r="X5" s="98">
        <f>W5/SUM(W$5:W$103)</f>
        <v>0</v>
      </c>
      <c r="Y5" s="28">
        <v>0</v>
      </c>
      <c r="Z5" s="98">
        <f>Y5/SUM(Y$5:Y$103)</f>
        <v>0</v>
      </c>
      <c r="AA5" s="28">
        <f>W5</f>
        <v>0</v>
      </c>
      <c r="AB5" s="98">
        <f>AA5/SUM(AA$5:AA$103)</f>
        <v>0</v>
      </c>
      <c r="AE5" s="29">
        <f t="shared" ref="AE5:AE68" si="3">O5*10</f>
        <v>10</v>
      </c>
      <c r="AF5" s="29">
        <f>AE5+9</f>
        <v>19</v>
      </c>
      <c r="AG5" s="29">
        <f>AVERAGE(AE5:AF5)</f>
        <v>14.5</v>
      </c>
      <c r="AH5" s="28">
        <v>0</v>
      </c>
      <c r="AI5" s="98">
        <f>AH5/SUM(AH$5:AH$103)</f>
        <v>0</v>
      </c>
      <c r="AJ5" s="103">
        <f>AJ4*180</f>
        <v>4159.090909090909</v>
      </c>
      <c r="AK5" s="28">
        <v>0</v>
      </c>
      <c r="AL5" s="98">
        <f>AK5/SUM(AK$5:AK$103)</f>
        <v>0</v>
      </c>
      <c r="AM5" s="28">
        <f>AK5</f>
        <v>0</v>
      </c>
      <c r="AN5" s="98">
        <f>AM5/SUM(AM$5:AM$103)</f>
        <v>0</v>
      </c>
      <c r="AO5" s="28">
        <f>AK5</f>
        <v>0</v>
      </c>
      <c r="AP5" s="98">
        <f>AO5/SUM(AO$5:AO$103)</f>
        <v>0</v>
      </c>
      <c r="AS5" s="28">
        <v>0</v>
      </c>
      <c r="AT5" s="98">
        <f t="shared" ref="AT5:AT36" si="4">AS5/SUM(AS$5:AS$103)</f>
        <v>0</v>
      </c>
      <c r="AU5" s="28">
        <f t="shared" ref="AU5:AU36" si="5">AS5</f>
        <v>0</v>
      </c>
      <c r="AV5" s="98">
        <f>AU5/SUM(AU$5:AU$103)</f>
        <v>0</v>
      </c>
      <c r="AW5" s="28">
        <f t="shared" ref="AW5:AW14" si="6">AS5</f>
        <v>0</v>
      </c>
      <c r="AX5" s="98">
        <f>AW5/SUM(AW$5:AW$103)</f>
        <v>0</v>
      </c>
    </row>
    <row r="6" spans="1:50" x14ac:dyDescent="0.25">
      <c r="A6" s="84">
        <v>2</v>
      </c>
      <c r="B6" s="84" t="str">
        <f t="shared" ref="B6:B69" si="7">O6&amp;","&amp;O6</f>
        <v>2,2</v>
      </c>
      <c r="C6" s="101" t="str">
        <f t="shared" si="0"/>
        <v>[[0,0],[1,0],[2,0]]</v>
      </c>
      <c r="D6" s="101" t="str">
        <f t="shared" ref="D6:D69" si="8">"[["&amp;0&amp;","&amp;W6&amp;"],["&amp;Y$2&amp;","&amp;Y6&amp;"],["&amp;AA$2&amp;","&amp;AA6&amp;"]]"</f>
        <v>[[0,0],[1,0],[2,0]]</v>
      </c>
      <c r="E6" s="101" t="str">
        <f t="shared" ref="E6:E69" si="9">AE6&amp;","&amp;AF6</f>
        <v>20,29</v>
      </c>
      <c r="F6" s="101" t="str">
        <f t="shared" ref="F6:F69" si="10">"[["&amp;0&amp;","&amp;AH6&amp;"]]"</f>
        <v>[[0,0]]</v>
      </c>
      <c r="G6" s="101" t="str">
        <f t="shared" si="1"/>
        <v>[[0,0],[1,0],[2,0]]</v>
      </c>
      <c r="H6" s="101" t="str">
        <f t="shared" si="2"/>
        <v>[[0,0],[1,0],[2,0]]</v>
      </c>
      <c r="J6" s="84" t="s">
        <v>87</v>
      </c>
      <c r="K6" s="84">
        <f>K3*Q3</f>
        <v>199999.99999999994</v>
      </c>
      <c r="O6" s="84">
        <v>2</v>
      </c>
      <c r="P6" s="28">
        <v>0</v>
      </c>
      <c r="Q6" s="98">
        <f t="shared" ref="Q6:Q69" si="11">P6/SUM(P$5:P$103)</f>
        <v>0</v>
      </c>
      <c r="R6" s="28">
        <v>0</v>
      </c>
      <c r="S6" s="98">
        <f t="shared" ref="S6:U69" si="12">R6/SUM(R$5:R$103)</f>
        <v>0</v>
      </c>
      <c r="T6" s="28">
        <f t="shared" ref="T6:T69" si="13">P6</f>
        <v>0</v>
      </c>
      <c r="U6" s="98">
        <f t="shared" si="12"/>
        <v>0</v>
      </c>
      <c r="W6" s="28">
        <v>0</v>
      </c>
      <c r="X6" s="98">
        <f t="shared" ref="X6:X69" si="14">W6/SUM(W$5:W$103)</f>
        <v>0</v>
      </c>
      <c r="Y6" s="28">
        <v>0</v>
      </c>
      <c r="Z6" s="98">
        <f t="shared" ref="Z6:Z36" si="15">Y6/SUM(Y$5:Y$103)</f>
        <v>0</v>
      </c>
      <c r="AA6" s="28">
        <f t="shared" ref="AA6:AA69" si="16">W6</f>
        <v>0</v>
      </c>
      <c r="AB6" s="98">
        <f t="shared" ref="AB6:AB36" si="17">AA6/SUM(AA$5:AA$103)</f>
        <v>0</v>
      </c>
      <c r="AE6" s="29">
        <f t="shared" si="3"/>
        <v>20</v>
      </c>
      <c r="AF6" s="29">
        <f t="shared" ref="AF6:AF69" si="18">AE6+9</f>
        <v>29</v>
      </c>
      <c r="AG6" s="29">
        <f t="shared" ref="AG6:AG69" si="19">AVERAGE(AE6:AF6)</f>
        <v>24.5</v>
      </c>
      <c r="AH6" s="28">
        <v>0</v>
      </c>
      <c r="AI6" s="98">
        <f t="shared" ref="AI6:AI69" si="20">AH6/SUM(AH$5:AH$103)</f>
        <v>0</v>
      </c>
      <c r="AJ6" s="103">
        <f>AJ3*20</f>
        <v>7234.3434343434346</v>
      </c>
      <c r="AK6" s="28">
        <v>0</v>
      </c>
      <c r="AL6" s="98">
        <f t="shared" ref="AL6:AN69" si="21">AK6/SUM(AK$5:AK$103)</f>
        <v>0</v>
      </c>
      <c r="AM6" s="28">
        <f t="shared" ref="AM6:AM69" si="22">AK6</f>
        <v>0</v>
      </c>
      <c r="AN6" s="98">
        <f t="shared" si="21"/>
        <v>0</v>
      </c>
      <c r="AO6" s="28">
        <f t="shared" ref="AO6:AO69" si="23">AK6</f>
        <v>0</v>
      </c>
      <c r="AP6" s="98">
        <f t="shared" ref="AP6:AP59" si="24">AO6/SUM(AO$5:AO$103)</f>
        <v>0</v>
      </c>
      <c r="AS6" s="28">
        <v>0</v>
      </c>
      <c r="AT6" s="98">
        <f t="shared" si="4"/>
        <v>0</v>
      </c>
      <c r="AU6" s="28">
        <f t="shared" si="5"/>
        <v>0</v>
      </c>
      <c r="AV6" s="98">
        <f t="shared" ref="AV6:AV69" si="25">AU6/SUM(AU$5:AU$103)</f>
        <v>0</v>
      </c>
      <c r="AW6" s="28">
        <f t="shared" si="6"/>
        <v>0</v>
      </c>
      <c r="AX6" s="98">
        <f t="shared" ref="AX6:AX69" si="26">AW6/SUM(AW$5:AW$103)</f>
        <v>0</v>
      </c>
    </row>
    <row r="7" spans="1:50" x14ac:dyDescent="0.25">
      <c r="A7" s="84">
        <v>3</v>
      </c>
      <c r="B7" s="84" t="str">
        <f t="shared" si="7"/>
        <v>3,3</v>
      </c>
      <c r="C7" s="101" t="str">
        <f t="shared" si="0"/>
        <v>[[0,0],[1,0],[2,0]]</v>
      </c>
      <c r="D7" s="101" t="str">
        <f t="shared" si="8"/>
        <v>[[0,0],[1,0],[2,0]]</v>
      </c>
      <c r="E7" s="101" t="str">
        <f t="shared" si="9"/>
        <v>30,39</v>
      </c>
      <c r="F7" s="101" t="str">
        <f t="shared" si="10"/>
        <v>[[0,0]]</v>
      </c>
      <c r="G7" s="101" t="str">
        <f t="shared" si="1"/>
        <v>[[0,0],[1,0],[2,0]]</v>
      </c>
      <c r="H7" s="101" t="str">
        <f t="shared" si="2"/>
        <v>[[0,0],[1,0],[2,0]]</v>
      </c>
      <c r="J7" s="84" t="s">
        <v>205</v>
      </c>
      <c r="K7" s="84">
        <f>K5*2</f>
        <v>400000</v>
      </c>
      <c r="O7" s="84">
        <v>3</v>
      </c>
      <c r="P7" s="28">
        <v>0</v>
      </c>
      <c r="Q7" s="98">
        <f t="shared" si="11"/>
        <v>0</v>
      </c>
      <c r="R7" s="28">
        <v>0</v>
      </c>
      <c r="S7" s="98">
        <f t="shared" si="12"/>
        <v>0</v>
      </c>
      <c r="T7" s="28">
        <f t="shared" si="13"/>
        <v>0</v>
      </c>
      <c r="U7" s="98">
        <f t="shared" si="12"/>
        <v>0</v>
      </c>
      <c r="W7" s="28">
        <v>0</v>
      </c>
      <c r="X7" s="98">
        <f t="shared" si="14"/>
        <v>0</v>
      </c>
      <c r="Y7" s="28">
        <v>0</v>
      </c>
      <c r="Z7" s="98">
        <f t="shared" si="15"/>
        <v>0</v>
      </c>
      <c r="AA7" s="28">
        <f t="shared" si="16"/>
        <v>0</v>
      </c>
      <c r="AB7" s="98">
        <f t="shared" si="17"/>
        <v>0</v>
      </c>
      <c r="AE7" s="29">
        <f t="shared" si="3"/>
        <v>30</v>
      </c>
      <c r="AF7" s="29">
        <f t="shared" si="18"/>
        <v>39</v>
      </c>
      <c r="AG7" s="29">
        <f t="shared" si="19"/>
        <v>34.5</v>
      </c>
      <c r="AH7" s="28">
        <v>0</v>
      </c>
      <c r="AI7" s="98">
        <f t="shared" si="20"/>
        <v>0</v>
      </c>
      <c r="AJ7" s="103">
        <f>AJ5+AJ6</f>
        <v>11393.434343434343</v>
      </c>
      <c r="AK7" s="28">
        <v>0</v>
      </c>
      <c r="AL7" s="98">
        <f t="shared" si="21"/>
        <v>0</v>
      </c>
      <c r="AM7" s="28">
        <f t="shared" si="22"/>
        <v>0</v>
      </c>
      <c r="AN7" s="98">
        <f t="shared" si="21"/>
        <v>0</v>
      </c>
      <c r="AO7" s="28">
        <f t="shared" si="23"/>
        <v>0</v>
      </c>
      <c r="AP7" s="98">
        <f t="shared" si="24"/>
        <v>0</v>
      </c>
      <c r="AS7" s="28">
        <v>0</v>
      </c>
      <c r="AT7" s="98">
        <f t="shared" si="4"/>
        <v>0</v>
      </c>
      <c r="AU7" s="28">
        <f t="shared" si="5"/>
        <v>0</v>
      </c>
      <c r="AV7" s="98">
        <f t="shared" si="25"/>
        <v>0</v>
      </c>
      <c r="AW7" s="28">
        <f t="shared" si="6"/>
        <v>0</v>
      </c>
      <c r="AX7" s="98">
        <f t="shared" si="26"/>
        <v>0</v>
      </c>
    </row>
    <row r="8" spans="1:50" x14ac:dyDescent="0.25">
      <c r="A8" s="84">
        <v>4</v>
      </c>
      <c r="B8" s="84" t="str">
        <f t="shared" si="7"/>
        <v>4,4</v>
      </c>
      <c r="C8" s="101" t="str">
        <f t="shared" si="0"/>
        <v>[[0,0],[1,0],[2,0]]</v>
      </c>
      <c r="D8" s="101" t="str">
        <f t="shared" si="8"/>
        <v>[[0,0],[1,0],[2,0]]</v>
      </c>
      <c r="E8" s="101" t="str">
        <f t="shared" si="9"/>
        <v>40,49</v>
      </c>
      <c r="F8" s="101" t="str">
        <f t="shared" si="10"/>
        <v>[[0,0]]</v>
      </c>
      <c r="G8" s="101" t="str">
        <f t="shared" si="1"/>
        <v>[[0,0],[1,0],[2,0]]</v>
      </c>
      <c r="H8" s="101" t="str">
        <f t="shared" si="2"/>
        <v>[[0,0],[1,0],[2,0]]</v>
      </c>
      <c r="O8" s="84">
        <v>4</v>
      </c>
      <c r="P8" s="28">
        <v>0</v>
      </c>
      <c r="Q8" s="98">
        <f t="shared" si="11"/>
        <v>0</v>
      </c>
      <c r="R8" s="28">
        <v>0</v>
      </c>
      <c r="S8" s="98">
        <f t="shared" si="12"/>
        <v>0</v>
      </c>
      <c r="T8" s="28">
        <f t="shared" si="13"/>
        <v>0</v>
      </c>
      <c r="U8" s="98">
        <f t="shared" si="12"/>
        <v>0</v>
      </c>
      <c r="W8" s="28">
        <v>0</v>
      </c>
      <c r="X8" s="98">
        <f t="shared" si="14"/>
        <v>0</v>
      </c>
      <c r="Y8" s="28">
        <v>0</v>
      </c>
      <c r="Z8" s="98">
        <f t="shared" si="15"/>
        <v>0</v>
      </c>
      <c r="AA8" s="28">
        <f t="shared" si="16"/>
        <v>0</v>
      </c>
      <c r="AB8" s="98">
        <f t="shared" si="17"/>
        <v>0</v>
      </c>
      <c r="AE8" s="29">
        <f t="shared" si="3"/>
        <v>40</v>
      </c>
      <c r="AF8" s="29">
        <f t="shared" si="18"/>
        <v>49</v>
      </c>
      <c r="AG8" s="29">
        <f t="shared" si="19"/>
        <v>44.5</v>
      </c>
      <c r="AH8" s="28">
        <v>0</v>
      </c>
      <c r="AI8" s="98">
        <f t="shared" si="20"/>
        <v>0</v>
      </c>
      <c r="AJ8" s="98"/>
      <c r="AK8" s="28">
        <v>0</v>
      </c>
      <c r="AL8" s="98">
        <f t="shared" si="21"/>
        <v>0</v>
      </c>
      <c r="AM8" s="28">
        <f t="shared" si="22"/>
        <v>0</v>
      </c>
      <c r="AN8" s="98">
        <f t="shared" si="21"/>
        <v>0</v>
      </c>
      <c r="AO8" s="28">
        <f t="shared" si="23"/>
        <v>0</v>
      </c>
      <c r="AP8" s="98">
        <f t="shared" si="24"/>
        <v>0</v>
      </c>
      <c r="AS8" s="28">
        <v>0</v>
      </c>
      <c r="AT8" s="98">
        <f t="shared" si="4"/>
        <v>0</v>
      </c>
      <c r="AU8" s="28">
        <f t="shared" si="5"/>
        <v>0</v>
      </c>
      <c r="AV8" s="98">
        <f t="shared" si="25"/>
        <v>0</v>
      </c>
      <c r="AW8" s="28">
        <f t="shared" si="6"/>
        <v>0</v>
      </c>
      <c r="AX8" s="98">
        <f t="shared" si="26"/>
        <v>0</v>
      </c>
    </row>
    <row r="9" spans="1:50" x14ac:dyDescent="0.25">
      <c r="A9" s="84">
        <v>5</v>
      </c>
      <c r="B9" s="84" t="str">
        <f t="shared" si="7"/>
        <v>5,5</v>
      </c>
      <c r="C9" s="101" t="str">
        <f t="shared" si="0"/>
        <v>[[0,0],[1,0],[2,0]]</v>
      </c>
      <c r="D9" s="101" t="str">
        <f t="shared" si="8"/>
        <v>[[0,0],[1,0],[2,0]]</v>
      </c>
      <c r="E9" s="101" t="str">
        <f t="shared" si="9"/>
        <v>50,59</v>
      </c>
      <c r="F9" s="101" t="str">
        <f t="shared" si="10"/>
        <v>[[0,0]]</v>
      </c>
      <c r="G9" s="101" t="str">
        <f t="shared" si="1"/>
        <v>[[0,0],[1,0],[2,0]]</v>
      </c>
      <c r="H9" s="101" t="str">
        <f t="shared" si="2"/>
        <v>[[0,0],[1,0],[2,0]]</v>
      </c>
      <c r="J9" s="99" t="s">
        <v>416</v>
      </c>
      <c r="O9" s="84">
        <v>5</v>
      </c>
      <c r="P9" s="28">
        <v>0</v>
      </c>
      <c r="Q9" s="98">
        <f t="shared" si="11"/>
        <v>0</v>
      </c>
      <c r="R9" s="28">
        <v>0</v>
      </c>
      <c r="S9" s="98">
        <f t="shared" si="12"/>
        <v>0</v>
      </c>
      <c r="T9" s="28">
        <f t="shared" si="13"/>
        <v>0</v>
      </c>
      <c r="U9" s="98">
        <f t="shared" si="12"/>
        <v>0</v>
      </c>
      <c r="W9" s="28">
        <v>0</v>
      </c>
      <c r="X9" s="98">
        <f t="shared" si="14"/>
        <v>0</v>
      </c>
      <c r="Y9" s="28">
        <v>0</v>
      </c>
      <c r="Z9" s="98">
        <f t="shared" si="15"/>
        <v>0</v>
      </c>
      <c r="AA9" s="28">
        <f t="shared" si="16"/>
        <v>0</v>
      </c>
      <c r="AB9" s="98">
        <f t="shared" si="17"/>
        <v>0</v>
      </c>
      <c r="AE9" s="29">
        <f t="shared" si="3"/>
        <v>50</v>
      </c>
      <c r="AF9" s="29">
        <f t="shared" si="18"/>
        <v>59</v>
      </c>
      <c r="AG9" s="29">
        <f t="shared" si="19"/>
        <v>54.5</v>
      </c>
      <c r="AH9" s="28">
        <v>0</v>
      </c>
      <c r="AI9" s="98">
        <f t="shared" si="20"/>
        <v>0</v>
      </c>
      <c r="AJ9" s="98"/>
      <c r="AK9" s="28">
        <v>0</v>
      </c>
      <c r="AL9" s="98">
        <f t="shared" si="21"/>
        <v>0</v>
      </c>
      <c r="AM9" s="28">
        <f t="shared" si="22"/>
        <v>0</v>
      </c>
      <c r="AN9" s="98">
        <f t="shared" si="21"/>
        <v>0</v>
      </c>
      <c r="AO9" s="28">
        <f t="shared" si="23"/>
        <v>0</v>
      </c>
      <c r="AP9" s="98">
        <f t="shared" si="24"/>
        <v>0</v>
      </c>
      <c r="AS9" s="28">
        <v>0</v>
      </c>
      <c r="AT9" s="98">
        <f t="shared" si="4"/>
        <v>0</v>
      </c>
      <c r="AU9" s="28">
        <f t="shared" si="5"/>
        <v>0</v>
      </c>
      <c r="AV9" s="98">
        <f t="shared" si="25"/>
        <v>0</v>
      </c>
      <c r="AW9" s="28">
        <f t="shared" si="6"/>
        <v>0</v>
      </c>
      <c r="AX9" s="98">
        <f t="shared" si="26"/>
        <v>0</v>
      </c>
    </row>
    <row r="10" spans="1:50" x14ac:dyDescent="0.25">
      <c r="A10" s="84">
        <v>6</v>
      </c>
      <c r="B10" s="84" t="str">
        <f t="shared" si="7"/>
        <v>6,6</v>
      </c>
      <c r="C10" s="101" t="str">
        <f t="shared" si="0"/>
        <v>[[0,0],[1,0],[2,0]]</v>
      </c>
      <c r="D10" s="101" t="str">
        <f t="shared" si="8"/>
        <v>[[0,0],[1,0],[2,0]]</v>
      </c>
      <c r="E10" s="101" t="str">
        <f t="shared" si="9"/>
        <v>60,69</v>
      </c>
      <c r="F10" s="101" t="str">
        <f t="shared" si="10"/>
        <v>[[0,0]]</v>
      </c>
      <c r="G10" s="101" t="str">
        <f t="shared" si="1"/>
        <v>[[0,0],[1,0],[2,0]]</v>
      </c>
      <c r="H10" s="101" t="str">
        <f t="shared" si="2"/>
        <v>[[0,0],[1,0],[2,0]]</v>
      </c>
      <c r="J10" s="84" t="s">
        <v>414</v>
      </c>
      <c r="O10" s="84">
        <v>6</v>
      </c>
      <c r="P10" s="28">
        <v>0</v>
      </c>
      <c r="Q10" s="98">
        <f t="shared" si="11"/>
        <v>0</v>
      </c>
      <c r="R10" s="28">
        <v>0</v>
      </c>
      <c r="S10" s="98">
        <f t="shared" si="12"/>
        <v>0</v>
      </c>
      <c r="T10" s="28">
        <f t="shared" si="13"/>
        <v>0</v>
      </c>
      <c r="U10" s="98">
        <f t="shared" si="12"/>
        <v>0</v>
      </c>
      <c r="W10" s="28">
        <v>0</v>
      </c>
      <c r="X10" s="98">
        <f t="shared" si="14"/>
        <v>0</v>
      </c>
      <c r="Y10" s="28">
        <v>0</v>
      </c>
      <c r="Z10" s="98">
        <f t="shared" si="15"/>
        <v>0</v>
      </c>
      <c r="AA10" s="28">
        <f t="shared" si="16"/>
        <v>0</v>
      </c>
      <c r="AB10" s="98">
        <f t="shared" si="17"/>
        <v>0</v>
      </c>
      <c r="AE10" s="29">
        <f t="shared" si="3"/>
        <v>60</v>
      </c>
      <c r="AF10" s="29">
        <f t="shared" si="18"/>
        <v>69</v>
      </c>
      <c r="AG10" s="29">
        <f t="shared" si="19"/>
        <v>64.5</v>
      </c>
      <c r="AH10" s="28">
        <v>0</v>
      </c>
      <c r="AI10" s="98">
        <f t="shared" si="20"/>
        <v>0</v>
      </c>
      <c r="AJ10" s="98"/>
      <c r="AK10" s="28">
        <v>0</v>
      </c>
      <c r="AL10" s="98">
        <f t="shared" si="21"/>
        <v>0</v>
      </c>
      <c r="AM10" s="28">
        <f t="shared" si="22"/>
        <v>0</v>
      </c>
      <c r="AN10" s="98">
        <f t="shared" si="21"/>
        <v>0</v>
      </c>
      <c r="AO10" s="28">
        <f t="shared" si="23"/>
        <v>0</v>
      </c>
      <c r="AP10" s="98">
        <f t="shared" si="24"/>
        <v>0</v>
      </c>
      <c r="AS10" s="28">
        <v>0</v>
      </c>
      <c r="AT10" s="98">
        <f t="shared" si="4"/>
        <v>0</v>
      </c>
      <c r="AU10" s="28">
        <f t="shared" si="5"/>
        <v>0</v>
      </c>
      <c r="AV10" s="98">
        <f t="shared" si="25"/>
        <v>0</v>
      </c>
      <c r="AW10" s="28">
        <f t="shared" si="6"/>
        <v>0</v>
      </c>
      <c r="AX10" s="98">
        <f t="shared" si="26"/>
        <v>0</v>
      </c>
    </row>
    <row r="11" spans="1:50" x14ac:dyDescent="0.25">
      <c r="A11" s="84">
        <v>7</v>
      </c>
      <c r="B11" s="84" t="str">
        <f t="shared" si="7"/>
        <v>7,7</v>
      </c>
      <c r="C11" s="101" t="str">
        <f t="shared" si="0"/>
        <v>[[0,0],[1,0],[2,0]]</v>
      </c>
      <c r="D11" s="101" t="str">
        <f t="shared" si="8"/>
        <v>[[0,0],[1,0],[2,0]]</v>
      </c>
      <c r="E11" s="101" t="str">
        <f t="shared" si="9"/>
        <v>70,79</v>
      </c>
      <c r="F11" s="101" t="str">
        <f t="shared" si="10"/>
        <v>[[0,0]]</v>
      </c>
      <c r="G11" s="101" t="str">
        <f t="shared" si="1"/>
        <v>[[0,0],[1,0],[2,0]]</v>
      </c>
      <c r="H11" s="101" t="str">
        <f t="shared" si="2"/>
        <v>[[0,0],[1,0],[2,0]]</v>
      </c>
      <c r="J11" s="84" t="s">
        <v>418</v>
      </c>
      <c r="O11" s="84">
        <v>7</v>
      </c>
      <c r="P11" s="28">
        <v>0</v>
      </c>
      <c r="Q11" s="98">
        <f t="shared" si="11"/>
        <v>0</v>
      </c>
      <c r="R11" s="28">
        <v>0</v>
      </c>
      <c r="S11" s="98">
        <f t="shared" si="12"/>
        <v>0</v>
      </c>
      <c r="T11" s="28">
        <f t="shared" si="13"/>
        <v>0</v>
      </c>
      <c r="U11" s="98">
        <f t="shared" si="12"/>
        <v>0</v>
      </c>
      <c r="W11" s="28">
        <v>0</v>
      </c>
      <c r="X11" s="98">
        <f t="shared" si="14"/>
        <v>0</v>
      </c>
      <c r="Y11" s="28">
        <v>0</v>
      </c>
      <c r="Z11" s="98">
        <f t="shared" si="15"/>
        <v>0</v>
      </c>
      <c r="AA11" s="28">
        <f t="shared" si="16"/>
        <v>0</v>
      </c>
      <c r="AB11" s="98">
        <f t="shared" si="17"/>
        <v>0</v>
      </c>
      <c r="AE11" s="29">
        <f t="shared" si="3"/>
        <v>70</v>
      </c>
      <c r="AF11" s="29">
        <f t="shared" si="18"/>
        <v>79</v>
      </c>
      <c r="AG11" s="29">
        <f t="shared" si="19"/>
        <v>74.5</v>
      </c>
      <c r="AH11" s="28">
        <v>0</v>
      </c>
      <c r="AI11" s="98">
        <f t="shared" si="20"/>
        <v>0</v>
      </c>
      <c r="AJ11" s="98"/>
      <c r="AK11" s="28">
        <v>0</v>
      </c>
      <c r="AL11" s="98">
        <f t="shared" si="21"/>
        <v>0</v>
      </c>
      <c r="AM11" s="28">
        <f t="shared" si="22"/>
        <v>0</v>
      </c>
      <c r="AN11" s="98">
        <f t="shared" si="21"/>
        <v>0</v>
      </c>
      <c r="AO11" s="28">
        <f t="shared" si="23"/>
        <v>0</v>
      </c>
      <c r="AP11" s="98">
        <f t="shared" si="24"/>
        <v>0</v>
      </c>
      <c r="AS11" s="28">
        <v>0</v>
      </c>
      <c r="AT11" s="98">
        <f t="shared" si="4"/>
        <v>0</v>
      </c>
      <c r="AU11" s="28">
        <f t="shared" si="5"/>
        <v>0</v>
      </c>
      <c r="AV11" s="98">
        <f t="shared" si="25"/>
        <v>0</v>
      </c>
      <c r="AW11" s="28">
        <f t="shared" si="6"/>
        <v>0</v>
      </c>
      <c r="AX11" s="98">
        <f t="shared" si="26"/>
        <v>0</v>
      </c>
    </row>
    <row r="12" spans="1:50" x14ac:dyDescent="0.25">
      <c r="A12" s="84">
        <v>8</v>
      </c>
      <c r="B12" s="84" t="str">
        <f t="shared" si="7"/>
        <v>8,8</v>
      </c>
      <c r="C12" s="101" t="str">
        <f t="shared" si="0"/>
        <v>[[0,0],[1,0],[2,0]]</v>
      </c>
      <c r="D12" s="101" t="str">
        <f t="shared" si="8"/>
        <v>[[0,0],[1,0],[2,0]]</v>
      </c>
      <c r="E12" s="101" t="str">
        <f t="shared" si="9"/>
        <v>80,89</v>
      </c>
      <c r="F12" s="101" t="str">
        <f t="shared" si="10"/>
        <v>[[0,0]]</v>
      </c>
      <c r="G12" s="101" t="str">
        <f t="shared" si="1"/>
        <v>[[0,0],[1,0],[2,0]]</v>
      </c>
      <c r="H12" s="101" t="str">
        <f t="shared" si="2"/>
        <v>[[0,0],[1,0],[2,0]]</v>
      </c>
      <c r="L12" s="94"/>
      <c r="O12" s="84">
        <v>8</v>
      </c>
      <c r="P12" s="28">
        <v>0</v>
      </c>
      <c r="Q12" s="98">
        <f t="shared" si="11"/>
        <v>0</v>
      </c>
      <c r="R12" s="28">
        <v>0</v>
      </c>
      <c r="S12" s="98">
        <f t="shared" si="12"/>
        <v>0</v>
      </c>
      <c r="T12" s="28">
        <f t="shared" si="13"/>
        <v>0</v>
      </c>
      <c r="U12" s="98">
        <f t="shared" si="12"/>
        <v>0</v>
      </c>
      <c r="W12" s="28">
        <v>0</v>
      </c>
      <c r="X12" s="98">
        <f t="shared" si="14"/>
        <v>0</v>
      </c>
      <c r="Y12" s="28">
        <v>0</v>
      </c>
      <c r="Z12" s="98">
        <f t="shared" si="15"/>
        <v>0</v>
      </c>
      <c r="AA12" s="28">
        <f t="shared" si="16"/>
        <v>0</v>
      </c>
      <c r="AB12" s="98">
        <f t="shared" si="17"/>
        <v>0</v>
      </c>
      <c r="AE12" s="29">
        <f t="shared" si="3"/>
        <v>80</v>
      </c>
      <c r="AF12" s="29">
        <f t="shared" si="18"/>
        <v>89</v>
      </c>
      <c r="AG12" s="29">
        <f t="shared" si="19"/>
        <v>84.5</v>
      </c>
      <c r="AH12" s="28">
        <v>0</v>
      </c>
      <c r="AI12" s="98">
        <f t="shared" si="20"/>
        <v>0</v>
      </c>
      <c r="AJ12" s="98"/>
      <c r="AK12" s="28">
        <v>0</v>
      </c>
      <c r="AL12" s="98">
        <f t="shared" si="21"/>
        <v>0</v>
      </c>
      <c r="AM12" s="28">
        <f t="shared" si="22"/>
        <v>0</v>
      </c>
      <c r="AN12" s="98">
        <f t="shared" si="21"/>
        <v>0</v>
      </c>
      <c r="AO12" s="28">
        <f t="shared" si="23"/>
        <v>0</v>
      </c>
      <c r="AP12" s="98">
        <f t="shared" si="24"/>
        <v>0</v>
      </c>
      <c r="AS12" s="28">
        <v>0</v>
      </c>
      <c r="AT12" s="98">
        <f t="shared" si="4"/>
        <v>0</v>
      </c>
      <c r="AU12" s="28">
        <f t="shared" si="5"/>
        <v>0</v>
      </c>
      <c r="AV12" s="98">
        <f t="shared" si="25"/>
        <v>0</v>
      </c>
      <c r="AW12" s="28">
        <f t="shared" si="6"/>
        <v>0</v>
      </c>
      <c r="AX12" s="98">
        <f t="shared" si="26"/>
        <v>0</v>
      </c>
    </row>
    <row r="13" spans="1:50" x14ac:dyDescent="0.25">
      <c r="A13" s="84">
        <v>9</v>
      </c>
      <c r="B13" s="84" t="str">
        <f t="shared" si="7"/>
        <v>9,9</v>
      </c>
      <c r="C13" s="101" t="str">
        <f t="shared" si="0"/>
        <v>[[0,0],[1,0],[2,0]]</v>
      </c>
      <c r="D13" s="101" t="str">
        <f t="shared" si="8"/>
        <v>[[0,0],[1,0],[2,0]]</v>
      </c>
      <c r="E13" s="101" t="str">
        <f t="shared" si="9"/>
        <v>90,99</v>
      </c>
      <c r="F13" s="101" t="str">
        <f t="shared" si="10"/>
        <v>[[0,0]]</v>
      </c>
      <c r="G13" s="101" t="str">
        <f t="shared" si="1"/>
        <v>[[0,0],[1,0],[2,0]]</v>
      </c>
      <c r="H13" s="101" t="str">
        <f t="shared" si="2"/>
        <v>[[0,0],[1,0],[2,0]]</v>
      </c>
      <c r="L13" s="100"/>
      <c r="O13" s="84">
        <v>9</v>
      </c>
      <c r="P13" s="28">
        <v>0</v>
      </c>
      <c r="Q13" s="98">
        <f t="shared" si="11"/>
        <v>0</v>
      </c>
      <c r="R13" s="28">
        <v>0</v>
      </c>
      <c r="S13" s="98">
        <f t="shared" si="12"/>
        <v>0</v>
      </c>
      <c r="T13" s="28">
        <f t="shared" si="13"/>
        <v>0</v>
      </c>
      <c r="U13" s="98">
        <f t="shared" si="12"/>
        <v>0</v>
      </c>
      <c r="W13" s="28">
        <v>0</v>
      </c>
      <c r="X13" s="98">
        <f t="shared" si="14"/>
        <v>0</v>
      </c>
      <c r="Y13" s="28">
        <v>0</v>
      </c>
      <c r="Z13" s="98">
        <f t="shared" si="15"/>
        <v>0</v>
      </c>
      <c r="AA13" s="28">
        <f t="shared" si="16"/>
        <v>0</v>
      </c>
      <c r="AB13" s="98">
        <f t="shared" si="17"/>
        <v>0</v>
      </c>
      <c r="AE13" s="29">
        <f t="shared" si="3"/>
        <v>90</v>
      </c>
      <c r="AF13" s="29">
        <f t="shared" si="18"/>
        <v>99</v>
      </c>
      <c r="AG13" s="29">
        <f t="shared" si="19"/>
        <v>94.5</v>
      </c>
      <c r="AH13" s="28">
        <v>0</v>
      </c>
      <c r="AI13" s="98">
        <f t="shared" si="20"/>
        <v>0</v>
      </c>
      <c r="AJ13" s="98"/>
      <c r="AK13" s="28">
        <v>0</v>
      </c>
      <c r="AL13" s="98">
        <f t="shared" si="21"/>
        <v>0</v>
      </c>
      <c r="AM13" s="28">
        <f t="shared" si="22"/>
        <v>0</v>
      </c>
      <c r="AN13" s="98">
        <f t="shared" si="21"/>
        <v>0</v>
      </c>
      <c r="AO13" s="28">
        <f t="shared" si="23"/>
        <v>0</v>
      </c>
      <c r="AP13" s="98">
        <f t="shared" si="24"/>
        <v>0</v>
      </c>
      <c r="AS13" s="28">
        <v>0</v>
      </c>
      <c r="AT13" s="98">
        <f t="shared" si="4"/>
        <v>0</v>
      </c>
      <c r="AU13" s="28">
        <f t="shared" si="5"/>
        <v>0</v>
      </c>
      <c r="AV13" s="98">
        <f t="shared" si="25"/>
        <v>0</v>
      </c>
      <c r="AW13" s="28">
        <f t="shared" si="6"/>
        <v>0</v>
      </c>
      <c r="AX13" s="98">
        <f t="shared" si="26"/>
        <v>0</v>
      </c>
    </row>
    <row r="14" spans="1:50" x14ac:dyDescent="0.25">
      <c r="A14" s="84">
        <v>10</v>
      </c>
      <c r="B14" s="84" t="str">
        <f t="shared" si="7"/>
        <v>10,10</v>
      </c>
      <c r="C14" s="101" t="str">
        <f t="shared" si="0"/>
        <v>[[0,620],[1,3000],[2,620]]</v>
      </c>
      <c r="D14" s="101" t="str">
        <f t="shared" si="8"/>
        <v>[[0,3000],[1,3000],[2,3000]]</v>
      </c>
      <c r="E14" s="101" t="str">
        <f t="shared" si="9"/>
        <v>100,109</v>
      </c>
      <c r="F14" s="101" t="str">
        <f t="shared" si="10"/>
        <v>[[0,8]]</v>
      </c>
      <c r="G14" s="101" t="str">
        <f t="shared" si="1"/>
        <v>[[0,3920],[1,3920],[2,3920]]</v>
      </c>
      <c r="H14" s="101" t="str">
        <f t="shared" si="2"/>
        <v>[[0,5000],[1,5000],[2,5000]]</v>
      </c>
      <c r="M14" s="94"/>
      <c r="O14" s="84">
        <v>10</v>
      </c>
      <c r="P14" s="28">
        <v>620</v>
      </c>
      <c r="Q14" s="98">
        <f t="shared" si="11"/>
        <v>4.4469946922966574E-2</v>
      </c>
      <c r="R14" s="28">
        <v>3000</v>
      </c>
      <c r="S14" s="98">
        <f t="shared" si="12"/>
        <v>1.0572128345638115E-2</v>
      </c>
      <c r="T14" s="28">
        <f t="shared" si="13"/>
        <v>620</v>
      </c>
      <c r="U14" s="98">
        <f t="shared" si="12"/>
        <v>4.4469946922966574E-2</v>
      </c>
      <c r="W14" s="28">
        <v>3000</v>
      </c>
      <c r="X14" s="98">
        <f t="shared" si="14"/>
        <v>1.0572128345638115E-2</v>
      </c>
      <c r="Y14" s="28">
        <v>3000</v>
      </c>
      <c r="Z14" s="98">
        <f t="shared" si="15"/>
        <v>1.0572128345638115E-2</v>
      </c>
      <c r="AA14" s="28">
        <f t="shared" si="16"/>
        <v>3000</v>
      </c>
      <c r="AB14" s="98">
        <f t="shared" si="17"/>
        <v>1.0572128345638115E-2</v>
      </c>
      <c r="AE14" s="29">
        <f t="shared" si="3"/>
        <v>100</v>
      </c>
      <c r="AF14" s="29">
        <f t="shared" si="18"/>
        <v>109</v>
      </c>
      <c r="AG14" s="29">
        <f t="shared" si="19"/>
        <v>104.5</v>
      </c>
      <c r="AH14" s="28">
        <v>8</v>
      </c>
      <c r="AI14" s="98">
        <f t="shared" si="20"/>
        <v>6.25E-2</v>
      </c>
      <c r="AJ14" s="98"/>
      <c r="AK14" s="28">
        <v>3920</v>
      </c>
      <c r="AL14" s="98">
        <f t="shared" si="21"/>
        <v>1.6017259414225941E-2</v>
      </c>
      <c r="AM14" s="28">
        <f t="shared" si="22"/>
        <v>3920</v>
      </c>
      <c r="AN14" s="98">
        <f t="shared" si="21"/>
        <v>1.6017259414225941E-2</v>
      </c>
      <c r="AO14" s="28">
        <f t="shared" si="23"/>
        <v>3920</v>
      </c>
      <c r="AP14" s="98">
        <f t="shared" si="24"/>
        <v>1.6017259414225941E-2</v>
      </c>
      <c r="AS14" s="28">
        <v>5000</v>
      </c>
      <c r="AT14" s="98">
        <f t="shared" si="4"/>
        <v>3.9646668886880121E-2</v>
      </c>
      <c r="AU14" s="28">
        <f t="shared" si="5"/>
        <v>5000</v>
      </c>
      <c r="AV14" s="98">
        <f t="shared" si="25"/>
        <v>3.9646668886880121E-2</v>
      </c>
      <c r="AW14" s="28">
        <f t="shared" si="6"/>
        <v>5000</v>
      </c>
      <c r="AX14" s="98">
        <f t="shared" si="26"/>
        <v>3.9646668886880121E-2</v>
      </c>
    </row>
    <row r="15" spans="1:50" x14ac:dyDescent="0.25">
      <c r="A15" s="84">
        <v>11</v>
      </c>
      <c r="B15" s="84" t="str">
        <f t="shared" si="7"/>
        <v>11,11</v>
      </c>
      <c r="C15" s="101" t="str">
        <f t="shared" si="0"/>
        <v>[[0,800],[1,3000],[2,800]]</v>
      </c>
      <c r="D15" s="101" t="str">
        <f t="shared" si="8"/>
        <v>[[0,3000],[1,3000],[2,3000]]</v>
      </c>
      <c r="E15" s="101" t="str">
        <f t="shared" si="9"/>
        <v>110,119</v>
      </c>
      <c r="F15" s="101" t="str">
        <f t="shared" si="10"/>
        <v>[[0,10]]</v>
      </c>
      <c r="G15" s="101" t="str">
        <f t="shared" si="1"/>
        <v>[[0,4000],[1,4000],[2,4000]]</v>
      </c>
      <c r="H15" s="101" t="str">
        <f t="shared" si="2"/>
        <v>[[0,5000],[1,5000],[2,5000]]</v>
      </c>
      <c r="M15" s="94"/>
      <c r="O15" s="84">
        <v>11</v>
      </c>
      <c r="P15" s="28">
        <v>800</v>
      </c>
      <c r="Q15" s="98">
        <f t="shared" si="11"/>
        <v>5.7380576674795583E-2</v>
      </c>
      <c r="R15" s="28">
        <v>3000</v>
      </c>
      <c r="S15" s="98">
        <f t="shared" si="12"/>
        <v>1.0572128345638115E-2</v>
      </c>
      <c r="T15" s="28">
        <f t="shared" si="13"/>
        <v>800</v>
      </c>
      <c r="U15" s="98">
        <f t="shared" si="12"/>
        <v>5.7380576674795583E-2</v>
      </c>
      <c r="W15" s="28">
        <v>3000</v>
      </c>
      <c r="X15" s="98">
        <f t="shared" si="14"/>
        <v>1.0572128345638115E-2</v>
      </c>
      <c r="Y15" s="28">
        <v>3000</v>
      </c>
      <c r="Z15" s="98">
        <f t="shared" si="15"/>
        <v>1.0572128345638115E-2</v>
      </c>
      <c r="AA15" s="28">
        <f t="shared" si="16"/>
        <v>3000</v>
      </c>
      <c r="AB15" s="98">
        <f t="shared" si="17"/>
        <v>1.0572128345638115E-2</v>
      </c>
      <c r="AE15" s="29">
        <f t="shared" si="3"/>
        <v>110</v>
      </c>
      <c r="AF15" s="29">
        <f t="shared" si="18"/>
        <v>119</v>
      </c>
      <c r="AG15" s="29">
        <f t="shared" si="19"/>
        <v>114.5</v>
      </c>
      <c r="AH15" s="28">
        <v>10</v>
      </c>
      <c r="AI15" s="98">
        <f t="shared" si="20"/>
        <v>7.8125E-2</v>
      </c>
      <c r="AJ15" s="98"/>
      <c r="AK15" s="28">
        <v>4000</v>
      </c>
      <c r="AL15" s="98">
        <f t="shared" si="21"/>
        <v>1.6344142259414225E-2</v>
      </c>
      <c r="AM15" s="28">
        <f t="shared" si="22"/>
        <v>4000</v>
      </c>
      <c r="AN15" s="98">
        <f t="shared" si="21"/>
        <v>1.6344142259414225E-2</v>
      </c>
      <c r="AO15" s="28">
        <f t="shared" si="23"/>
        <v>4000</v>
      </c>
      <c r="AP15" s="98">
        <f t="shared" si="24"/>
        <v>1.6344142259414225E-2</v>
      </c>
      <c r="AS15" s="28">
        <v>5000</v>
      </c>
      <c r="AT15" s="98">
        <f t="shared" si="4"/>
        <v>3.9646668886880121E-2</v>
      </c>
      <c r="AU15" s="28">
        <f t="shared" si="5"/>
        <v>5000</v>
      </c>
      <c r="AV15" s="98">
        <f t="shared" si="25"/>
        <v>3.9646668886880121E-2</v>
      </c>
      <c r="AW15" s="28">
        <f t="shared" ref="AW15:AW46" si="27">AS15</f>
        <v>5000</v>
      </c>
      <c r="AX15" s="98">
        <f t="shared" si="26"/>
        <v>3.9646668886880121E-2</v>
      </c>
    </row>
    <row r="16" spans="1:50" x14ac:dyDescent="0.25">
      <c r="A16" s="84">
        <v>12</v>
      </c>
      <c r="B16" s="84" t="str">
        <f t="shared" si="7"/>
        <v>12,12</v>
      </c>
      <c r="C16" s="101" t="str">
        <f t="shared" si="0"/>
        <v>[[0,800],[1,3000],[2,800]]</v>
      </c>
      <c r="D16" s="101" t="str">
        <f t="shared" si="8"/>
        <v>[[0,3000],[1,3000],[2,3000]]</v>
      </c>
      <c r="E16" s="101" t="str">
        <f t="shared" si="9"/>
        <v>120,129</v>
      </c>
      <c r="F16" s="101" t="str">
        <f t="shared" si="10"/>
        <v>[[0,10]]</v>
      </c>
      <c r="G16" s="101" t="str">
        <f t="shared" si="1"/>
        <v>[[0,4000],[1,4000],[2,4000]]</v>
      </c>
      <c r="H16" s="101" t="str">
        <f t="shared" si="2"/>
        <v>[[0,5000],[1,5000],[2,5000]]</v>
      </c>
      <c r="M16" s="94"/>
      <c r="O16" s="84">
        <v>12</v>
      </c>
      <c r="P16" s="28">
        <v>800</v>
      </c>
      <c r="Q16" s="98">
        <f t="shared" si="11"/>
        <v>5.7380576674795583E-2</v>
      </c>
      <c r="R16" s="28">
        <v>3000</v>
      </c>
      <c r="S16" s="98">
        <f t="shared" si="12"/>
        <v>1.0572128345638115E-2</v>
      </c>
      <c r="T16" s="28">
        <f t="shared" si="13"/>
        <v>800</v>
      </c>
      <c r="U16" s="98">
        <f t="shared" si="12"/>
        <v>5.7380576674795583E-2</v>
      </c>
      <c r="W16" s="28">
        <v>3000</v>
      </c>
      <c r="X16" s="98">
        <f t="shared" si="14"/>
        <v>1.0572128345638115E-2</v>
      </c>
      <c r="Y16" s="28">
        <v>3000</v>
      </c>
      <c r="Z16" s="98">
        <f t="shared" si="15"/>
        <v>1.0572128345638115E-2</v>
      </c>
      <c r="AA16" s="28">
        <f t="shared" si="16"/>
        <v>3000</v>
      </c>
      <c r="AB16" s="98">
        <f t="shared" si="17"/>
        <v>1.0572128345638115E-2</v>
      </c>
      <c r="AE16" s="29">
        <f t="shared" si="3"/>
        <v>120</v>
      </c>
      <c r="AF16" s="29">
        <f t="shared" si="18"/>
        <v>129</v>
      </c>
      <c r="AG16" s="29">
        <f t="shared" si="19"/>
        <v>124.5</v>
      </c>
      <c r="AH16" s="28">
        <v>10</v>
      </c>
      <c r="AI16" s="98">
        <f t="shared" si="20"/>
        <v>7.8125E-2</v>
      </c>
      <c r="AJ16" s="98"/>
      <c r="AK16" s="28">
        <v>4000</v>
      </c>
      <c r="AL16" s="98">
        <f t="shared" si="21"/>
        <v>1.6344142259414225E-2</v>
      </c>
      <c r="AM16" s="28">
        <f t="shared" si="22"/>
        <v>4000</v>
      </c>
      <c r="AN16" s="98">
        <f t="shared" si="21"/>
        <v>1.6344142259414225E-2</v>
      </c>
      <c r="AO16" s="28">
        <f t="shared" si="23"/>
        <v>4000</v>
      </c>
      <c r="AP16" s="98">
        <f t="shared" si="24"/>
        <v>1.6344142259414225E-2</v>
      </c>
      <c r="AS16" s="28">
        <v>5000</v>
      </c>
      <c r="AT16" s="98">
        <f t="shared" si="4"/>
        <v>3.9646668886880121E-2</v>
      </c>
      <c r="AU16" s="28">
        <f t="shared" si="5"/>
        <v>5000</v>
      </c>
      <c r="AV16" s="98">
        <f t="shared" si="25"/>
        <v>3.9646668886880121E-2</v>
      </c>
      <c r="AW16" s="28">
        <f t="shared" si="27"/>
        <v>5000</v>
      </c>
      <c r="AX16" s="98">
        <f t="shared" si="26"/>
        <v>3.9646668886880121E-2</v>
      </c>
    </row>
    <row r="17" spans="1:50" x14ac:dyDescent="0.25">
      <c r="A17" s="84">
        <v>13</v>
      </c>
      <c r="B17" s="84" t="str">
        <f t="shared" si="7"/>
        <v>13,13</v>
      </c>
      <c r="C17" s="101" t="str">
        <f t="shared" si="0"/>
        <v>[[0,800],[1,3000],[2,800]]</v>
      </c>
      <c r="D17" s="101" t="str">
        <f t="shared" si="8"/>
        <v>[[0,3000],[1,3000],[2,3000]]</v>
      </c>
      <c r="E17" s="101" t="str">
        <f t="shared" si="9"/>
        <v>130,139</v>
      </c>
      <c r="F17" s="101" t="str">
        <f t="shared" si="10"/>
        <v>[[0,10]]</v>
      </c>
      <c r="G17" s="101" t="str">
        <f t="shared" si="1"/>
        <v>[[0,4000],[1,4000],[2,4000]]</v>
      </c>
      <c r="H17" s="101" t="str">
        <f t="shared" si="2"/>
        <v>[[0,5000],[1,5000],[2,5000]]</v>
      </c>
      <c r="M17" s="94"/>
      <c r="O17" s="84">
        <v>13</v>
      </c>
      <c r="P17" s="28">
        <v>800</v>
      </c>
      <c r="Q17" s="98">
        <f t="shared" si="11"/>
        <v>5.7380576674795583E-2</v>
      </c>
      <c r="R17" s="28">
        <v>3000</v>
      </c>
      <c r="S17" s="98">
        <f t="shared" si="12"/>
        <v>1.0572128345638115E-2</v>
      </c>
      <c r="T17" s="28">
        <f t="shared" si="13"/>
        <v>800</v>
      </c>
      <c r="U17" s="98">
        <f t="shared" si="12"/>
        <v>5.7380576674795583E-2</v>
      </c>
      <c r="W17" s="28">
        <v>3000</v>
      </c>
      <c r="X17" s="98">
        <f t="shared" si="14"/>
        <v>1.0572128345638115E-2</v>
      </c>
      <c r="Y17" s="28">
        <v>3000</v>
      </c>
      <c r="Z17" s="98">
        <f t="shared" si="15"/>
        <v>1.0572128345638115E-2</v>
      </c>
      <c r="AA17" s="28">
        <f t="shared" si="16"/>
        <v>3000</v>
      </c>
      <c r="AB17" s="98">
        <f t="shared" si="17"/>
        <v>1.0572128345638115E-2</v>
      </c>
      <c r="AE17" s="29">
        <f t="shared" si="3"/>
        <v>130</v>
      </c>
      <c r="AF17" s="29">
        <f t="shared" si="18"/>
        <v>139</v>
      </c>
      <c r="AG17" s="29">
        <f t="shared" si="19"/>
        <v>134.5</v>
      </c>
      <c r="AH17" s="28">
        <v>10</v>
      </c>
      <c r="AI17" s="98">
        <f t="shared" si="20"/>
        <v>7.8125E-2</v>
      </c>
      <c r="AJ17" s="98"/>
      <c r="AK17" s="28">
        <v>4000</v>
      </c>
      <c r="AL17" s="98">
        <f t="shared" si="21"/>
        <v>1.6344142259414225E-2</v>
      </c>
      <c r="AM17" s="28">
        <f t="shared" si="22"/>
        <v>4000</v>
      </c>
      <c r="AN17" s="98">
        <f t="shared" si="21"/>
        <v>1.6344142259414225E-2</v>
      </c>
      <c r="AO17" s="28">
        <f t="shared" si="23"/>
        <v>4000</v>
      </c>
      <c r="AP17" s="98">
        <f t="shared" si="24"/>
        <v>1.6344142259414225E-2</v>
      </c>
      <c r="AS17" s="28">
        <v>5000</v>
      </c>
      <c r="AT17" s="98">
        <f t="shared" si="4"/>
        <v>3.9646668886880121E-2</v>
      </c>
      <c r="AU17" s="28">
        <f t="shared" si="5"/>
        <v>5000</v>
      </c>
      <c r="AV17" s="98">
        <f t="shared" si="25"/>
        <v>3.9646668886880121E-2</v>
      </c>
      <c r="AW17" s="28">
        <f t="shared" si="27"/>
        <v>5000</v>
      </c>
      <c r="AX17" s="98">
        <f t="shared" si="26"/>
        <v>3.9646668886880121E-2</v>
      </c>
    </row>
    <row r="18" spans="1:50" x14ac:dyDescent="0.25">
      <c r="A18" s="84">
        <v>14</v>
      </c>
      <c r="B18" s="84" t="str">
        <f t="shared" si="7"/>
        <v>14,14</v>
      </c>
      <c r="C18" s="101" t="str">
        <f t="shared" si="0"/>
        <v>[[0,800],[1,3000],[2,800]]</v>
      </c>
      <c r="D18" s="101" t="str">
        <f t="shared" si="8"/>
        <v>[[0,3000],[1,3000],[2,3000]]</v>
      </c>
      <c r="E18" s="101" t="str">
        <f t="shared" si="9"/>
        <v>140,149</v>
      </c>
      <c r="F18" s="101" t="str">
        <f t="shared" si="10"/>
        <v>[[0,10]]</v>
      </c>
      <c r="G18" s="101" t="str">
        <f t="shared" si="1"/>
        <v>[[0,4000],[1,4000],[2,4000]]</v>
      </c>
      <c r="H18" s="101" t="str">
        <f t="shared" si="2"/>
        <v>[[0,5000],[1,5000],[2,5000]]</v>
      </c>
      <c r="M18" s="94"/>
      <c r="O18" s="84">
        <v>14</v>
      </c>
      <c r="P18" s="28">
        <v>800</v>
      </c>
      <c r="Q18" s="98">
        <f t="shared" si="11"/>
        <v>5.7380576674795583E-2</v>
      </c>
      <c r="R18" s="28">
        <v>3000</v>
      </c>
      <c r="S18" s="98">
        <f t="shared" si="12"/>
        <v>1.0572128345638115E-2</v>
      </c>
      <c r="T18" s="28">
        <f t="shared" si="13"/>
        <v>800</v>
      </c>
      <c r="U18" s="98">
        <f t="shared" si="12"/>
        <v>5.7380576674795583E-2</v>
      </c>
      <c r="W18" s="28">
        <v>3000</v>
      </c>
      <c r="X18" s="98">
        <f t="shared" si="14"/>
        <v>1.0572128345638115E-2</v>
      </c>
      <c r="Y18" s="28">
        <v>3000</v>
      </c>
      <c r="Z18" s="98">
        <f t="shared" si="15"/>
        <v>1.0572128345638115E-2</v>
      </c>
      <c r="AA18" s="28">
        <f t="shared" si="16"/>
        <v>3000</v>
      </c>
      <c r="AB18" s="98">
        <f t="shared" si="17"/>
        <v>1.0572128345638115E-2</v>
      </c>
      <c r="AE18" s="29">
        <f t="shared" si="3"/>
        <v>140</v>
      </c>
      <c r="AF18" s="29">
        <f t="shared" si="18"/>
        <v>149</v>
      </c>
      <c r="AG18" s="29">
        <f t="shared" si="19"/>
        <v>144.5</v>
      </c>
      <c r="AH18" s="28">
        <v>10</v>
      </c>
      <c r="AI18" s="98">
        <f t="shared" si="20"/>
        <v>7.8125E-2</v>
      </c>
      <c r="AJ18" s="98"/>
      <c r="AK18" s="28">
        <v>4000</v>
      </c>
      <c r="AL18" s="98">
        <f t="shared" si="21"/>
        <v>1.6344142259414225E-2</v>
      </c>
      <c r="AM18" s="28">
        <f t="shared" si="22"/>
        <v>4000</v>
      </c>
      <c r="AN18" s="98">
        <f t="shared" si="21"/>
        <v>1.6344142259414225E-2</v>
      </c>
      <c r="AO18" s="28">
        <f t="shared" si="23"/>
        <v>4000</v>
      </c>
      <c r="AP18" s="98">
        <f t="shared" si="24"/>
        <v>1.6344142259414225E-2</v>
      </c>
      <c r="AS18" s="28">
        <v>5000</v>
      </c>
      <c r="AT18" s="98">
        <f t="shared" si="4"/>
        <v>3.9646668886880121E-2</v>
      </c>
      <c r="AU18" s="28">
        <f t="shared" si="5"/>
        <v>5000</v>
      </c>
      <c r="AV18" s="98">
        <f t="shared" si="25"/>
        <v>3.9646668886880121E-2</v>
      </c>
      <c r="AW18" s="28">
        <f t="shared" si="27"/>
        <v>5000</v>
      </c>
      <c r="AX18" s="98">
        <f t="shared" si="26"/>
        <v>3.9646668886880121E-2</v>
      </c>
    </row>
    <row r="19" spans="1:50" x14ac:dyDescent="0.25">
      <c r="A19" s="84">
        <v>15</v>
      </c>
      <c r="B19" s="84" t="str">
        <f t="shared" si="7"/>
        <v>15,15</v>
      </c>
      <c r="C19" s="101" t="str">
        <f t="shared" si="0"/>
        <v>[[0,800],[1,4000],[2,800]]</v>
      </c>
      <c r="D19" s="101" t="str">
        <f t="shared" si="8"/>
        <v>[[0,4000],[1,4000],[2,4000]]</v>
      </c>
      <c r="E19" s="101" t="str">
        <f t="shared" si="9"/>
        <v>150,159</v>
      </c>
      <c r="F19" s="101" t="str">
        <f t="shared" si="10"/>
        <v>[[0,9]]</v>
      </c>
      <c r="G19" s="101" t="str">
        <f t="shared" si="1"/>
        <v>[[0,4000],[1,4000],[2,4000]]</v>
      </c>
      <c r="H19" s="101" t="str">
        <f t="shared" si="2"/>
        <v>[[0,5000],[1,5000],[2,5000]]</v>
      </c>
      <c r="O19" s="84">
        <v>15</v>
      </c>
      <c r="P19" s="28">
        <v>800</v>
      </c>
      <c r="Q19" s="98">
        <f t="shared" si="11"/>
        <v>5.7380576674795583E-2</v>
      </c>
      <c r="R19" s="28">
        <v>4000</v>
      </c>
      <c r="S19" s="98">
        <f t="shared" si="12"/>
        <v>1.4096171127517487E-2</v>
      </c>
      <c r="T19" s="28">
        <f t="shared" si="13"/>
        <v>800</v>
      </c>
      <c r="U19" s="98">
        <f t="shared" si="12"/>
        <v>5.7380576674795583E-2</v>
      </c>
      <c r="W19" s="28">
        <v>4000</v>
      </c>
      <c r="X19" s="98">
        <f t="shared" si="14"/>
        <v>1.4096171127517487E-2</v>
      </c>
      <c r="Y19" s="28">
        <v>4000</v>
      </c>
      <c r="Z19" s="98">
        <f t="shared" si="15"/>
        <v>1.4096171127517487E-2</v>
      </c>
      <c r="AA19" s="28">
        <f t="shared" si="16"/>
        <v>4000</v>
      </c>
      <c r="AB19" s="98">
        <f t="shared" si="17"/>
        <v>1.4096171127517487E-2</v>
      </c>
      <c r="AE19" s="29">
        <f t="shared" si="3"/>
        <v>150</v>
      </c>
      <c r="AF19" s="29">
        <f t="shared" si="18"/>
        <v>159</v>
      </c>
      <c r="AG19" s="29">
        <f t="shared" si="19"/>
        <v>154.5</v>
      </c>
      <c r="AH19" s="28">
        <v>9</v>
      </c>
      <c r="AI19" s="98">
        <f t="shared" si="20"/>
        <v>7.03125E-2</v>
      </c>
      <c r="AJ19" s="98"/>
      <c r="AK19" s="28">
        <v>4000</v>
      </c>
      <c r="AL19" s="98">
        <f t="shared" si="21"/>
        <v>1.6344142259414225E-2</v>
      </c>
      <c r="AM19" s="28">
        <f t="shared" si="22"/>
        <v>4000</v>
      </c>
      <c r="AN19" s="98">
        <f t="shared" si="21"/>
        <v>1.6344142259414225E-2</v>
      </c>
      <c r="AO19" s="28">
        <f t="shared" si="23"/>
        <v>4000</v>
      </c>
      <c r="AP19" s="98">
        <f t="shared" si="24"/>
        <v>1.6344142259414225E-2</v>
      </c>
      <c r="AS19" s="28">
        <v>5000</v>
      </c>
      <c r="AT19" s="98">
        <f t="shared" si="4"/>
        <v>3.9646668886880121E-2</v>
      </c>
      <c r="AU19" s="28">
        <f t="shared" si="5"/>
        <v>5000</v>
      </c>
      <c r="AV19" s="98">
        <f t="shared" si="25"/>
        <v>3.9646668886880121E-2</v>
      </c>
      <c r="AW19" s="28">
        <f t="shared" si="27"/>
        <v>5000</v>
      </c>
      <c r="AX19" s="98">
        <f t="shared" si="26"/>
        <v>3.9646668886880121E-2</v>
      </c>
    </row>
    <row r="20" spans="1:50" x14ac:dyDescent="0.25">
      <c r="A20" s="84">
        <v>16</v>
      </c>
      <c r="B20" s="84" t="str">
        <f t="shared" si="7"/>
        <v>16,16</v>
      </c>
      <c r="C20" s="101" t="str">
        <f t="shared" si="0"/>
        <v>[[0,800],[1,4000],[2,800]]</v>
      </c>
      <c r="D20" s="101" t="str">
        <f t="shared" si="8"/>
        <v>[[0,4000],[1,4000],[2,4000]]</v>
      </c>
      <c r="E20" s="101" t="str">
        <f t="shared" si="9"/>
        <v>160,169</v>
      </c>
      <c r="F20" s="101" t="str">
        <f t="shared" si="10"/>
        <v>[[0,9]]</v>
      </c>
      <c r="G20" s="101" t="str">
        <f t="shared" si="1"/>
        <v>[[0,4000],[1,4000],[2,4000]]</v>
      </c>
      <c r="H20" s="101" t="str">
        <f t="shared" si="2"/>
        <v>[[0,5000],[1,5000],[2,5000]]</v>
      </c>
      <c r="O20" s="84">
        <v>16</v>
      </c>
      <c r="P20" s="28">
        <v>800</v>
      </c>
      <c r="Q20" s="98">
        <f t="shared" si="11"/>
        <v>5.7380576674795583E-2</v>
      </c>
      <c r="R20" s="28">
        <v>4000</v>
      </c>
      <c r="S20" s="98">
        <f t="shared" si="12"/>
        <v>1.4096171127517487E-2</v>
      </c>
      <c r="T20" s="28">
        <f t="shared" si="13"/>
        <v>800</v>
      </c>
      <c r="U20" s="98">
        <f t="shared" si="12"/>
        <v>5.7380576674795583E-2</v>
      </c>
      <c r="W20" s="28">
        <v>4000</v>
      </c>
      <c r="X20" s="98">
        <f t="shared" si="14"/>
        <v>1.4096171127517487E-2</v>
      </c>
      <c r="Y20" s="28">
        <v>4000</v>
      </c>
      <c r="Z20" s="98">
        <f t="shared" si="15"/>
        <v>1.4096171127517487E-2</v>
      </c>
      <c r="AA20" s="28">
        <f t="shared" si="16"/>
        <v>4000</v>
      </c>
      <c r="AB20" s="98">
        <f t="shared" si="17"/>
        <v>1.4096171127517487E-2</v>
      </c>
      <c r="AE20" s="29">
        <f t="shared" si="3"/>
        <v>160</v>
      </c>
      <c r="AF20" s="29">
        <f t="shared" si="18"/>
        <v>169</v>
      </c>
      <c r="AG20" s="29">
        <f t="shared" si="19"/>
        <v>164.5</v>
      </c>
      <c r="AH20" s="28">
        <v>9</v>
      </c>
      <c r="AI20" s="98">
        <f t="shared" si="20"/>
        <v>7.03125E-2</v>
      </c>
      <c r="AJ20" s="98"/>
      <c r="AK20" s="28">
        <v>4000</v>
      </c>
      <c r="AL20" s="98">
        <f t="shared" si="21"/>
        <v>1.6344142259414225E-2</v>
      </c>
      <c r="AM20" s="28">
        <f t="shared" si="22"/>
        <v>4000</v>
      </c>
      <c r="AN20" s="98">
        <f t="shared" si="21"/>
        <v>1.6344142259414225E-2</v>
      </c>
      <c r="AO20" s="28">
        <f t="shared" si="23"/>
        <v>4000</v>
      </c>
      <c r="AP20" s="98">
        <f t="shared" si="24"/>
        <v>1.6344142259414225E-2</v>
      </c>
      <c r="AS20" s="28">
        <v>5000</v>
      </c>
      <c r="AT20" s="98">
        <f t="shared" si="4"/>
        <v>3.9646668886880121E-2</v>
      </c>
      <c r="AU20" s="28">
        <f t="shared" si="5"/>
        <v>5000</v>
      </c>
      <c r="AV20" s="98">
        <f t="shared" si="25"/>
        <v>3.9646668886880121E-2</v>
      </c>
      <c r="AW20" s="28">
        <f t="shared" si="27"/>
        <v>5000</v>
      </c>
      <c r="AX20" s="98">
        <f t="shared" si="26"/>
        <v>3.9646668886880121E-2</v>
      </c>
    </row>
    <row r="21" spans="1:50" x14ac:dyDescent="0.25">
      <c r="A21" s="84">
        <v>17</v>
      </c>
      <c r="B21" s="84" t="str">
        <f t="shared" si="7"/>
        <v>17,17</v>
      </c>
      <c r="C21" s="101" t="str">
        <f t="shared" si="0"/>
        <v>[[0,900],[1,4000],[2,900]]</v>
      </c>
      <c r="D21" s="101" t="str">
        <f t="shared" si="8"/>
        <v>[[0,4000],[1,4000],[2,4000]]</v>
      </c>
      <c r="E21" s="101" t="str">
        <f t="shared" si="9"/>
        <v>170,179</v>
      </c>
      <c r="F21" s="101" t="str">
        <f t="shared" si="10"/>
        <v>[[0,7]]</v>
      </c>
      <c r="G21" s="101" t="str">
        <f t="shared" si="1"/>
        <v>[[0,4000],[1,4000],[2,4000]]</v>
      </c>
      <c r="H21" s="101" t="str">
        <f t="shared" si="2"/>
        <v>[[0,5000],[1,5000],[2,5000]]</v>
      </c>
      <c r="O21" s="84">
        <v>17</v>
      </c>
      <c r="P21" s="28">
        <v>900</v>
      </c>
      <c r="Q21" s="98">
        <f t="shared" si="11"/>
        <v>6.4553148759145029E-2</v>
      </c>
      <c r="R21" s="28">
        <v>4000</v>
      </c>
      <c r="S21" s="98">
        <f t="shared" si="12"/>
        <v>1.4096171127517487E-2</v>
      </c>
      <c r="T21" s="28">
        <f t="shared" si="13"/>
        <v>900</v>
      </c>
      <c r="U21" s="98">
        <f t="shared" si="12"/>
        <v>6.4553148759145029E-2</v>
      </c>
      <c r="W21" s="28">
        <v>4000</v>
      </c>
      <c r="X21" s="98">
        <f t="shared" si="14"/>
        <v>1.4096171127517487E-2</v>
      </c>
      <c r="Y21" s="28">
        <v>4000</v>
      </c>
      <c r="Z21" s="98">
        <f t="shared" si="15"/>
        <v>1.4096171127517487E-2</v>
      </c>
      <c r="AA21" s="28">
        <f t="shared" si="16"/>
        <v>4000</v>
      </c>
      <c r="AB21" s="98">
        <f t="shared" si="17"/>
        <v>1.4096171127517487E-2</v>
      </c>
      <c r="AE21" s="29">
        <f t="shared" si="3"/>
        <v>170</v>
      </c>
      <c r="AF21" s="29">
        <f t="shared" si="18"/>
        <v>179</v>
      </c>
      <c r="AG21" s="29">
        <f t="shared" si="19"/>
        <v>174.5</v>
      </c>
      <c r="AH21" s="28">
        <v>7</v>
      </c>
      <c r="AI21" s="98">
        <f t="shared" si="20"/>
        <v>5.46875E-2</v>
      </c>
      <c r="AJ21" s="98"/>
      <c r="AK21" s="28">
        <v>4000</v>
      </c>
      <c r="AL21" s="98">
        <f t="shared" si="21"/>
        <v>1.6344142259414225E-2</v>
      </c>
      <c r="AM21" s="28">
        <f t="shared" si="22"/>
        <v>4000</v>
      </c>
      <c r="AN21" s="98">
        <f t="shared" si="21"/>
        <v>1.6344142259414225E-2</v>
      </c>
      <c r="AO21" s="28">
        <f t="shared" si="23"/>
        <v>4000</v>
      </c>
      <c r="AP21" s="98">
        <f t="shared" si="24"/>
        <v>1.6344142259414225E-2</v>
      </c>
      <c r="AS21" s="28">
        <v>5000</v>
      </c>
      <c r="AT21" s="98">
        <f t="shared" si="4"/>
        <v>3.9646668886880121E-2</v>
      </c>
      <c r="AU21" s="28">
        <f t="shared" si="5"/>
        <v>5000</v>
      </c>
      <c r="AV21" s="98">
        <f t="shared" si="25"/>
        <v>3.9646668886880121E-2</v>
      </c>
      <c r="AW21" s="28">
        <f t="shared" si="27"/>
        <v>5000</v>
      </c>
      <c r="AX21" s="98">
        <f t="shared" si="26"/>
        <v>3.9646668886880121E-2</v>
      </c>
    </row>
    <row r="22" spans="1:50" x14ac:dyDescent="0.25">
      <c r="A22" s="84">
        <v>18</v>
      </c>
      <c r="B22" s="84" t="str">
        <f t="shared" si="7"/>
        <v>18,18</v>
      </c>
      <c r="C22" s="101" t="str">
        <f t="shared" si="0"/>
        <v>[[0,998],[1,4000],[2,998]]</v>
      </c>
      <c r="D22" s="101" t="str">
        <f t="shared" si="8"/>
        <v>[[0,4000],[1,4000],[2,4000]]</v>
      </c>
      <c r="E22" s="101" t="str">
        <f t="shared" si="9"/>
        <v>180,189</v>
      </c>
      <c r="F22" s="101" t="str">
        <f t="shared" si="10"/>
        <v>[[0,5]]</v>
      </c>
      <c r="G22" s="101" t="str">
        <f t="shared" si="1"/>
        <v>[[0,4000],[1,4000],[2,4000]]</v>
      </c>
      <c r="H22" s="101" t="str">
        <f t="shared" si="2"/>
        <v>[[0,5000],[1,5000],[2,5000]]</v>
      </c>
      <c r="O22" s="84">
        <v>18</v>
      </c>
      <c r="P22" s="28">
        <v>998</v>
      </c>
      <c r="Q22" s="98">
        <f t="shared" si="11"/>
        <v>7.1582269401807494E-2</v>
      </c>
      <c r="R22" s="28">
        <v>4000</v>
      </c>
      <c r="S22" s="98">
        <f t="shared" si="12"/>
        <v>1.4096171127517487E-2</v>
      </c>
      <c r="T22" s="28">
        <f t="shared" si="13"/>
        <v>998</v>
      </c>
      <c r="U22" s="98">
        <f t="shared" si="12"/>
        <v>7.1582269401807494E-2</v>
      </c>
      <c r="W22" s="28">
        <v>4000</v>
      </c>
      <c r="X22" s="98">
        <f t="shared" si="14"/>
        <v>1.4096171127517487E-2</v>
      </c>
      <c r="Y22" s="28">
        <v>4000</v>
      </c>
      <c r="Z22" s="98">
        <f t="shared" si="15"/>
        <v>1.4096171127517487E-2</v>
      </c>
      <c r="AA22" s="28">
        <f t="shared" si="16"/>
        <v>4000</v>
      </c>
      <c r="AB22" s="98">
        <f t="shared" si="17"/>
        <v>1.4096171127517487E-2</v>
      </c>
      <c r="AE22" s="29">
        <f t="shared" si="3"/>
        <v>180</v>
      </c>
      <c r="AF22" s="29">
        <f t="shared" si="18"/>
        <v>189</v>
      </c>
      <c r="AG22" s="29">
        <f t="shared" si="19"/>
        <v>184.5</v>
      </c>
      <c r="AH22" s="28">
        <v>5</v>
      </c>
      <c r="AI22" s="98">
        <f t="shared" si="20"/>
        <v>3.90625E-2</v>
      </c>
      <c r="AJ22" s="98"/>
      <c r="AK22" s="28">
        <v>4000</v>
      </c>
      <c r="AL22" s="98">
        <f t="shared" si="21"/>
        <v>1.6344142259414225E-2</v>
      </c>
      <c r="AM22" s="28">
        <f t="shared" si="22"/>
        <v>4000</v>
      </c>
      <c r="AN22" s="98">
        <f t="shared" si="21"/>
        <v>1.6344142259414225E-2</v>
      </c>
      <c r="AO22" s="28">
        <f t="shared" si="23"/>
        <v>4000</v>
      </c>
      <c r="AP22" s="98">
        <f t="shared" si="24"/>
        <v>1.6344142259414225E-2</v>
      </c>
      <c r="AS22" s="28">
        <v>5000</v>
      </c>
      <c r="AT22" s="98">
        <f t="shared" si="4"/>
        <v>3.9646668886880121E-2</v>
      </c>
      <c r="AU22" s="28">
        <f t="shared" si="5"/>
        <v>5000</v>
      </c>
      <c r="AV22" s="98">
        <f t="shared" si="25"/>
        <v>3.9646668886880121E-2</v>
      </c>
      <c r="AW22" s="28">
        <f t="shared" si="27"/>
        <v>5000</v>
      </c>
      <c r="AX22" s="98">
        <f t="shared" si="26"/>
        <v>3.9646668886880121E-2</v>
      </c>
    </row>
    <row r="23" spans="1:50" x14ac:dyDescent="0.25">
      <c r="A23" s="84">
        <v>19</v>
      </c>
      <c r="B23" s="84" t="str">
        <f t="shared" si="7"/>
        <v>19,19</v>
      </c>
      <c r="C23" s="101" t="str">
        <f t="shared" si="0"/>
        <v>[[0,999],[1,4000],[2,999]]</v>
      </c>
      <c r="D23" s="101" t="str">
        <f t="shared" si="8"/>
        <v>[[0,4000],[1,4000],[2,4000]]</v>
      </c>
      <c r="E23" s="101" t="str">
        <f t="shared" si="9"/>
        <v>190,199</v>
      </c>
      <c r="F23" s="101" t="str">
        <f t="shared" si="10"/>
        <v>[[0,5]]</v>
      </c>
      <c r="G23" s="101" t="str">
        <f t="shared" si="1"/>
        <v>[[0,5000],[1,5000],[2,5000]]</v>
      </c>
      <c r="H23" s="101" t="str">
        <f t="shared" si="2"/>
        <v>[[0,5000],[1,5000],[2,5000]]</v>
      </c>
      <c r="O23" s="84">
        <v>19</v>
      </c>
      <c r="P23" s="28">
        <v>999</v>
      </c>
      <c r="Q23" s="98">
        <f t="shared" si="11"/>
        <v>7.1653995122650985E-2</v>
      </c>
      <c r="R23" s="28">
        <v>4000</v>
      </c>
      <c r="S23" s="98">
        <f t="shared" si="12"/>
        <v>1.4096171127517487E-2</v>
      </c>
      <c r="T23" s="28">
        <f t="shared" si="13"/>
        <v>999</v>
      </c>
      <c r="U23" s="98">
        <f t="shared" si="12"/>
        <v>7.1653995122650985E-2</v>
      </c>
      <c r="W23" s="28">
        <v>4000</v>
      </c>
      <c r="X23" s="98">
        <f t="shared" si="14"/>
        <v>1.4096171127517487E-2</v>
      </c>
      <c r="Y23" s="28">
        <v>4000</v>
      </c>
      <c r="Z23" s="98">
        <f t="shared" si="15"/>
        <v>1.4096171127517487E-2</v>
      </c>
      <c r="AA23" s="28">
        <f t="shared" si="16"/>
        <v>4000</v>
      </c>
      <c r="AB23" s="98">
        <f t="shared" si="17"/>
        <v>1.4096171127517487E-2</v>
      </c>
      <c r="AE23" s="29">
        <f t="shared" si="3"/>
        <v>190</v>
      </c>
      <c r="AF23" s="29">
        <f t="shared" si="18"/>
        <v>199</v>
      </c>
      <c r="AG23" s="29">
        <f t="shared" si="19"/>
        <v>194.5</v>
      </c>
      <c r="AH23" s="28">
        <v>5</v>
      </c>
      <c r="AI23" s="98">
        <f t="shared" si="20"/>
        <v>3.90625E-2</v>
      </c>
      <c r="AJ23" s="98"/>
      <c r="AK23" s="28">
        <v>5000</v>
      </c>
      <c r="AL23" s="98">
        <f t="shared" si="21"/>
        <v>2.0430177824267783E-2</v>
      </c>
      <c r="AM23" s="28">
        <f t="shared" si="22"/>
        <v>5000</v>
      </c>
      <c r="AN23" s="98">
        <f t="shared" si="21"/>
        <v>2.0430177824267783E-2</v>
      </c>
      <c r="AO23" s="28">
        <f t="shared" si="23"/>
        <v>5000</v>
      </c>
      <c r="AP23" s="98">
        <f t="shared" si="24"/>
        <v>2.0430177824267783E-2</v>
      </c>
      <c r="AS23" s="28">
        <v>5000</v>
      </c>
      <c r="AT23" s="98">
        <f t="shared" si="4"/>
        <v>3.9646668886880121E-2</v>
      </c>
      <c r="AU23" s="28">
        <f t="shared" si="5"/>
        <v>5000</v>
      </c>
      <c r="AV23" s="98">
        <f t="shared" si="25"/>
        <v>3.9646668886880121E-2</v>
      </c>
      <c r="AW23" s="28">
        <f t="shared" si="27"/>
        <v>5000</v>
      </c>
      <c r="AX23" s="98">
        <f t="shared" si="26"/>
        <v>3.9646668886880121E-2</v>
      </c>
    </row>
    <row r="24" spans="1:50" x14ac:dyDescent="0.25">
      <c r="A24" s="84">
        <v>20</v>
      </c>
      <c r="B24" s="84" t="str">
        <f t="shared" si="7"/>
        <v>20,20</v>
      </c>
      <c r="C24" s="101" t="str">
        <f t="shared" si="0"/>
        <v>[[0,800],[1,4000],[2,800]]</v>
      </c>
      <c r="D24" s="101" t="str">
        <f t="shared" si="8"/>
        <v>[[0,4000],[1,4000],[2,4000]]</v>
      </c>
      <c r="E24" s="101" t="str">
        <f t="shared" si="9"/>
        <v>200,209</v>
      </c>
      <c r="F24" s="101" t="str">
        <f t="shared" si="10"/>
        <v>[[0,5]]</v>
      </c>
      <c r="G24" s="101" t="str">
        <f t="shared" si="1"/>
        <v>[[0,5000],[1,5000],[2,5000]]</v>
      </c>
      <c r="H24" s="101" t="str">
        <f t="shared" si="2"/>
        <v>[[0,5000],[1,5000],[2,5000]]</v>
      </c>
      <c r="O24" s="84">
        <v>20</v>
      </c>
      <c r="P24" s="28">
        <v>800</v>
      </c>
      <c r="Q24" s="98">
        <f t="shared" si="11"/>
        <v>5.7380576674795583E-2</v>
      </c>
      <c r="R24" s="28">
        <v>4000</v>
      </c>
      <c r="S24" s="98">
        <f t="shared" si="12"/>
        <v>1.4096171127517487E-2</v>
      </c>
      <c r="T24" s="28">
        <f t="shared" si="13"/>
        <v>800</v>
      </c>
      <c r="U24" s="98">
        <f t="shared" si="12"/>
        <v>5.7380576674795583E-2</v>
      </c>
      <c r="W24" s="28">
        <v>4000</v>
      </c>
      <c r="X24" s="98">
        <f t="shared" si="14"/>
        <v>1.4096171127517487E-2</v>
      </c>
      <c r="Y24" s="28">
        <v>4000</v>
      </c>
      <c r="Z24" s="98">
        <f t="shared" si="15"/>
        <v>1.4096171127517487E-2</v>
      </c>
      <c r="AA24" s="28">
        <f t="shared" si="16"/>
        <v>4000</v>
      </c>
      <c r="AB24" s="98">
        <f t="shared" si="17"/>
        <v>1.4096171127517487E-2</v>
      </c>
      <c r="AE24" s="29">
        <f t="shared" si="3"/>
        <v>200</v>
      </c>
      <c r="AF24" s="29">
        <f t="shared" si="18"/>
        <v>209</v>
      </c>
      <c r="AG24" s="29">
        <f t="shared" si="19"/>
        <v>204.5</v>
      </c>
      <c r="AH24" s="28">
        <v>5</v>
      </c>
      <c r="AI24" s="98">
        <f t="shared" si="20"/>
        <v>3.90625E-2</v>
      </c>
      <c r="AJ24" s="98"/>
      <c r="AK24" s="28">
        <v>5000</v>
      </c>
      <c r="AL24" s="98">
        <f t="shared" si="21"/>
        <v>2.0430177824267783E-2</v>
      </c>
      <c r="AM24" s="28">
        <f t="shared" si="22"/>
        <v>5000</v>
      </c>
      <c r="AN24" s="98">
        <f t="shared" si="21"/>
        <v>2.0430177824267783E-2</v>
      </c>
      <c r="AO24" s="28">
        <f t="shared" si="23"/>
        <v>5000</v>
      </c>
      <c r="AP24" s="98">
        <f t="shared" si="24"/>
        <v>2.0430177824267783E-2</v>
      </c>
      <c r="AS24" s="28">
        <v>5000</v>
      </c>
      <c r="AT24" s="98">
        <f t="shared" si="4"/>
        <v>3.9646668886880121E-2</v>
      </c>
      <c r="AU24" s="28">
        <f t="shared" si="5"/>
        <v>5000</v>
      </c>
      <c r="AV24" s="98">
        <f t="shared" si="25"/>
        <v>3.9646668886880121E-2</v>
      </c>
      <c r="AW24" s="28">
        <f t="shared" si="27"/>
        <v>5000</v>
      </c>
      <c r="AX24" s="98">
        <f t="shared" si="26"/>
        <v>3.9646668886880121E-2</v>
      </c>
    </row>
    <row r="25" spans="1:50" x14ac:dyDescent="0.25">
      <c r="A25" s="84">
        <v>21</v>
      </c>
      <c r="B25" s="84" t="str">
        <f t="shared" si="7"/>
        <v>21,21</v>
      </c>
      <c r="C25" s="101" t="str">
        <f t="shared" si="0"/>
        <v>[[0,695],[1,5000],[2,695]]</v>
      </c>
      <c r="D25" s="101" t="str">
        <f t="shared" si="8"/>
        <v>[[0,5000],[1,5000],[2,5000]]</v>
      </c>
      <c r="E25" s="101" t="str">
        <f t="shared" si="9"/>
        <v>210,219</v>
      </c>
      <c r="F25" s="101" t="str">
        <f t="shared" si="10"/>
        <v>[[0,3]]</v>
      </c>
      <c r="G25" s="101" t="str">
        <f t="shared" si="1"/>
        <v>[[0,5000],[1,5000],[2,5000]]</v>
      </c>
      <c r="H25" s="101" t="str">
        <f t="shared" si="2"/>
        <v>[[0,5000],[1,5000],[2,5000]]</v>
      </c>
      <c r="O25" s="84">
        <v>21</v>
      </c>
      <c r="P25" s="28">
        <v>695</v>
      </c>
      <c r="Q25" s="98">
        <f t="shared" si="11"/>
        <v>4.9849375986228663E-2</v>
      </c>
      <c r="R25" s="28">
        <v>5000</v>
      </c>
      <c r="S25" s="98">
        <f t="shared" si="12"/>
        <v>1.7620213909396859E-2</v>
      </c>
      <c r="T25" s="28">
        <f t="shared" si="13"/>
        <v>695</v>
      </c>
      <c r="U25" s="98">
        <f t="shared" si="12"/>
        <v>4.9849375986228663E-2</v>
      </c>
      <c r="W25" s="28">
        <v>5000</v>
      </c>
      <c r="X25" s="98">
        <f t="shared" si="14"/>
        <v>1.7620213909396859E-2</v>
      </c>
      <c r="Y25" s="28">
        <v>5000</v>
      </c>
      <c r="Z25" s="98">
        <f t="shared" si="15"/>
        <v>1.7620213909396859E-2</v>
      </c>
      <c r="AA25" s="28">
        <f t="shared" si="16"/>
        <v>5000</v>
      </c>
      <c r="AB25" s="98">
        <f t="shared" si="17"/>
        <v>1.7620213909396859E-2</v>
      </c>
      <c r="AE25" s="29">
        <f t="shared" si="3"/>
        <v>210</v>
      </c>
      <c r="AF25" s="29">
        <f t="shared" si="18"/>
        <v>219</v>
      </c>
      <c r="AG25" s="29">
        <f t="shared" si="19"/>
        <v>214.5</v>
      </c>
      <c r="AH25" s="28">
        <v>3</v>
      </c>
      <c r="AI25" s="98">
        <f t="shared" si="20"/>
        <v>2.34375E-2</v>
      </c>
      <c r="AJ25" s="98"/>
      <c r="AK25" s="28">
        <v>5000</v>
      </c>
      <c r="AL25" s="98">
        <f t="shared" si="21"/>
        <v>2.0430177824267783E-2</v>
      </c>
      <c r="AM25" s="28">
        <f t="shared" si="22"/>
        <v>5000</v>
      </c>
      <c r="AN25" s="98">
        <f t="shared" si="21"/>
        <v>2.0430177824267783E-2</v>
      </c>
      <c r="AO25" s="28">
        <f t="shared" si="23"/>
        <v>5000</v>
      </c>
      <c r="AP25" s="98">
        <f t="shared" si="24"/>
        <v>2.0430177824267783E-2</v>
      </c>
      <c r="AS25" s="28">
        <v>5000</v>
      </c>
      <c r="AT25" s="98">
        <f t="shared" si="4"/>
        <v>3.9646668886880121E-2</v>
      </c>
      <c r="AU25" s="28">
        <f t="shared" si="5"/>
        <v>5000</v>
      </c>
      <c r="AV25" s="98">
        <f t="shared" si="25"/>
        <v>3.9646668886880121E-2</v>
      </c>
      <c r="AW25" s="28">
        <f t="shared" si="27"/>
        <v>5000</v>
      </c>
      <c r="AX25" s="98">
        <f t="shared" si="26"/>
        <v>3.9646668886880121E-2</v>
      </c>
    </row>
    <row r="26" spans="1:50" x14ac:dyDescent="0.25">
      <c r="A26" s="84">
        <v>22</v>
      </c>
      <c r="B26" s="84" t="str">
        <f t="shared" si="7"/>
        <v>22,22</v>
      </c>
      <c r="C26" s="101" t="str">
        <f t="shared" si="0"/>
        <v>[[0,600],[1,5000],[2,600]]</v>
      </c>
      <c r="D26" s="101" t="str">
        <f t="shared" si="8"/>
        <v>[[0,5000],[1,5000],[2,5000]]</v>
      </c>
      <c r="E26" s="101" t="str">
        <f t="shared" si="9"/>
        <v>220,229</v>
      </c>
      <c r="F26" s="101" t="str">
        <f t="shared" si="10"/>
        <v>[[0,3]]</v>
      </c>
      <c r="G26" s="101" t="str">
        <f t="shared" si="1"/>
        <v>[[0,5000],[1,5000],[2,5000]]</v>
      </c>
      <c r="H26" s="101" t="str">
        <f t="shared" si="2"/>
        <v>[[0,5000],[1,5000],[2,5000]]</v>
      </c>
      <c r="O26" s="84">
        <v>22</v>
      </c>
      <c r="P26" s="28">
        <v>600</v>
      </c>
      <c r="Q26" s="98">
        <f t="shared" si="11"/>
        <v>4.3035432506096684E-2</v>
      </c>
      <c r="R26" s="28">
        <v>5000</v>
      </c>
      <c r="S26" s="98">
        <f t="shared" si="12"/>
        <v>1.7620213909396859E-2</v>
      </c>
      <c r="T26" s="28">
        <f t="shared" si="13"/>
        <v>600</v>
      </c>
      <c r="U26" s="98">
        <f t="shared" si="12"/>
        <v>4.3035432506096684E-2</v>
      </c>
      <c r="W26" s="28">
        <v>5000</v>
      </c>
      <c r="X26" s="98">
        <f t="shared" si="14"/>
        <v>1.7620213909396859E-2</v>
      </c>
      <c r="Y26" s="28">
        <v>5000</v>
      </c>
      <c r="Z26" s="98">
        <f t="shared" si="15"/>
        <v>1.7620213909396859E-2</v>
      </c>
      <c r="AA26" s="28">
        <f t="shared" si="16"/>
        <v>5000</v>
      </c>
      <c r="AB26" s="98">
        <f t="shared" si="17"/>
        <v>1.7620213909396859E-2</v>
      </c>
      <c r="AE26" s="29">
        <f t="shared" si="3"/>
        <v>220</v>
      </c>
      <c r="AF26" s="29">
        <f t="shared" si="18"/>
        <v>229</v>
      </c>
      <c r="AG26" s="29">
        <f t="shared" si="19"/>
        <v>224.5</v>
      </c>
      <c r="AH26" s="28">
        <v>3</v>
      </c>
      <c r="AI26" s="98">
        <f t="shared" si="20"/>
        <v>2.34375E-2</v>
      </c>
      <c r="AJ26" s="98"/>
      <c r="AK26" s="28">
        <v>5000</v>
      </c>
      <c r="AL26" s="98">
        <f t="shared" si="21"/>
        <v>2.0430177824267783E-2</v>
      </c>
      <c r="AM26" s="28">
        <f t="shared" si="22"/>
        <v>5000</v>
      </c>
      <c r="AN26" s="98">
        <f t="shared" si="21"/>
        <v>2.0430177824267783E-2</v>
      </c>
      <c r="AO26" s="28">
        <f t="shared" si="23"/>
        <v>5000</v>
      </c>
      <c r="AP26" s="98">
        <f t="shared" si="24"/>
        <v>2.0430177824267783E-2</v>
      </c>
      <c r="AS26" s="28">
        <v>5000</v>
      </c>
      <c r="AT26" s="98">
        <f t="shared" si="4"/>
        <v>3.9646668886880121E-2</v>
      </c>
      <c r="AU26" s="28">
        <f t="shared" si="5"/>
        <v>5000</v>
      </c>
      <c r="AV26" s="98">
        <f t="shared" si="25"/>
        <v>3.9646668886880121E-2</v>
      </c>
      <c r="AW26" s="28">
        <f t="shared" si="27"/>
        <v>5000</v>
      </c>
      <c r="AX26" s="98">
        <f t="shared" si="26"/>
        <v>3.9646668886880121E-2</v>
      </c>
    </row>
    <row r="27" spans="1:50" x14ac:dyDescent="0.25">
      <c r="A27" s="84">
        <v>23</v>
      </c>
      <c r="B27" s="84" t="str">
        <f t="shared" si="7"/>
        <v>23,23</v>
      </c>
      <c r="C27" s="101" t="str">
        <f t="shared" si="0"/>
        <v>[[0,500],[1,5000],[2,500]]</v>
      </c>
      <c r="D27" s="101" t="str">
        <f t="shared" si="8"/>
        <v>[[0,5000],[1,5000],[2,5000]]</v>
      </c>
      <c r="E27" s="101" t="str">
        <f t="shared" si="9"/>
        <v>230,239</v>
      </c>
      <c r="F27" s="101" t="str">
        <f t="shared" si="10"/>
        <v>[[0,3]]</v>
      </c>
      <c r="G27" s="101" t="str">
        <f t="shared" si="1"/>
        <v>[[0,5000],[1,5000],[2,5000]]</v>
      </c>
      <c r="H27" s="101" t="str">
        <f t="shared" si="2"/>
        <v>[[0,5000],[1,5000],[2,5000]]</v>
      </c>
      <c r="O27" s="84">
        <v>23</v>
      </c>
      <c r="P27" s="28">
        <v>500</v>
      </c>
      <c r="Q27" s="98">
        <f t="shared" si="11"/>
        <v>3.5862860421747238E-2</v>
      </c>
      <c r="R27" s="28">
        <v>5000</v>
      </c>
      <c r="S27" s="98">
        <f t="shared" si="12"/>
        <v>1.7620213909396859E-2</v>
      </c>
      <c r="T27" s="28">
        <f t="shared" si="13"/>
        <v>500</v>
      </c>
      <c r="U27" s="98">
        <f t="shared" si="12"/>
        <v>3.5862860421747238E-2</v>
      </c>
      <c r="W27" s="28">
        <v>5000</v>
      </c>
      <c r="X27" s="98">
        <f t="shared" si="14"/>
        <v>1.7620213909396859E-2</v>
      </c>
      <c r="Y27" s="28">
        <v>5000</v>
      </c>
      <c r="Z27" s="98">
        <f t="shared" si="15"/>
        <v>1.7620213909396859E-2</v>
      </c>
      <c r="AA27" s="28">
        <f t="shared" si="16"/>
        <v>5000</v>
      </c>
      <c r="AB27" s="98">
        <f t="shared" si="17"/>
        <v>1.7620213909396859E-2</v>
      </c>
      <c r="AE27" s="29">
        <f t="shared" si="3"/>
        <v>230</v>
      </c>
      <c r="AF27" s="29">
        <f t="shared" si="18"/>
        <v>239</v>
      </c>
      <c r="AG27" s="29">
        <f t="shared" si="19"/>
        <v>234.5</v>
      </c>
      <c r="AH27" s="28">
        <v>3</v>
      </c>
      <c r="AI27" s="98">
        <f t="shared" si="20"/>
        <v>2.34375E-2</v>
      </c>
      <c r="AJ27" s="98"/>
      <c r="AK27" s="28">
        <v>5000</v>
      </c>
      <c r="AL27" s="98">
        <f t="shared" si="21"/>
        <v>2.0430177824267783E-2</v>
      </c>
      <c r="AM27" s="28">
        <f t="shared" si="22"/>
        <v>5000</v>
      </c>
      <c r="AN27" s="98">
        <f t="shared" si="21"/>
        <v>2.0430177824267783E-2</v>
      </c>
      <c r="AO27" s="28">
        <f t="shared" si="23"/>
        <v>5000</v>
      </c>
      <c r="AP27" s="98">
        <f t="shared" si="24"/>
        <v>2.0430177824267783E-2</v>
      </c>
      <c r="AS27" s="28">
        <v>5000</v>
      </c>
      <c r="AT27" s="98">
        <f t="shared" si="4"/>
        <v>3.9646668886880121E-2</v>
      </c>
      <c r="AU27" s="28">
        <f t="shared" si="5"/>
        <v>5000</v>
      </c>
      <c r="AV27" s="98">
        <f t="shared" si="25"/>
        <v>3.9646668886880121E-2</v>
      </c>
      <c r="AW27" s="28">
        <f t="shared" si="27"/>
        <v>5000</v>
      </c>
      <c r="AX27" s="98">
        <f t="shared" si="26"/>
        <v>3.9646668886880121E-2</v>
      </c>
    </row>
    <row r="28" spans="1:50" x14ac:dyDescent="0.25">
      <c r="A28" s="84">
        <v>24</v>
      </c>
      <c r="B28" s="84" t="str">
        <f t="shared" si="7"/>
        <v>24,24</v>
      </c>
      <c r="C28" s="101" t="str">
        <f t="shared" si="0"/>
        <v>[[0,400],[1,5000],[2,400]]</v>
      </c>
      <c r="D28" s="101" t="str">
        <f t="shared" si="8"/>
        <v>[[0,5000],[1,5000],[2,5000]]</v>
      </c>
      <c r="E28" s="101" t="str">
        <f t="shared" si="9"/>
        <v>240,249</v>
      </c>
      <c r="F28" s="101" t="str">
        <f t="shared" si="10"/>
        <v>[[0,3]]</v>
      </c>
      <c r="G28" s="101" t="str">
        <f t="shared" si="1"/>
        <v>[[0,5000],[1,5000],[2,5000]]</v>
      </c>
      <c r="H28" s="101" t="str">
        <f t="shared" si="2"/>
        <v>[[0,5000],[1,5000],[2,5000]]</v>
      </c>
      <c r="O28" s="84">
        <v>24</v>
      </c>
      <c r="P28" s="28">
        <v>400</v>
      </c>
      <c r="Q28" s="98">
        <f t="shared" si="11"/>
        <v>2.8690288337397792E-2</v>
      </c>
      <c r="R28" s="28">
        <v>5000</v>
      </c>
      <c r="S28" s="98">
        <f t="shared" si="12"/>
        <v>1.7620213909396859E-2</v>
      </c>
      <c r="T28" s="28">
        <f t="shared" si="13"/>
        <v>400</v>
      </c>
      <c r="U28" s="98">
        <f t="shared" si="12"/>
        <v>2.8690288337397792E-2</v>
      </c>
      <c r="W28" s="28">
        <v>5000</v>
      </c>
      <c r="X28" s="98">
        <f t="shared" si="14"/>
        <v>1.7620213909396859E-2</v>
      </c>
      <c r="Y28" s="28">
        <v>5000</v>
      </c>
      <c r="Z28" s="98">
        <f t="shared" si="15"/>
        <v>1.7620213909396859E-2</v>
      </c>
      <c r="AA28" s="28">
        <f t="shared" si="16"/>
        <v>5000</v>
      </c>
      <c r="AB28" s="98">
        <f t="shared" si="17"/>
        <v>1.7620213909396859E-2</v>
      </c>
      <c r="AE28" s="29">
        <f t="shared" si="3"/>
        <v>240</v>
      </c>
      <c r="AF28" s="29">
        <f t="shared" si="18"/>
        <v>249</v>
      </c>
      <c r="AG28" s="29">
        <f t="shared" si="19"/>
        <v>244.5</v>
      </c>
      <c r="AH28" s="28">
        <v>3</v>
      </c>
      <c r="AI28" s="98">
        <f t="shared" si="20"/>
        <v>2.34375E-2</v>
      </c>
      <c r="AJ28" s="98"/>
      <c r="AK28" s="28">
        <v>5000</v>
      </c>
      <c r="AL28" s="98">
        <f t="shared" si="21"/>
        <v>2.0430177824267783E-2</v>
      </c>
      <c r="AM28" s="28">
        <f t="shared" si="22"/>
        <v>5000</v>
      </c>
      <c r="AN28" s="98">
        <f t="shared" si="21"/>
        <v>2.0430177824267783E-2</v>
      </c>
      <c r="AO28" s="28">
        <f t="shared" si="23"/>
        <v>5000</v>
      </c>
      <c r="AP28" s="98">
        <f t="shared" si="24"/>
        <v>2.0430177824267783E-2</v>
      </c>
      <c r="AS28" s="28">
        <v>5000</v>
      </c>
      <c r="AT28" s="98">
        <f t="shared" si="4"/>
        <v>3.9646668886880121E-2</v>
      </c>
      <c r="AU28" s="28">
        <f t="shared" si="5"/>
        <v>5000</v>
      </c>
      <c r="AV28" s="98">
        <f t="shared" si="25"/>
        <v>3.9646668886880121E-2</v>
      </c>
      <c r="AW28" s="28">
        <f t="shared" si="27"/>
        <v>5000</v>
      </c>
      <c r="AX28" s="98">
        <f t="shared" si="26"/>
        <v>3.9646668886880121E-2</v>
      </c>
    </row>
    <row r="29" spans="1:50" x14ac:dyDescent="0.25">
      <c r="A29" s="84">
        <v>25</v>
      </c>
      <c r="B29" s="84" t="str">
        <f t="shared" si="7"/>
        <v>25,25</v>
      </c>
      <c r="C29" s="101" t="str">
        <f t="shared" si="0"/>
        <v>[[0,300],[1,5000],[2,300]]</v>
      </c>
      <c r="D29" s="101" t="str">
        <f t="shared" si="8"/>
        <v>[[0,5000],[1,5000],[2,5000]]</v>
      </c>
      <c r="E29" s="101" t="str">
        <f t="shared" si="9"/>
        <v>250,259</v>
      </c>
      <c r="F29" s="101" t="str">
        <f t="shared" si="10"/>
        <v>[[0,3]]</v>
      </c>
      <c r="G29" s="101" t="str">
        <f t="shared" si="1"/>
        <v>[[0,5000],[1,5000],[2,5000]]</v>
      </c>
      <c r="H29" s="101" t="str">
        <f t="shared" si="2"/>
        <v>[[0,5000],[1,5000],[2,5000]]</v>
      </c>
      <c r="O29" s="84">
        <v>25</v>
      </c>
      <c r="P29" s="28">
        <v>300</v>
      </c>
      <c r="Q29" s="98">
        <f t="shared" si="11"/>
        <v>2.1517716253048342E-2</v>
      </c>
      <c r="R29" s="28">
        <v>5000</v>
      </c>
      <c r="S29" s="98">
        <f t="shared" si="12"/>
        <v>1.7620213909396859E-2</v>
      </c>
      <c r="T29" s="28">
        <f t="shared" si="13"/>
        <v>300</v>
      </c>
      <c r="U29" s="98">
        <f t="shared" si="12"/>
        <v>2.1517716253048342E-2</v>
      </c>
      <c r="W29" s="28">
        <v>5000</v>
      </c>
      <c r="X29" s="98">
        <f t="shared" si="14"/>
        <v>1.7620213909396859E-2</v>
      </c>
      <c r="Y29" s="28">
        <v>5000</v>
      </c>
      <c r="Z29" s="98">
        <f t="shared" si="15"/>
        <v>1.7620213909396859E-2</v>
      </c>
      <c r="AA29" s="28">
        <f t="shared" si="16"/>
        <v>5000</v>
      </c>
      <c r="AB29" s="98">
        <f t="shared" si="17"/>
        <v>1.7620213909396859E-2</v>
      </c>
      <c r="AE29" s="29">
        <f t="shared" si="3"/>
        <v>250</v>
      </c>
      <c r="AF29" s="29">
        <f t="shared" si="18"/>
        <v>259</v>
      </c>
      <c r="AG29" s="29">
        <f t="shared" si="19"/>
        <v>254.5</v>
      </c>
      <c r="AH29" s="28">
        <v>3</v>
      </c>
      <c r="AI29" s="98">
        <f t="shared" si="20"/>
        <v>2.34375E-2</v>
      </c>
      <c r="AJ29" s="98"/>
      <c r="AK29" s="28">
        <v>5000</v>
      </c>
      <c r="AL29" s="98">
        <f t="shared" si="21"/>
        <v>2.0430177824267783E-2</v>
      </c>
      <c r="AM29" s="28">
        <f t="shared" si="22"/>
        <v>5000</v>
      </c>
      <c r="AN29" s="98">
        <f t="shared" si="21"/>
        <v>2.0430177824267783E-2</v>
      </c>
      <c r="AO29" s="28">
        <f t="shared" si="23"/>
        <v>5000</v>
      </c>
      <c r="AP29" s="98">
        <f t="shared" si="24"/>
        <v>2.0430177824267783E-2</v>
      </c>
      <c r="AS29" s="28">
        <v>5000</v>
      </c>
      <c r="AT29" s="98">
        <f t="shared" si="4"/>
        <v>3.9646668886880121E-2</v>
      </c>
      <c r="AU29" s="28">
        <f t="shared" si="5"/>
        <v>5000</v>
      </c>
      <c r="AV29" s="98">
        <f t="shared" si="25"/>
        <v>3.9646668886880121E-2</v>
      </c>
      <c r="AW29" s="28">
        <f t="shared" si="27"/>
        <v>5000</v>
      </c>
      <c r="AX29" s="98">
        <f t="shared" si="26"/>
        <v>3.9646668886880121E-2</v>
      </c>
    </row>
    <row r="30" spans="1:50" x14ac:dyDescent="0.25">
      <c r="A30" s="84">
        <v>26</v>
      </c>
      <c r="B30" s="84" t="str">
        <f t="shared" si="7"/>
        <v>26,26</v>
      </c>
      <c r="C30" s="101" t="str">
        <f t="shared" si="0"/>
        <v>[[0,200],[1,6000],[2,200]]</v>
      </c>
      <c r="D30" s="101" t="str">
        <f t="shared" si="8"/>
        <v>[[0,6000],[1,6000],[2,6000]]</v>
      </c>
      <c r="E30" s="101" t="str">
        <f t="shared" si="9"/>
        <v>260,269</v>
      </c>
      <c r="F30" s="101" t="str">
        <f t="shared" si="10"/>
        <v>[[0,2]]</v>
      </c>
      <c r="G30" s="101" t="str">
        <f t="shared" si="1"/>
        <v>[[0,6000],[1,6000],[2,6000]]</v>
      </c>
      <c r="H30" s="101" t="str">
        <f t="shared" si="2"/>
        <v>[[0,4002],[1,4002],[2,4002]]</v>
      </c>
      <c r="O30" s="84">
        <v>26</v>
      </c>
      <c r="P30" s="28">
        <v>200</v>
      </c>
      <c r="Q30" s="98">
        <f t="shared" si="11"/>
        <v>1.4345144168698896E-2</v>
      </c>
      <c r="R30" s="28">
        <v>6000</v>
      </c>
      <c r="S30" s="98">
        <f t="shared" si="12"/>
        <v>2.1144256691276231E-2</v>
      </c>
      <c r="T30" s="28">
        <f t="shared" si="13"/>
        <v>200</v>
      </c>
      <c r="U30" s="98">
        <f t="shared" si="12"/>
        <v>1.4345144168698896E-2</v>
      </c>
      <c r="W30" s="28">
        <v>6000</v>
      </c>
      <c r="X30" s="98">
        <f t="shared" si="14"/>
        <v>2.1144256691276231E-2</v>
      </c>
      <c r="Y30" s="28">
        <v>6000</v>
      </c>
      <c r="Z30" s="98">
        <f t="shared" si="15"/>
        <v>2.1144256691276231E-2</v>
      </c>
      <c r="AA30" s="28">
        <f t="shared" si="16"/>
        <v>6000</v>
      </c>
      <c r="AB30" s="98">
        <f t="shared" si="17"/>
        <v>2.1144256691276231E-2</v>
      </c>
      <c r="AE30" s="29">
        <f t="shared" si="3"/>
        <v>260</v>
      </c>
      <c r="AF30" s="29">
        <f t="shared" si="18"/>
        <v>269</v>
      </c>
      <c r="AG30" s="29">
        <f t="shared" si="19"/>
        <v>264.5</v>
      </c>
      <c r="AH30" s="28">
        <v>2</v>
      </c>
      <c r="AI30" s="98">
        <f t="shared" si="20"/>
        <v>1.5625E-2</v>
      </c>
      <c r="AJ30" s="98"/>
      <c r="AK30" s="28">
        <v>6000</v>
      </c>
      <c r="AL30" s="98">
        <f t="shared" si="21"/>
        <v>2.4516213389121338E-2</v>
      </c>
      <c r="AM30" s="28">
        <f t="shared" si="22"/>
        <v>6000</v>
      </c>
      <c r="AN30" s="98">
        <f t="shared" si="21"/>
        <v>2.4516213389121338E-2</v>
      </c>
      <c r="AO30" s="28">
        <f t="shared" si="23"/>
        <v>6000</v>
      </c>
      <c r="AP30" s="98">
        <f t="shared" si="24"/>
        <v>2.4516213389121338E-2</v>
      </c>
      <c r="AS30" s="28">
        <v>4002</v>
      </c>
      <c r="AT30" s="98">
        <f t="shared" si="4"/>
        <v>3.1733193777058855E-2</v>
      </c>
      <c r="AU30" s="28">
        <f t="shared" si="5"/>
        <v>4002</v>
      </c>
      <c r="AV30" s="98">
        <f t="shared" si="25"/>
        <v>3.1733193777058855E-2</v>
      </c>
      <c r="AW30" s="28">
        <f t="shared" si="27"/>
        <v>4002</v>
      </c>
      <c r="AX30" s="98">
        <f t="shared" si="26"/>
        <v>3.1733193777058855E-2</v>
      </c>
    </row>
    <row r="31" spans="1:50" x14ac:dyDescent="0.25">
      <c r="A31" s="84">
        <v>27</v>
      </c>
      <c r="B31" s="84" t="str">
        <f t="shared" si="7"/>
        <v>27,27</v>
      </c>
      <c r="C31" s="101" t="str">
        <f t="shared" si="0"/>
        <v>[[0,200],[1,6000],[2,200]]</v>
      </c>
      <c r="D31" s="101" t="str">
        <f t="shared" si="8"/>
        <v>[[0,6000],[1,6000],[2,6000]]</v>
      </c>
      <c r="E31" s="101" t="str">
        <f t="shared" si="9"/>
        <v>270,279</v>
      </c>
      <c r="F31" s="101" t="str">
        <f t="shared" si="10"/>
        <v>[[0,2]]</v>
      </c>
      <c r="G31" s="101" t="str">
        <f t="shared" si="1"/>
        <v>[[0,6000],[1,6000],[2,6000]]</v>
      </c>
      <c r="H31" s="101" t="str">
        <f t="shared" si="2"/>
        <v>[[0,2512],[1,2512],[2,2512]]</v>
      </c>
      <c r="O31" s="84">
        <v>27</v>
      </c>
      <c r="P31" s="28">
        <v>200</v>
      </c>
      <c r="Q31" s="98">
        <f t="shared" si="11"/>
        <v>1.4345144168698896E-2</v>
      </c>
      <c r="R31" s="28">
        <v>6000</v>
      </c>
      <c r="S31" s="98">
        <f t="shared" si="12"/>
        <v>2.1144256691276231E-2</v>
      </c>
      <c r="T31" s="28">
        <f t="shared" si="13"/>
        <v>200</v>
      </c>
      <c r="U31" s="98">
        <f t="shared" si="12"/>
        <v>1.4345144168698896E-2</v>
      </c>
      <c r="W31" s="28">
        <v>6000</v>
      </c>
      <c r="X31" s="98">
        <f t="shared" si="14"/>
        <v>2.1144256691276231E-2</v>
      </c>
      <c r="Y31" s="28">
        <v>6000</v>
      </c>
      <c r="Z31" s="98">
        <f t="shared" si="15"/>
        <v>2.1144256691276231E-2</v>
      </c>
      <c r="AA31" s="28">
        <f t="shared" si="16"/>
        <v>6000</v>
      </c>
      <c r="AB31" s="98">
        <f t="shared" si="17"/>
        <v>2.1144256691276231E-2</v>
      </c>
      <c r="AE31" s="29">
        <f t="shared" si="3"/>
        <v>270</v>
      </c>
      <c r="AF31" s="29">
        <f t="shared" si="18"/>
        <v>279</v>
      </c>
      <c r="AG31" s="29">
        <f t="shared" si="19"/>
        <v>274.5</v>
      </c>
      <c r="AH31" s="28">
        <v>2</v>
      </c>
      <c r="AI31" s="98">
        <f t="shared" si="20"/>
        <v>1.5625E-2</v>
      </c>
      <c r="AJ31" s="98"/>
      <c r="AK31" s="28">
        <v>6000</v>
      </c>
      <c r="AL31" s="98">
        <f t="shared" si="21"/>
        <v>2.4516213389121338E-2</v>
      </c>
      <c r="AM31" s="28">
        <f t="shared" si="22"/>
        <v>6000</v>
      </c>
      <c r="AN31" s="98">
        <f t="shared" si="21"/>
        <v>2.4516213389121338E-2</v>
      </c>
      <c r="AO31" s="28">
        <f t="shared" si="23"/>
        <v>6000</v>
      </c>
      <c r="AP31" s="98">
        <f t="shared" si="24"/>
        <v>2.4516213389121338E-2</v>
      </c>
      <c r="AS31" s="28">
        <v>2512</v>
      </c>
      <c r="AT31" s="98">
        <f t="shared" si="4"/>
        <v>1.9918486448768574E-2</v>
      </c>
      <c r="AU31" s="28">
        <f t="shared" si="5"/>
        <v>2512</v>
      </c>
      <c r="AV31" s="98">
        <f t="shared" si="25"/>
        <v>1.9918486448768574E-2</v>
      </c>
      <c r="AW31" s="28">
        <f t="shared" si="27"/>
        <v>2512</v>
      </c>
      <c r="AX31" s="98">
        <f t="shared" si="26"/>
        <v>1.9918486448768574E-2</v>
      </c>
    </row>
    <row r="32" spans="1:50" x14ac:dyDescent="0.25">
      <c r="A32" s="84">
        <v>28</v>
      </c>
      <c r="B32" s="84" t="str">
        <f t="shared" si="7"/>
        <v>28,28</v>
      </c>
      <c r="C32" s="101" t="str">
        <f t="shared" si="0"/>
        <v>[[0,200],[1,6000],[2,200]]</v>
      </c>
      <c r="D32" s="101" t="str">
        <f t="shared" si="8"/>
        <v>[[0,6000],[1,6000],[2,6000]]</v>
      </c>
      <c r="E32" s="101" t="str">
        <f t="shared" si="9"/>
        <v>280,289</v>
      </c>
      <c r="F32" s="101" t="str">
        <f t="shared" si="10"/>
        <v>[[0,2]]</v>
      </c>
      <c r="G32" s="101" t="str">
        <f t="shared" si="1"/>
        <v>[[0,6000],[1,6000],[2,6000]]</v>
      </c>
      <c r="H32" s="101" t="str">
        <f t="shared" si="2"/>
        <v>[[0,2500],[1,2500],[2,2500]]</v>
      </c>
      <c r="O32" s="84">
        <v>28</v>
      </c>
      <c r="P32" s="28">
        <v>200</v>
      </c>
      <c r="Q32" s="98">
        <f t="shared" si="11"/>
        <v>1.4345144168698896E-2</v>
      </c>
      <c r="R32" s="28">
        <v>6000</v>
      </c>
      <c r="S32" s="98">
        <f t="shared" si="12"/>
        <v>2.1144256691276231E-2</v>
      </c>
      <c r="T32" s="28">
        <f t="shared" si="13"/>
        <v>200</v>
      </c>
      <c r="U32" s="98">
        <f t="shared" si="12"/>
        <v>1.4345144168698896E-2</v>
      </c>
      <c r="W32" s="28">
        <v>6000</v>
      </c>
      <c r="X32" s="98">
        <f t="shared" si="14"/>
        <v>2.1144256691276231E-2</v>
      </c>
      <c r="Y32" s="28">
        <v>6000</v>
      </c>
      <c r="Z32" s="98">
        <f t="shared" si="15"/>
        <v>2.1144256691276231E-2</v>
      </c>
      <c r="AA32" s="28">
        <f t="shared" si="16"/>
        <v>6000</v>
      </c>
      <c r="AB32" s="98">
        <f t="shared" si="17"/>
        <v>2.1144256691276231E-2</v>
      </c>
      <c r="AE32" s="29">
        <f t="shared" si="3"/>
        <v>280</v>
      </c>
      <c r="AF32" s="29">
        <f t="shared" si="18"/>
        <v>289</v>
      </c>
      <c r="AG32" s="29">
        <f t="shared" si="19"/>
        <v>284.5</v>
      </c>
      <c r="AH32" s="28">
        <v>2</v>
      </c>
      <c r="AI32" s="98">
        <f t="shared" si="20"/>
        <v>1.5625E-2</v>
      </c>
      <c r="AJ32" s="98"/>
      <c r="AK32" s="28">
        <v>6000</v>
      </c>
      <c r="AL32" s="98">
        <f t="shared" si="21"/>
        <v>2.4516213389121338E-2</v>
      </c>
      <c r="AM32" s="28">
        <f t="shared" si="22"/>
        <v>6000</v>
      </c>
      <c r="AN32" s="98">
        <f t="shared" si="21"/>
        <v>2.4516213389121338E-2</v>
      </c>
      <c r="AO32" s="28">
        <f t="shared" si="23"/>
        <v>6000</v>
      </c>
      <c r="AP32" s="98">
        <f t="shared" si="24"/>
        <v>2.4516213389121338E-2</v>
      </c>
      <c r="AS32" s="28">
        <v>2500</v>
      </c>
      <c r="AT32" s="98">
        <f t="shared" si="4"/>
        <v>1.982333444344006E-2</v>
      </c>
      <c r="AU32" s="28">
        <f t="shared" si="5"/>
        <v>2500</v>
      </c>
      <c r="AV32" s="98">
        <f t="shared" si="25"/>
        <v>1.982333444344006E-2</v>
      </c>
      <c r="AW32" s="28">
        <f t="shared" si="27"/>
        <v>2500</v>
      </c>
      <c r="AX32" s="98">
        <f t="shared" si="26"/>
        <v>1.982333444344006E-2</v>
      </c>
    </row>
    <row r="33" spans="1:50" x14ac:dyDescent="0.25">
      <c r="A33" s="84">
        <v>29</v>
      </c>
      <c r="B33" s="84" t="str">
        <f t="shared" si="7"/>
        <v>29,29</v>
      </c>
      <c r="C33" s="101" t="str">
        <f t="shared" si="0"/>
        <v>[[0,200],[1,6000],[2,200]]</v>
      </c>
      <c r="D33" s="101" t="str">
        <f t="shared" si="8"/>
        <v>[[0,6000],[1,6000],[2,6000]]</v>
      </c>
      <c r="E33" s="101" t="str">
        <f t="shared" si="9"/>
        <v>290,299</v>
      </c>
      <c r="F33" s="101" t="str">
        <f t="shared" si="10"/>
        <v>[[0,2]]</v>
      </c>
      <c r="G33" s="101" t="str">
        <f t="shared" si="1"/>
        <v>[[0,6000],[1,6000],[2,6000]]</v>
      </c>
      <c r="H33" s="101" t="str">
        <f t="shared" si="2"/>
        <v>[[0,2000],[1,2000],[2,2000]]</v>
      </c>
      <c r="O33" s="84">
        <v>29</v>
      </c>
      <c r="P33" s="28">
        <v>200</v>
      </c>
      <c r="Q33" s="98">
        <f t="shared" si="11"/>
        <v>1.4345144168698896E-2</v>
      </c>
      <c r="R33" s="28">
        <v>6000</v>
      </c>
      <c r="S33" s="98">
        <f t="shared" si="12"/>
        <v>2.1144256691276231E-2</v>
      </c>
      <c r="T33" s="28">
        <f t="shared" si="13"/>
        <v>200</v>
      </c>
      <c r="U33" s="98">
        <f t="shared" si="12"/>
        <v>1.4345144168698896E-2</v>
      </c>
      <c r="W33" s="28">
        <v>6000</v>
      </c>
      <c r="X33" s="98">
        <f t="shared" si="14"/>
        <v>2.1144256691276231E-2</v>
      </c>
      <c r="Y33" s="28">
        <v>6000</v>
      </c>
      <c r="Z33" s="98">
        <f t="shared" si="15"/>
        <v>2.1144256691276231E-2</v>
      </c>
      <c r="AA33" s="28">
        <f t="shared" si="16"/>
        <v>6000</v>
      </c>
      <c r="AB33" s="98">
        <f t="shared" si="17"/>
        <v>2.1144256691276231E-2</v>
      </c>
      <c r="AE33" s="29">
        <f t="shared" si="3"/>
        <v>290</v>
      </c>
      <c r="AF33" s="29">
        <f t="shared" si="18"/>
        <v>299</v>
      </c>
      <c r="AG33" s="29">
        <f t="shared" si="19"/>
        <v>294.5</v>
      </c>
      <c r="AH33" s="28">
        <v>2</v>
      </c>
      <c r="AI33" s="98">
        <f t="shared" si="20"/>
        <v>1.5625E-2</v>
      </c>
      <c r="AJ33" s="98"/>
      <c r="AK33" s="28">
        <v>6000</v>
      </c>
      <c r="AL33" s="98">
        <f t="shared" si="21"/>
        <v>2.4516213389121338E-2</v>
      </c>
      <c r="AM33" s="28">
        <f t="shared" si="22"/>
        <v>6000</v>
      </c>
      <c r="AN33" s="98">
        <f t="shared" si="21"/>
        <v>2.4516213389121338E-2</v>
      </c>
      <c r="AO33" s="28">
        <f t="shared" si="23"/>
        <v>6000</v>
      </c>
      <c r="AP33" s="98">
        <f t="shared" si="24"/>
        <v>2.4516213389121338E-2</v>
      </c>
      <c r="AS33" s="28">
        <v>2000</v>
      </c>
      <c r="AT33" s="98">
        <f t="shared" si="4"/>
        <v>1.585866755475205E-2</v>
      </c>
      <c r="AU33" s="28">
        <f t="shared" si="5"/>
        <v>2000</v>
      </c>
      <c r="AV33" s="98">
        <f t="shared" si="25"/>
        <v>1.585866755475205E-2</v>
      </c>
      <c r="AW33" s="28">
        <f t="shared" si="27"/>
        <v>2000</v>
      </c>
      <c r="AX33" s="98">
        <f t="shared" si="26"/>
        <v>1.585866755475205E-2</v>
      </c>
    </row>
    <row r="34" spans="1:50" x14ac:dyDescent="0.25">
      <c r="A34" s="84">
        <v>30</v>
      </c>
      <c r="B34" s="84" t="str">
        <f t="shared" si="7"/>
        <v>30,30</v>
      </c>
      <c r="C34" s="101" t="str">
        <f t="shared" si="0"/>
        <v>[[0,100],[1,6000],[2,100]]</v>
      </c>
      <c r="D34" s="101" t="str">
        <f t="shared" si="8"/>
        <v>[[0,6000],[1,6000],[2,6000]]</v>
      </c>
      <c r="E34" s="101" t="str">
        <f t="shared" si="9"/>
        <v>300,309</v>
      </c>
      <c r="F34" s="101" t="str">
        <f t="shared" si="10"/>
        <v>[[0,2]]</v>
      </c>
      <c r="G34" s="101" t="str">
        <f t="shared" si="1"/>
        <v>[[0,6000],[1,6000],[2,6000]]</v>
      </c>
      <c r="H34" s="101" t="str">
        <f t="shared" si="2"/>
        <v>[[0,2000],[1,2000],[2,2000]]</v>
      </c>
      <c r="O34" s="84">
        <v>30</v>
      </c>
      <c r="P34" s="28">
        <v>100</v>
      </c>
      <c r="Q34" s="98">
        <f t="shared" si="11"/>
        <v>7.1725720843494479E-3</v>
      </c>
      <c r="R34" s="28">
        <v>6000</v>
      </c>
      <c r="S34" s="98">
        <f t="shared" si="12"/>
        <v>2.1144256691276231E-2</v>
      </c>
      <c r="T34" s="28">
        <f t="shared" si="13"/>
        <v>100</v>
      </c>
      <c r="U34" s="98">
        <f t="shared" si="12"/>
        <v>7.1725720843494479E-3</v>
      </c>
      <c r="W34" s="28">
        <v>6000</v>
      </c>
      <c r="X34" s="98">
        <f t="shared" si="14"/>
        <v>2.1144256691276231E-2</v>
      </c>
      <c r="Y34" s="28">
        <v>6000</v>
      </c>
      <c r="Z34" s="98">
        <f t="shared" si="15"/>
        <v>2.1144256691276231E-2</v>
      </c>
      <c r="AA34" s="28">
        <f t="shared" si="16"/>
        <v>6000</v>
      </c>
      <c r="AB34" s="98">
        <f t="shared" si="17"/>
        <v>2.1144256691276231E-2</v>
      </c>
      <c r="AE34" s="29">
        <f t="shared" si="3"/>
        <v>300</v>
      </c>
      <c r="AF34" s="29">
        <f t="shared" si="18"/>
        <v>309</v>
      </c>
      <c r="AG34" s="29">
        <f t="shared" si="19"/>
        <v>304.5</v>
      </c>
      <c r="AH34" s="28">
        <v>2</v>
      </c>
      <c r="AI34" s="98">
        <f t="shared" si="20"/>
        <v>1.5625E-2</v>
      </c>
      <c r="AJ34" s="98"/>
      <c r="AK34" s="28">
        <v>6000</v>
      </c>
      <c r="AL34" s="98">
        <f t="shared" si="21"/>
        <v>2.4516213389121338E-2</v>
      </c>
      <c r="AM34" s="28">
        <f t="shared" si="22"/>
        <v>6000</v>
      </c>
      <c r="AN34" s="98">
        <f t="shared" si="21"/>
        <v>2.4516213389121338E-2</v>
      </c>
      <c r="AO34" s="28">
        <f t="shared" si="23"/>
        <v>6000</v>
      </c>
      <c r="AP34" s="98">
        <f t="shared" si="24"/>
        <v>2.4516213389121338E-2</v>
      </c>
      <c r="AS34" s="28">
        <v>2000</v>
      </c>
      <c r="AT34" s="98">
        <f t="shared" si="4"/>
        <v>1.585866755475205E-2</v>
      </c>
      <c r="AU34" s="28">
        <f t="shared" si="5"/>
        <v>2000</v>
      </c>
      <c r="AV34" s="98">
        <f t="shared" si="25"/>
        <v>1.585866755475205E-2</v>
      </c>
      <c r="AW34" s="28">
        <f t="shared" si="27"/>
        <v>2000</v>
      </c>
      <c r="AX34" s="98">
        <f t="shared" si="26"/>
        <v>1.585866755475205E-2</v>
      </c>
    </row>
    <row r="35" spans="1:50" x14ac:dyDescent="0.25">
      <c r="A35" s="84">
        <v>31</v>
      </c>
      <c r="B35" s="84" t="str">
        <f t="shared" si="7"/>
        <v>31,31</v>
      </c>
      <c r="C35" s="101" t="str">
        <f t="shared" si="0"/>
        <v>[[0,100],[1,7000],[2,100]]</v>
      </c>
      <c r="D35" s="101" t="str">
        <f t="shared" si="8"/>
        <v>[[0,7000],[1,7000],[2,7000]]</v>
      </c>
      <c r="E35" s="101" t="str">
        <f t="shared" si="9"/>
        <v>310,319</v>
      </c>
      <c r="F35" s="101" t="str">
        <f t="shared" si="10"/>
        <v>[[0,2]]</v>
      </c>
      <c r="G35" s="101" t="str">
        <f t="shared" si="1"/>
        <v>[[0,8000],[1,8000],[2,8000]]</v>
      </c>
      <c r="H35" s="101" t="str">
        <f t="shared" si="2"/>
        <v>[[0,1500],[1,1500],[2,1500]]</v>
      </c>
      <c r="O35" s="84">
        <v>31</v>
      </c>
      <c r="P35" s="28">
        <v>100</v>
      </c>
      <c r="Q35" s="98">
        <f t="shared" si="11"/>
        <v>7.1725720843494479E-3</v>
      </c>
      <c r="R35" s="28">
        <v>7000</v>
      </c>
      <c r="S35" s="98">
        <f t="shared" si="12"/>
        <v>2.4668299473155603E-2</v>
      </c>
      <c r="T35" s="28">
        <f t="shared" si="13"/>
        <v>100</v>
      </c>
      <c r="U35" s="98">
        <f t="shared" si="12"/>
        <v>7.1725720843494479E-3</v>
      </c>
      <c r="W35" s="28">
        <v>7000</v>
      </c>
      <c r="X35" s="98">
        <f t="shared" si="14"/>
        <v>2.4668299473155603E-2</v>
      </c>
      <c r="Y35" s="28">
        <v>7000</v>
      </c>
      <c r="Z35" s="98">
        <f t="shared" si="15"/>
        <v>2.4668299473155603E-2</v>
      </c>
      <c r="AA35" s="28">
        <f t="shared" si="16"/>
        <v>7000</v>
      </c>
      <c r="AB35" s="98">
        <f t="shared" si="17"/>
        <v>2.4668299473155603E-2</v>
      </c>
      <c r="AE35" s="29">
        <f t="shared" si="3"/>
        <v>310</v>
      </c>
      <c r="AF35" s="29">
        <f t="shared" si="18"/>
        <v>319</v>
      </c>
      <c r="AG35" s="29">
        <f t="shared" si="19"/>
        <v>314.5</v>
      </c>
      <c r="AH35" s="28">
        <v>2</v>
      </c>
      <c r="AI35" s="98">
        <f t="shared" si="20"/>
        <v>1.5625E-2</v>
      </c>
      <c r="AJ35" s="98"/>
      <c r="AK35" s="28">
        <v>8000</v>
      </c>
      <c r="AL35" s="98">
        <f t="shared" si="21"/>
        <v>3.268828451882845E-2</v>
      </c>
      <c r="AM35" s="28">
        <f t="shared" si="22"/>
        <v>8000</v>
      </c>
      <c r="AN35" s="98">
        <f t="shared" si="21"/>
        <v>3.268828451882845E-2</v>
      </c>
      <c r="AO35" s="28">
        <f t="shared" si="23"/>
        <v>8000</v>
      </c>
      <c r="AP35" s="98">
        <f t="shared" si="24"/>
        <v>3.268828451882845E-2</v>
      </c>
      <c r="AS35" s="28">
        <v>1500</v>
      </c>
      <c r="AT35" s="98">
        <f t="shared" si="4"/>
        <v>1.1894000666064037E-2</v>
      </c>
      <c r="AU35" s="28">
        <f t="shared" si="5"/>
        <v>1500</v>
      </c>
      <c r="AV35" s="98">
        <f t="shared" si="25"/>
        <v>1.1894000666064037E-2</v>
      </c>
      <c r="AW35" s="28">
        <f t="shared" si="27"/>
        <v>1500</v>
      </c>
      <c r="AX35" s="98">
        <f t="shared" si="26"/>
        <v>1.1894000666064037E-2</v>
      </c>
    </row>
    <row r="36" spans="1:50" x14ac:dyDescent="0.25">
      <c r="A36" s="84">
        <v>32</v>
      </c>
      <c r="B36" s="84" t="str">
        <f t="shared" si="7"/>
        <v>32,32</v>
      </c>
      <c r="C36" s="101" t="str">
        <f t="shared" si="0"/>
        <v>[[0,100],[1,7000],[2,100]]</v>
      </c>
      <c r="D36" s="101" t="str">
        <f t="shared" si="8"/>
        <v>[[0,7000],[1,7000],[2,7000]]</v>
      </c>
      <c r="E36" s="101" t="str">
        <f t="shared" si="9"/>
        <v>320,329</v>
      </c>
      <c r="F36" s="101" t="str">
        <f t="shared" si="10"/>
        <v>[[0,2]]</v>
      </c>
      <c r="G36" s="101" t="str">
        <f t="shared" si="1"/>
        <v>[[0,8000],[1,8000],[2,8000]]</v>
      </c>
      <c r="H36" s="101" t="str">
        <f t="shared" si="2"/>
        <v>[[0,1500],[1,1500],[2,1500]]</v>
      </c>
      <c r="O36" s="84">
        <v>32</v>
      </c>
      <c r="P36" s="28">
        <v>100</v>
      </c>
      <c r="Q36" s="98">
        <f t="shared" si="11"/>
        <v>7.1725720843494479E-3</v>
      </c>
      <c r="R36" s="28">
        <v>7000</v>
      </c>
      <c r="S36" s="98">
        <f t="shared" si="12"/>
        <v>2.4668299473155603E-2</v>
      </c>
      <c r="T36" s="28">
        <f t="shared" si="13"/>
        <v>100</v>
      </c>
      <c r="U36" s="98">
        <f t="shared" si="12"/>
        <v>7.1725720843494479E-3</v>
      </c>
      <c r="W36" s="28">
        <v>7000</v>
      </c>
      <c r="X36" s="98">
        <f t="shared" si="14"/>
        <v>2.4668299473155603E-2</v>
      </c>
      <c r="Y36" s="28">
        <v>7000</v>
      </c>
      <c r="Z36" s="98">
        <f t="shared" si="15"/>
        <v>2.4668299473155603E-2</v>
      </c>
      <c r="AA36" s="28">
        <f t="shared" si="16"/>
        <v>7000</v>
      </c>
      <c r="AB36" s="98">
        <f t="shared" si="17"/>
        <v>2.4668299473155603E-2</v>
      </c>
      <c r="AE36" s="29">
        <f t="shared" si="3"/>
        <v>320</v>
      </c>
      <c r="AF36" s="29">
        <f t="shared" si="18"/>
        <v>329</v>
      </c>
      <c r="AG36" s="29">
        <f t="shared" si="19"/>
        <v>324.5</v>
      </c>
      <c r="AH36" s="28">
        <v>2</v>
      </c>
      <c r="AI36" s="98">
        <f t="shared" si="20"/>
        <v>1.5625E-2</v>
      </c>
      <c r="AJ36" s="98"/>
      <c r="AK36" s="28">
        <v>8000</v>
      </c>
      <c r="AL36" s="98">
        <f t="shared" si="21"/>
        <v>3.268828451882845E-2</v>
      </c>
      <c r="AM36" s="28">
        <f t="shared" si="22"/>
        <v>8000</v>
      </c>
      <c r="AN36" s="98">
        <f t="shared" si="21"/>
        <v>3.268828451882845E-2</v>
      </c>
      <c r="AO36" s="28">
        <f t="shared" si="23"/>
        <v>8000</v>
      </c>
      <c r="AP36" s="98">
        <f t="shared" si="24"/>
        <v>3.268828451882845E-2</v>
      </c>
      <c r="AS36" s="28">
        <v>1500</v>
      </c>
      <c r="AT36" s="98">
        <f t="shared" si="4"/>
        <v>1.1894000666064037E-2</v>
      </c>
      <c r="AU36" s="28">
        <f t="shared" si="5"/>
        <v>1500</v>
      </c>
      <c r="AV36" s="98">
        <f t="shared" si="25"/>
        <v>1.1894000666064037E-2</v>
      </c>
      <c r="AW36" s="28">
        <f t="shared" si="27"/>
        <v>1500</v>
      </c>
      <c r="AX36" s="98">
        <f t="shared" si="26"/>
        <v>1.1894000666064037E-2</v>
      </c>
    </row>
    <row r="37" spans="1:50" x14ac:dyDescent="0.25">
      <c r="A37" s="84">
        <v>33</v>
      </c>
      <c r="B37" s="84" t="str">
        <f t="shared" si="7"/>
        <v>33,33</v>
      </c>
      <c r="C37" s="101" t="str">
        <f t="shared" ref="C37:C68" si="28">"[["&amp;0&amp;","&amp;P37&amp;"],["&amp;R$2&amp;","&amp;R37&amp;"],["&amp;T$2&amp;","&amp;T37&amp;"]]"</f>
        <v>[[0,100],[1,7000],[2,100]]</v>
      </c>
      <c r="D37" s="101" t="str">
        <f t="shared" si="8"/>
        <v>[[0,7000],[1,7000],[2,7000]]</v>
      </c>
      <c r="E37" s="101" t="str">
        <f t="shared" si="9"/>
        <v>330,339</v>
      </c>
      <c r="F37" s="101" t="str">
        <f t="shared" si="10"/>
        <v>[[0,2]]</v>
      </c>
      <c r="G37" s="101" t="str">
        <f t="shared" ref="G37:G68" si="29">"[["&amp;0&amp;","&amp;AK37&amp;"],["&amp;AM$2&amp;","&amp;AM37&amp;"],["&amp;AO$2&amp;","&amp;AO37&amp;"]]"</f>
        <v>[[0,8000],[1,8000],[2,8000]]</v>
      </c>
      <c r="H37" s="101" t="str">
        <f t="shared" ref="H37:H68" si="30">"[["&amp;0&amp;","&amp;AS37&amp;"],["&amp;AU$2&amp;","&amp;AU37&amp;"],["&amp;AW$2&amp;","&amp;AW37&amp;"]]"</f>
        <v>[[0,1500],[1,1500],[2,1500]]</v>
      </c>
      <c r="O37" s="84">
        <v>33</v>
      </c>
      <c r="P37" s="28">
        <v>100</v>
      </c>
      <c r="Q37" s="98">
        <f t="shared" si="11"/>
        <v>7.1725720843494479E-3</v>
      </c>
      <c r="R37" s="28">
        <v>7000</v>
      </c>
      <c r="S37" s="98">
        <f t="shared" si="12"/>
        <v>2.4668299473155603E-2</v>
      </c>
      <c r="T37" s="28">
        <f t="shared" si="13"/>
        <v>100</v>
      </c>
      <c r="U37" s="98">
        <f t="shared" si="12"/>
        <v>7.1725720843494479E-3</v>
      </c>
      <c r="W37" s="28">
        <v>7000</v>
      </c>
      <c r="X37" s="98">
        <f t="shared" si="14"/>
        <v>2.4668299473155603E-2</v>
      </c>
      <c r="Y37" s="28">
        <v>7000</v>
      </c>
      <c r="Z37" s="98">
        <f t="shared" ref="Z37" si="31">Y37/SUM(Y$5:Y$103)</f>
        <v>2.4668299473155603E-2</v>
      </c>
      <c r="AA37" s="28">
        <f t="shared" si="16"/>
        <v>7000</v>
      </c>
      <c r="AB37" s="98">
        <f t="shared" ref="AB37" si="32">AA37/SUM(AA$5:AA$103)</f>
        <v>2.4668299473155603E-2</v>
      </c>
      <c r="AE37" s="29">
        <f t="shared" si="3"/>
        <v>330</v>
      </c>
      <c r="AF37" s="29">
        <f t="shared" si="18"/>
        <v>339</v>
      </c>
      <c r="AG37" s="29">
        <f t="shared" si="19"/>
        <v>334.5</v>
      </c>
      <c r="AH37" s="28">
        <v>2</v>
      </c>
      <c r="AI37" s="98">
        <f t="shared" si="20"/>
        <v>1.5625E-2</v>
      </c>
      <c r="AJ37" s="98"/>
      <c r="AK37" s="28">
        <v>8000</v>
      </c>
      <c r="AL37" s="98">
        <f t="shared" si="21"/>
        <v>3.268828451882845E-2</v>
      </c>
      <c r="AM37" s="28">
        <f t="shared" si="22"/>
        <v>8000</v>
      </c>
      <c r="AN37" s="98">
        <f t="shared" si="21"/>
        <v>3.268828451882845E-2</v>
      </c>
      <c r="AO37" s="28">
        <f t="shared" si="23"/>
        <v>8000</v>
      </c>
      <c r="AP37" s="98">
        <f t="shared" si="24"/>
        <v>3.268828451882845E-2</v>
      </c>
      <c r="AS37" s="28">
        <v>1500</v>
      </c>
      <c r="AT37" s="98">
        <f t="shared" ref="AT37:AT68" si="33">AS37/SUM(AS$5:AS$103)</f>
        <v>1.1894000666064037E-2</v>
      </c>
      <c r="AU37" s="28">
        <f t="shared" ref="AU37:AU68" si="34">AS37</f>
        <v>1500</v>
      </c>
      <c r="AV37" s="98">
        <f t="shared" si="25"/>
        <v>1.1894000666064037E-2</v>
      </c>
      <c r="AW37" s="28">
        <f t="shared" si="27"/>
        <v>1500</v>
      </c>
      <c r="AX37" s="98">
        <f t="shared" si="26"/>
        <v>1.1894000666064037E-2</v>
      </c>
    </row>
    <row r="38" spans="1:50" x14ac:dyDescent="0.25">
      <c r="A38" s="84">
        <v>34</v>
      </c>
      <c r="B38" s="84" t="str">
        <f t="shared" si="7"/>
        <v>34,34</v>
      </c>
      <c r="C38" s="101" t="str">
        <f t="shared" si="28"/>
        <v>[[0,100],[1,7000],[2,100]]</v>
      </c>
      <c r="D38" s="101" t="str">
        <f t="shared" si="8"/>
        <v>[[0,7000],[1,7000],[2,7000]]</v>
      </c>
      <c r="E38" s="101" t="str">
        <f t="shared" si="9"/>
        <v>340,349</v>
      </c>
      <c r="F38" s="101" t="str">
        <f t="shared" si="10"/>
        <v>[[0,2]]</v>
      </c>
      <c r="G38" s="101" t="str">
        <f t="shared" si="29"/>
        <v>[[0,8000],[1,8000],[2,8000]]</v>
      </c>
      <c r="H38" s="101" t="str">
        <f t="shared" si="30"/>
        <v>[[0,1500],[1,1500],[2,1500]]</v>
      </c>
      <c r="O38" s="84">
        <v>34</v>
      </c>
      <c r="P38" s="28">
        <v>100</v>
      </c>
      <c r="Q38" s="98">
        <f t="shared" si="11"/>
        <v>7.1725720843494479E-3</v>
      </c>
      <c r="R38" s="28">
        <v>7000</v>
      </c>
      <c r="S38" s="98">
        <f t="shared" si="12"/>
        <v>2.4668299473155603E-2</v>
      </c>
      <c r="T38" s="28">
        <f t="shared" si="13"/>
        <v>100</v>
      </c>
      <c r="U38" s="98">
        <f t="shared" si="12"/>
        <v>7.1725720843494479E-3</v>
      </c>
      <c r="W38" s="28">
        <v>7000</v>
      </c>
      <c r="X38" s="98">
        <f t="shared" si="14"/>
        <v>2.4668299473155603E-2</v>
      </c>
      <c r="Y38" s="28">
        <v>7000</v>
      </c>
      <c r="Z38" s="98">
        <f t="shared" ref="Z38:Z60" si="35">Y38/SUM(Y$5:Y$103)</f>
        <v>2.4668299473155603E-2</v>
      </c>
      <c r="AA38" s="28">
        <f t="shared" si="16"/>
        <v>7000</v>
      </c>
      <c r="AB38" s="98">
        <f t="shared" ref="AB38:AB68" si="36">AA38/SUM(AA$5:AA$103)</f>
        <v>2.4668299473155603E-2</v>
      </c>
      <c r="AE38" s="29">
        <f t="shared" si="3"/>
        <v>340</v>
      </c>
      <c r="AF38" s="29">
        <f t="shared" si="18"/>
        <v>349</v>
      </c>
      <c r="AG38" s="29">
        <f t="shared" si="19"/>
        <v>344.5</v>
      </c>
      <c r="AH38" s="28">
        <v>2</v>
      </c>
      <c r="AI38" s="98">
        <f t="shared" si="20"/>
        <v>1.5625E-2</v>
      </c>
      <c r="AJ38" s="98"/>
      <c r="AK38" s="28">
        <v>8000</v>
      </c>
      <c r="AL38" s="98">
        <f t="shared" si="21"/>
        <v>3.268828451882845E-2</v>
      </c>
      <c r="AM38" s="28">
        <f t="shared" si="22"/>
        <v>8000</v>
      </c>
      <c r="AN38" s="98">
        <f t="shared" si="21"/>
        <v>3.268828451882845E-2</v>
      </c>
      <c r="AO38" s="28">
        <f t="shared" si="23"/>
        <v>8000</v>
      </c>
      <c r="AP38" s="98">
        <f t="shared" si="24"/>
        <v>3.268828451882845E-2</v>
      </c>
      <c r="AS38" s="28">
        <v>1500</v>
      </c>
      <c r="AT38" s="98">
        <f t="shared" si="33"/>
        <v>1.1894000666064037E-2</v>
      </c>
      <c r="AU38" s="28">
        <f t="shared" si="34"/>
        <v>1500</v>
      </c>
      <c r="AV38" s="98">
        <f t="shared" si="25"/>
        <v>1.1894000666064037E-2</v>
      </c>
      <c r="AW38" s="28">
        <f t="shared" si="27"/>
        <v>1500</v>
      </c>
      <c r="AX38" s="98">
        <f t="shared" si="26"/>
        <v>1.1894000666064037E-2</v>
      </c>
    </row>
    <row r="39" spans="1:50" x14ac:dyDescent="0.25">
      <c r="A39" s="84">
        <v>35</v>
      </c>
      <c r="B39" s="84" t="str">
        <f t="shared" si="7"/>
        <v>35,35</v>
      </c>
      <c r="C39" s="101" t="str">
        <f t="shared" si="28"/>
        <v>[[0,75],[1,7000],[2,75]]</v>
      </c>
      <c r="D39" s="101" t="str">
        <f t="shared" si="8"/>
        <v>[[0,7000],[1,7000],[2,7000]]</v>
      </c>
      <c r="E39" s="101" t="str">
        <f t="shared" si="9"/>
        <v>350,359</v>
      </c>
      <c r="F39" s="101" t="str">
        <f t="shared" si="10"/>
        <v>[[0,2]]</v>
      </c>
      <c r="G39" s="101" t="str">
        <f t="shared" si="29"/>
        <v>[[0,8016],[1,8016],[2,8016]]</v>
      </c>
      <c r="H39" s="101" t="str">
        <f t="shared" si="30"/>
        <v>[[0,1500],[1,1500],[2,1500]]</v>
      </c>
      <c r="O39" s="84">
        <v>35</v>
      </c>
      <c r="P39" s="28">
        <v>75</v>
      </c>
      <c r="Q39" s="98">
        <f t="shared" si="11"/>
        <v>5.3794290632620855E-3</v>
      </c>
      <c r="R39" s="28">
        <v>7000</v>
      </c>
      <c r="S39" s="98">
        <f t="shared" si="12"/>
        <v>2.4668299473155603E-2</v>
      </c>
      <c r="T39" s="28">
        <f t="shared" si="13"/>
        <v>75</v>
      </c>
      <c r="U39" s="98">
        <f t="shared" si="12"/>
        <v>5.3794290632620855E-3</v>
      </c>
      <c r="W39" s="28">
        <v>7000</v>
      </c>
      <c r="X39" s="98">
        <f t="shared" si="14"/>
        <v>2.4668299473155603E-2</v>
      </c>
      <c r="Y39" s="28">
        <v>7000</v>
      </c>
      <c r="Z39" s="98">
        <f t="shared" si="35"/>
        <v>2.4668299473155603E-2</v>
      </c>
      <c r="AA39" s="28">
        <f t="shared" si="16"/>
        <v>7000</v>
      </c>
      <c r="AB39" s="98">
        <f t="shared" si="36"/>
        <v>2.4668299473155603E-2</v>
      </c>
      <c r="AE39" s="29">
        <f t="shared" si="3"/>
        <v>350</v>
      </c>
      <c r="AF39" s="29">
        <f t="shared" si="18"/>
        <v>359</v>
      </c>
      <c r="AG39" s="29">
        <f t="shared" si="19"/>
        <v>354.5</v>
      </c>
      <c r="AH39" s="28">
        <v>2</v>
      </c>
      <c r="AI39" s="98">
        <f t="shared" si="20"/>
        <v>1.5625E-2</v>
      </c>
      <c r="AJ39" s="98"/>
      <c r="AK39" s="28">
        <v>8016</v>
      </c>
      <c r="AL39" s="98">
        <f t="shared" si="21"/>
        <v>3.2753661087866107E-2</v>
      </c>
      <c r="AM39" s="28">
        <f t="shared" si="22"/>
        <v>8016</v>
      </c>
      <c r="AN39" s="98">
        <f t="shared" si="21"/>
        <v>3.2753661087866107E-2</v>
      </c>
      <c r="AO39" s="28">
        <f t="shared" si="23"/>
        <v>8016</v>
      </c>
      <c r="AP39" s="98">
        <f t="shared" si="24"/>
        <v>3.2753661087866107E-2</v>
      </c>
      <c r="AS39" s="28">
        <v>1500</v>
      </c>
      <c r="AT39" s="98">
        <f t="shared" si="33"/>
        <v>1.1894000666064037E-2</v>
      </c>
      <c r="AU39" s="28">
        <f t="shared" si="34"/>
        <v>1500</v>
      </c>
      <c r="AV39" s="98">
        <f t="shared" si="25"/>
        <v>1.1894000666064037E-2</v>
      </c>
      <c r="AW39" s="28">
        <f t="shared" si="27"/>
        <v>1500</v>
      </c>
      <c r="AX39" s="98">
        <f t="shared" si="26"/>
        <v>1.1894000666064037E-2</v>
      </c>
    </row>
    <row r="40" spans="1:50" x14ac:dyDescent="0.25">
      <c r="A40" s="84">
        <v>36</v>
      </c>
      <c r="B40" s="84" t="str">
        <f t="shared" si="7"/>
        <v>36,36</v>
      </c>
      <c r="C40" s="101" t="str">
        <f t="shared" si="28"/>
        <v>[[0,75],[1,8000],[2,75]]</v>
      </c>
      <c r="D40" s="101" t="str">
        <f t="shared" si="8"/>
        <v>[[0,8000],[1,8000],[2,8000]]</v>
      </c>
      <c r="E40" s="101" t="str">
        <f t="shared" si="9"/>
        <v>360,369</v>
      </c>
      <c r="F40" s="101" t="str">
        <f t="shared" si="10"/>
        <v>[[0,1]]</v>
      </c>
      <c r="G40" s="101" t="str">
        <f t="shared" si="29"/>
        <v>[[0,8000],[1,8000],[2,8000]]</v>
      </c>
      <c r="H40" s="101" t="str">
        <f t="shared" si="30"/>
        <v>[[0,1350],[1,1350],[2,1350]]</v>
      </c>
      <c r="O40" s="84">
        <v>36</v>
      </c>
      <c r="P40" s="28">
        <v>75</v>
      </c>
      <c r="Q40" s="98">
        <f t="shared" si="11"/>
        <v>5.3794290632620855E-3</v>
      </c>
      <c r="R40" s="28">
        <v>8000</v>
      </c>
      <c r="S40" s="98">
        <f t="shared" si="12"/>
        <v>2.8192342255034974E-2</v>
      </c>
      <c r="T40" s="28">
        <f t="shared" si="13"/>
        <v>75</v>
      </c>
      <c r="U40" s="98">
        <f t="shared" si="12"/>
        <v>5.3794290632620855E-3</v>
      </c>
      <c r="W40" s="28">
        <v>8000</v>
      </c>
      <c r="X40" s="98">
        <f t="shared" si="14"/>
        <v>2.8192342255034974E-2</v>
      </c>
      <c r="Y40" s="28">
        <v>8000</v>
      </c>
      <c r="Z40" s="98">
        <f t="shared" si="35"/>
        <v>2.8192342255034974E-2</v>
      </c>
      <c r="AA40" s="28">
        <f t="shared" si="16"/>
        <v>8000</v>
      </c>
      <c r="AB40" s="98">
        <f t="shared" si="36"/>
        <v>2.8192342255034974E-2</v>
      </c>
      <c r="AE40" s="29">
        <f t="shared" si="3"/>
        <v>360</v>
      </c>
      <c r="AF40" s="29">
        <f t="shared" si="18"/>
        <v>369</v>
      </c>
      <c r="AG40" s="29">
        <f t="shared" si="19"/>
        <v>364.5</v>
      </c>
      <c r="AH40" s="28">
        <v>1</v>
      </c>
      <c r="AI40" s="98">
        <f t="shared" si="20"/>
        <v>7.8125E-3</v>
      </c>
      <c r="AJ40" s="98"/>
      <c r="AK40" s="28">
        <v>8000</v>
      </c>
      <c r="AL40" s="98">
        <f t="shared" si="21"/>
        <v>3.268828451882845E-2</v>
      </c>
      <c r="AM40" s="28">
        <f t="shared" si="22"/>
        <v>8000</v>
      </c>
      <c r="AN40" s="98">
        <f t="shared" si="21"/>
        <v>3.268828451882845E-2</v>
      </c>
      <c r="AO40" s="28">
        <f t="shared" si="23"/>
        <v>8000</v>
      </c>
      <c r="AP40" s="98">
        <f t="shared" si="24"/>
        <v>3.268828451882845E-2</v>
      </c>
      <c r="AS40" s="28">
        <v>1350</v>
      </c>
      <c r="AT40" s="98">
        <f t="shared" si="33"/>
        <v>1.0704600599457633E-2</v>
      </c>
      <c r="AU40" s="28">
        <f t="shared" si="34"/>
        <v>1350</v>
      </c>
      <c r="AV40" s="98">
        <f t="shared" si="25"/>
        <v>1.0704600599457633E-2</v>
      </c>
      <c r="AW40" s="28">
        <f t="shared" si="27"/>
        <v>1350</v>
      </c>
      <c r="AX40" s="98">
        <f t="shared" si="26"/>
        <v>1.0704600599457633E-2</v>
      </c>
    </row>
    <row r="41" spans="1:50" x14ac:dyDescent="0.25">
      <c r="A41" s="84">
        <v>37</v>
      </c>
      <c r="B41" s="84" t="str">
        <f t="shared" si="7"/>
        <v>37,37</v>
      </c>
      <c r="C41" s="101" t="str">
        <f t="shared" si="28"/>
        <v>[[0,75],[1,8000],[2,75]]</v>
      </c>
      <c r="D41" s="101" t="str">
        <f t="shared" si="8"/>
        <v>[[0,8000],[1,8000],[2,8000]]</v>
      </c>
      <c r="E41" s="101" t="str">
        <f t="shared" si="9"/>
        <v>370,379</v>
      </c>
      <c r="F41" s="101" t="str">
        <f t="shared" si="10"/>
        <v>[[0,1]]</v>
      </c>
      <c r="G41" s="101" t="str">
        <f t="shared" si="29"/>
        <v>[[0,6000],[1,6000],[2,6000]]</v>
      </c>
      <c r="H41" s="101" t="str">
        <f t="shared" si="30"/>
        <v>[[0,1200],[1,1200],[2,1200]]</v>
      </c>
      <c r="O41" s="84">
        <v>37</v>
      </c>
      <c r="P41" s="28">
        <v>75</v>
      </c>
      <c r="Q41" s="98">
        <f t="shared" si="11"/>
        <v>5.3794290632620855E-3</v>
      </c>
      <c r="R41" s="28">
        <v>8000</v>
      </c>
      <c r="S41" s="98">
        <f t="shared" si="12"/>
        <v>2.8192342255034974E-2</v>
      </c>
      <c r="T41" s="28">
        <f t="shared" si="13"/>
        <v>75</v>
      </c>
      <c r="U41" s="98">
        <f t="shared" si="12"/>
        <v>5.3794290632620855E-3</v>
      </c>
      <c r="W41" s="28">
        <v>8000</v>
      </c>
      <c r="X41" s="98">
        <f t="shared" si="14"/>
        <v>2.8192342255034974E-2</v>
      </c>
      <c r="Y41" s="28">
        <v>8000</v>
      </c>
      <c r="Z41" s="98">
        <f t="shared" si="35"/>
        <v>2.8192342255034974E-2</v>
      </c>
      <c r="AA41" s="28">
        <f t="shared" si="16"/>
        <v>8000</v>
      </c>
      <c r="AB41" s="98">
        <f t="shared" si="36"/>
        <v>2.8192342255034974E-2</v>
      </c>
      <c r="AE41" s="29">
        <f t="shared" si="3"/>
        <v>370</v>
      </c>
      <c r="AF41" s="29">
        <f t="shared" si="18"/>
        <v>379</v>
      </c>
      <c r="AG41" s="29">
        <f t="shared" si="19"/>
        <v>374.5</v>
      </c>
      <c r="AH41" s="28">
        <v>1</v>
      </c>
      <c r="AI41" s="98">
        <f t="shared" si="20"/>
        <v>7.8125E-3</v>
      </c>
      <c r="AJ41" s="98"/>
      <c r="AK41" s="28">
        <v>6000</v>
      </c>
      <c r="AL41" s="98">
        <f t="shared" si="21"/>
        <v>2.4516213389121338E-2</v>
      </c>
      <c r="AM41" s="28">
        <f t="shared" si="22"/>
        <v>6000</v>
      </c>
      <c r="AN41" s="98">
        <f t="shared" si="21"/>
        <v>2.4516213389121338E-2</v>
      </c>
      <c r="AO41" s="28">
        <f t="shared" si="23"/>
        <v>6000</v>
      </c>
      <c r="AP41" s="98">
        <f t="shared" si="24"/>
        <v>2.4516213389121338E-2</v>
      </c>
      <c r="AS41" s="28">
        <v>1200</v>
      </c>
      <c r="AT41" s="98">
        <f t="shared" si="33"/>
        <v>9.5152005328512299E-3</v>
      </c>
      <c r="AU41" s="28">
        <f t="shared" si="34"/>
        <v>1200</v>
      </c>
      <c r="AV41" s="98">
        <f t="shared" si="25"/>
        <v>9.5152005328512299E-3</v>
      </c>
      <c r="AW41" s="28">
        <f t="shared" si="27"/>
        <v>1200</v>
      </c>
      <c r="AX41" s="98">
        <f t="shared" si="26"/>
        <v>9.5152005328512299E-3</v>
      </c>
    </row>
    <row r="42" spans="1:50" x14ac:dyDescent="0.25">
      <c r="A42" s="84">
        <v>38</v>
      </c>
      <c r="B42" s="84" t="str">
        <f t="shared" si="7"/>
        <v>38,38</v>
      </c>
      <c r="C42" s="101" t="str">
        <f t="shared" si="28"/>
        <v>[[0,75],[1,8000],[2,75]]</v>
      </c>
      <c r="D42" s="101" t="str">
        <f t="shared" si="8"/>
        <v>[[0,8000],[1,8000],[2,8000]]</v>
      </c>
      <c r="E42" s="101" t="str">
        <f t="shared" si="9"/>
        <v>380,389</v>
      </c>
      <c r="F42" s="101" t="str">
        <f t="shared" si="10"/>
        <v>[[0,1]]</v>
      </c>
      <c r="G42" s="101" t="str">
        <f t="shared" si="29"/>
        <v>[[0,6000],[1,6000],[2,6000]]</v>
      </c>
      <c r="H42" s="101" t="str">
        <f t="shared" si="30"/>
        <v>[[0,1200],[1,1200],[2,1200]]</v>
      </c>
      <c r="O42" s="84">
        <v>38</v>
      </c>
      <c r="P42" s="28">
        <v>75</v>
      </c>
      <c r="Q42" s="98">
        <f t="shared" si="11"/>
        <v>5.3794290632620855E-3</v>
      </c>
      <c r="R42" s="28">
        <v>8000</v>
      </c>
      <c r="S42" s="98">
        <f t="shared" si="12"/>
        <v>2.8192342255034974E-2</v>
      </c>
      <c r="T42" s="28">
        <f t="shared" si="13"/>
        <v>75</v>
      </c>
      <c r="U42" s="98">
        <f t="shared" si="12"/>
        <v>5.3794290632620855E-3</v>
      </c>
      <c r="W42" s="28">
        <v>8000</v>
      </c>
      <c r="X42" s="98">
        <f t="shared" si="14"/>
        <v>2.8192342255034974E-2</v>
      </c>
      <c r="Y42" s="28">
        <v>8000</v>
      </c>
      <c r="Z42" s="98">
        <f t="shared" si="35"/>
        <v>2.8192342255034974E-2</v>
      </c>
      <c r="AA42" s="28">
        <f t="shared" si="16"/>
        <v>8000</v>
      </c>
      <c r="AB42" s="98">
        <f t="shared" si="36"/>
        <v>2.8192342255034974E-2</v>
      </c>
      <c r="AE42" s="29">
        <f t="shared" si="3"/>
        <v>380</v>
      </c>
      <c r="AF42" s="29">
        <f t="shared" si="18"/>
        <v>389</v>
      </c>
      <c r="AG42" s="29">
        <f t="shared" si="19"/>
        <v>384.5</v>
      </c>
      <c r="AH42" s="28">
        <v>1</v>
      </c>
      <c r="AI42" s="98">
        <f t="shared" si="20"/>
        <v>7.8125E-3</v>
      </c>
      <c r="AJ42" s="98"/>
      <c r="AK42" s="28">
        <v>6000</v>
      </c>
      <c r="AL42" s="98">
        <f t="shared" si="21"/>
        <v>2.4516213389121338E-2</v>
      </c>
      <c r="AM42" s="28">
        <f t="shared" si="22"/>
        <v>6000</v>
      </c>
      <c r="AN42" s="98">
        <f t="shared" si="21"/>
        <v>2.4516213389121338E-2</v>
      </c>
      <c r="AO42" s="28">
        <f t="shared" si="23"/>
        <v>6000</v>
      </c>
      <c r="AP42" s="98">
        <f t="shared" si="24"/>
        <v>2.4516213389121338E-2</v>
      </c>
      <c r="AS42" s="28">
        <v>1200</v>
      </c>
      <c r="AT42" s="98">
        <f t="shared" si="33"/>
        <v>9.5152005328512299E-3</v>
      </c>
      <c r="AU42" s="28">
        <f t="shared" si="34"/>
        <v>1200</v>
      </c>
      <c r="AV42" s="98">
        <f t="shared" si="25"/>
        <v>9.5152005328512299E-3</v>
      </c>
      <c r="AW42" s="28">
        <f t="shared" si="27"/>
        <v>1200</v>
      </c>
      <c r="AX42" s="98">
        <f t="shared" si="26"/>
        <v>9.5152005328512299E-3</v>
      </c>
    </row>
    <row r="43" spans="1:50" x14ac:dyDescent="0.25">
      <c r="A43" s="84">
        <v>39</v>
      </c>
      <c r="B43" s="84" t="str">
        <f t="shared" si="7"/>
        <v>39,39</v>
      </c>
      <c r="C43" s="101" t="str">
        <f t="shared" si="28"/>
        <v>[[0,75],[1,7999],[2,75]]</v>
      </c>
      <c r="D43" s="101" t="str">
        <f t="shared" si="8"/>
        <v>[[0,7999],[1,7999],[2,7999]]</v>
      </c>
      <c r="E43" s="101" t="str">
        <f t="shared" si="9"/>
        <v>390,399</v>
      </c>
      <c r="F43" s="101" t="str">
        <f t="shared" si="10"/>
        <v>[[0,1]]</v>
      </c>
      <c r="G43" s="101" t="str">
        <f t="shared" si="29"/>
        <v>[[0,6000],[1,6000],[2,6000]]</v>
      </c>
      <c r="H43" s="101" t="str">
        <f t="shared" si="30"/>
        <v>[[0,1200],[1,1200],[2,1200]]</v>
      </c>
      <c r="O43" s="84">
        <v>39</v>
      </c>
      <c r="P43" s="28">
        <v>75</v>
      </c>
      <c r="Q43" s="98">
        <f t="shared" si="11"/>
        <v>5.3794290632620855E-3</v>
      </c>
      <c r="R43" s="28">
        <v>7999</v>
      </c>
      <c r="S43" s="98">
        <f t="shared" si="12"/>
        <v>2.8188818212253098E-2</v>
      </c>
      <c r="T43" s="28">
        <f t="shared" si="13"/>
        <v>75</v>
      </c>
      <c r="U43" s="98">
        <f t="shared" si="12"/>
        <v>5.3794290632620855E-3</v>
      </c>
      <c r="W43" s="28">
        <v>7999</v>
      </c>
      <c r="X43" s="98">
        <f t="shared" si="14"/>
        <v>2.8188818212253098E-2</v>
      </c>
      <c r="Y43" s="28">
        <v>7999</v>
      </c>
      <c r="Z43" s="98">
        <f t="shared" si="35"/>
        <v>2.8188818212253098E-2</v>
      </c>
      <c r="AA43" s="28">
        <f t="shared" si="16"/>
        <v>7999</v>
      </c>
      <c r="AB43" s="98">
        <f t="shared" si="36"/>
        <v>2.8188818212253098E-2</v>
      </c>
      <c r="AE43" s="29">
        <f t="shared" si="3"/>
        <v>390</v>
      </c>
      <c r="AF43" s="29">
        <f t="shared" si="18"/>
        <v>399</v>
      </c>
      <c r="AG43" s="29">
        <f t="shared" si="19"/>
        <v>394.5</v>
      </c>
      <c r="AH43" s="28">
        <v>1</v>
      </c>
      <c r="AI43" s="98">
        <f t="shared" si="20"/>
        <v>7.8125E-3</v>
      </c>
      <c r="AJ43" s="98"/>
      <c r="AK43" s="28">
        <v>6000</v>
      </c>
      <c r="AL43" s="98">
        <f t="shared" si="21"/>
        <v>2.4516213389121338E-2</v>
      </c>
      <c r="AM43" s="28">
        <f t="shared" si="22"/>
        <v>6000</v>
      </c>
      <c r="AN43" s="98">
        <f t="shared" si="21"/>
        <v>2.4516213389121338E-2</v>
      </c>
      <c r="AO43" s="28">
        <f t="shared" si="23"/>
        <v>6000</v>
      </c>
      <c r="AP43" s="98">
        <f t="shared" si="24"/>
        <v>2.4516213389121338E-2</v>
      </c>
      <c r="AS43" s="28">
        <v>1200</v>
      </c>
      <c r="AT43" s="98">
        <f t="shared" si="33"/>
        <v>9.5152005328512299E-3</v>
      </c>
      <c r="AU43" s="28">
        <f t="shared" si="34"/>
        <v>1200</v>
      </c>
      <c r="AV43" s="98">
        <f t="shared" si="25"/>
        <v>9.5152005328512299E-3</v>
      </c>
      <c r="AW43" s="28">
        <f t="shared" si="27"/>
        <v>1200</v>
      </c>
      <c r="AX43" s="98">
        <f t="shared" si="26"/>
        <v>9.5152005328512299E-3</v>
      </c>
    </row>
    <row r="44" spans="1:50" x14ac:dyDescent="0.25">
      <c r="A44" s="84">
        <v>40</v>
      </c>
      <c r="B44" s="84" t="str">
        <f t="shared" si="7"/>
        <v>40,40</v>
      </c>
      <c r="C44" s="101" t="str">
        <f t="shared" si="28"/>
        <v>[[0,50],[1,8054],[2,50]]</v>
      </c>
      <c r="D44" s="101" t="str">
        <f t="shared" si="8"/>
        <v>[[0,8054],[1,8054],[2,8054]]</v>
      </c>
      <c r="E44" s="101" t="str">
        <f t="shared" si="9"/>
        <v>400,409</v>
      </c>
      <c r="F44" s="101" t="str">
        <f t="shared" si="10"/>
        <v>[[0,1]]</v>
      </c>
      <c r="G44" s="101" t="str">
        <f t="shared" si="29"/>
        <v>[[0,6000],[1,6000],[2,6000]]</v>
      </c>
      <c r="H44" s="101" t="str">
        <f t="shared" si="30"/>
        <v>[[0,1200],[1,1200],[2,1200]]</v>
      </c>
      <c r="O44" s="84">
        <v>40</v>
      </c>
      <c r="P44" s="28">
        <v>50</v>
      </c>
      <c r="Q44" s="98">
        <f t="shared" si="11"/>
        <v>3.5862860421747239E-3</v>
      </c>
      <c r="R44" s="28">
        <v>8054</v>
      </c>
      <c r="S44" s="98">
        <f t="shared" si="12"/>
        <v>2.8382640565256464E-2</v>
      </c>
      <c r="T44" s="28">
        <f t="shared" si="13"/>
        <v>50</v>
      </c>
      <c r="U44" s="98">
        <f t="shared" si="12"/>
        <v>3.5862860421747239E-3</v>
      </c>
      <c r="W44" s="28">
        <v>8054</v>
      </c>
      <c r="X44" s="98">
        <f t="shared" si="14"/>
        <v>2.8382640565256464E-2</v>
      </c>
      <c r="Y44" s="28">
        <v>8054</v>
      </c>
      <c r="Z44" s="98">
        <f t="shared" si="35"/>
        <v>2.8382640565256464E-2</v>
      </c>
      <c r="AA44" s="28">
        <f t="shared" si="16"/>
        <v>8054</v>
      </c>
      <c r="AB44" s="98">
        <f t="shared" si="36"/>
        <v>2.8382640565256464E-2</v>
      </c>
      <c r="AE44" s="29">
        <f t="shared" si="3"/>
        <v>400</v>
      </c>
      <c r="AF44" s="29">
        <f t="shared" si="18"/>
        <v>409</v>
      </c>
      <c r="AG44" s="29">
        <f t="shared" si="19"/>
        <v>404.5</v>
      </c>
      <c r="AH44" s="28">
        <v>1</v>
      </c>
      <c r="AI44" s="98">
        <f t="shared" si="20"/>
        <v>7.8125E-3</v>
      </c>
      <c r="AJ44" s="98"/>
      <c r="AK44" s="28">
        <v>6000</v>
      </c>
      <c r="AL44" s="98">
        <f t="shared" si="21"/>
        <v>2.4516213389121338E-2</v>
      </c>
      <c r="AM44" s="28">
        <f t="shared" si="22"/>
        <v>6000</v>
      </c>
      <c r="AN44" s="98">
        <f t="shared" si="21"/>
        <v>2.4516213389121338E-2</v>
      </c>
      <c r="AO44" s="28">
        <f t="shared" si="23"/>
        <v>6000</v>
      </c>
      <c r="AP44" s="98">
        <f t="shared" si="24"/>
        <v>2.4516213389121338E-2</v>
      </c>
      <c r="AS44" s="28">
        <v>1200</v>
      </c>
      <c r="AT44" s="98">
        <f t="shared" si="33"/>
        <v>9.5152005328512299E-3</v>
      </c>
      <c r="AU44" s="28">
        <f t="shared" si="34"/>
        <v>1200</v>
      </c>
      <c r="AV44" s="98">
        <f t="shared" si="25"/>
        <v>9.5152005328512299E-3</v>
      </c>
      <c r="AW44" s="28">
        <f t="shared" si="27"/>
        <v>1200</v>
      </c>
      <c r="AX44" s="98">
        <f t="shared" si="26"/>
        <v>9.5152005328512299E-3</v>
      </c>
    </row>
    <row r="45" spans="1:50" x14ac:dyDescent="0.25">
      <c r="A45" s="84">
        <v>41</v>
      </c>
      <c r="B45" s="84" t="str">
        <f t="shared" si="7"/>
        <v>41,41</v>
      </c>
      <c r="C45" s="101" t="str">
        <f t="shared" si="28"/>
        <v>[[0,50],[1,7000],[2,50]]</v>
      </c>
      <c r="D45" s="101" t="str">
        <f t="shared" si="8"/>
        <v>[[0,7000],[1,7000],[2,7000]]</v>
      </c>
      <c r="E45" s="101" t="str">
        <f t="shared" si="9"/>
        <v>410,419</v>
      </c>
      <c r="F45" s="101" t="str">
        <f t="shared" si="10"/>
        <v>[[0,0]]</v>
      </c>
      <c r="G45" s="101" t="str">
        <f t="shared" si="29"/>
        <v>[[0,4000],[1,4000],[2,4000]]</v>
      </c>
      <c r="H45" s="101" t="str">
        <f t="shared" si="30"/>
        <v>[[0,1000],[1,1000],[2,1000]]</v>
      </c>
      <c r="O45" s="84">
        <v>41</v>
      </c>
      <c r="P45" s="28">
        <v>50</v>
      </c>
      <c r="Q45" s="98">
        <f t="shared" si="11"/>
        <v>3.5862860421747239E-3</v>
      </c>
      <c r="R45" s="28">
        <v>7000</v>
      </c>
      <c r="S45" s="98">
        <f t="shared" si="12"/>
        <v>2.4668299473155603E-2</v>
      </c>
      <c r="T45" s="28">
        <f t="shared" si="13"/>
        <v>50</v>
      </c>
      <c r="U45" s="98">
        <f t="shared" si="12"/>
        <v>3.5862860421747239E-3</v>
      </c>
      <c r="W45" s="28">
        <v>7000</v>
      </c>
      <c r="X45" s="98">
        <f t="shared" si="14"/>
        <v>2.4668299473155603E-2</v>
      </c>
      <c r="Y45" s="28">
        <v>7000</v>
      </c>
      <c r="Z45" s="98">
        <f t="shared" si="35"/>
        <v>2.4668299473155603E-2</v>
      </c>
      <c r="AA45" s="28">
        <f t="shared" si="16"/>
        <v>7000</v>
      </c>
      <c r="AB45" s="98">
        <f t="shared" si="36"/>
        <v>2.4668299473155603E-2</v>
      </c>
      <c r="AE45" s="29">
        <f t="shared" si="3"/>
        <v>410</v>
      </c>
      <c r="AF45" s="29">
        <f t="shared" si="18"/>
        <v>419</v>
      </c>
      <c r="AG45" s="29">
        <f t="shared" si="19"/>
        <v>414.5</v>
      </c>
      <c r="AH45" s="28">
        <v>0</v>
      </c>
      <c r="AI45" s="98">
        <f t="shared" si="20"/>
        <v>0</v>
      </c>
      <c r="AJ45" s="98"/>
      <c r="AK45" s="28">
        <v>4000</v>
      </c>
      <c r="AL45" s="98">
        <f t="shared" si="21"/>
        <v>1.6344142259414225E-2</v>
      </c>
      <c r="AM45" s="28">
        <f t="shared" si="22"/>
        <v>4000</v>
      </c>
      <c r="AN45" s="98">
        <f t="shared" si="21"/>
        <v>1.6344142259414225E-2</v>
      </c>
      <c r="AO45" s="28">
        <f t="shared" si="23"/>
        <v>4000</v>
      </c>
      <c r="AP45" s="98">
        <f t="shared" si="24"/>
        <v>1.6344142259414225E-2</v>
      </c>
      <c r="AS45" s="28">
        <v>1000</v>
      </c>
      <c r="AT45" s="98">
        <f t="shared" si="33"/>
        <v>7.9293337773760249E-3</v>
      </c>
      <c r="AU45" s="28">
        <f t="shared" si="34"/>
        <v>1000</v>
      </c>
      <c r="AV45" s="98">
        <f t="shared" si="25"/>
        <v>7.9293337773760249E-3</v>
      </c>
      <c r="AW45" s="28">
        <f t="shared" si="27"/>
        <v>1000</v>
      </c>
      <c r="AX45" s="98">
        <f t="shared" si="26"/>
        <v>7.9293337773760249E-3</v>
      </c>
    </row>
    <row r="46" spans="1:50" x14ac:dyDescent="0.25">
      <c r="A46" s="84">
        <v>42</v>
      </c>
      <c r="B46" s="84" t="str">
        <f t="shared" si="7"/>
        <v>42,42</v>
      </c>
      <c r="C46" s="101" t="str">
        <f t="shared" si="28"/>
        <v>[[0,50],[1,7000],[2,50]]</v>
      </c>
      <c r="D46" s="101" t="str">
        <f t="shared" si="8"/>
        <v>[[0,7000],[1,7000],[2,7000]]</v>
      </c>
      <c r="E46" s="101" t="str">
        <f t="shared" si="9"/>
        <v>420,429</v>
      </c>
      <c r="F46" s="101" t="str">
        <f t="shared" si="10"/>
        <v>[[0,0]]</v>
      </c>
      <c r="G46" s="101" t="str">
        <f t="shared" si="29"/>
        <v>[[0,4000],[1,4000],[2,4000]]</v>
      </c>
      <c r="H46" s="101" t="str">
        <f t="shared" si="30"/>
        <v>[[0,1000],[1,1000],[2,1000]]</v>
      </c>
      <c r="O46" s="84">
        <v>42</v>
      </c>
      <c r="P46" s="28">
        <v>50</v>
      </c>
      <c r="Q46" s="98">
        <f t="shared" si="11"/>
        <v>3.5862860421747239E-3</v>
      </c>
      <c r="R46" s="28">
        <v>7000</v>
      </c>
      <c r="S46" s="98">
        <f t="shared" si="12"/>
        <v>2.4668299473155603E-2</v>
      </c>
      <c r="T46" s="28">
        <f t="shared" si="13"/>
        <v>50</v>
      </c>
      <c r="U46" s="98">
        <f t="shared" si="12"/>
        <v>3.5862860421747239E-3</v>
      </c>
      <c r="W46" s="28">
        <v>7000</v>
      </c>
      <c r="X46" s="98">
        <f t="shared" si="14"/>
        <v>2.4668299473155603E-2</v>
      </c>
      <c r="Y46" s="28">
        <v>7000</v>
      </c>
      <c r="Z46" s="98">
        <f t="shared" si="35"/>
        <v>2.4668299473155603E-2</v>
      </c>
      <c r="AA46" s="28">
        <f t="shared" si="16"/>
        <v>7000</v>
      </c>
      <c r="AB46" s="98">
        <f t="shared" si="36"/>
        <v>2.4668299473155603E-2</v>
      </c>
      <c r="AE46" s="29">
        <f t="shared" si="3"/>
        <v>420</v>
      </c>
      <c r="AF46" s="29">
        <f t="shared" si="18"/>
        <v>429</v>
      </c>
      <c r="AG46" s="29">
        <f t="shared" si="19"/>
        <v>424.5</v>
      </c>
      <c r="AH46" s="28">
        <v>0</v>
      </c>
      <c r="AI46" s="98">
        <f t="shared" si="20"/>
        <v>0</v>
      </c>
      <c r="AJ46" s="98"/>
      <c r="AK46" s="28">
        <v>4000</v>
      </c>
      <c r="AL46" s="98">
        <f t="shared" si="21"/>
        <v>1.6344142259414225E-2</v>
      </c>
      <c r="AM46" s="28">
        <f t="shared" si="22"/>
        <v>4000</v>
      </c>
      <c r="AN46" s="98">
        <f t="shared" si="21"/>
        <v>1.6344142259414225E-2</v>
      </c>
      <c r="AO46" s="28">
        <f t="shared" si="23"/>
        <v>4000</v>
      </c>
      <c r="AP46" s="98">
        <f t="shared" si="24"/>
        <v>1.6344142259414225E-2</v>
      </c>
      <c r="AS46" s="28">
        <v>1000</v>
      </c>
      <c r="AT46" s="98">
        <f t="shared" si="33"/>
        <v>7.9293337773760249E-3</v>
      </c>
      <c r="AU46" s="28">
        <f t="shared" si="34"/>
        <v>1000</v>
      </c>
      <c r="AV46" s="98">
        <f t="shared" si="25"/>
        <v>7.9293337773760249E-3</v>
      </c>
      <c r="AW46" s="28">
        <f t="shared" si="27"/>
        <v>1000</v>
      </c>
      <c r="AX46" s="98">
        <f t="shared" si="26"/>
        <v>7.9293337773760249E-3</v>
      </c>
    </row>
    <row r="47" spans="1:50" x14ac:dyDescent="0.25">
      <c r="A47" s="84">
        <v>43</v>
      </c>
      <c r="B47" s="84" t="str">
        <f t="shared" si="7"/>
        <v>43,43</v>
      </c>
      <c r="C47" s="101" t="str">
        <f t="shared" si="28"/>
        <v>[[0,50],[1,6000],[2,50]]</v>
      </c>
      <c r="D47" s="101" t="str">
        <f t="shared" si="8"/>
        <v>[[0,6000],[1,6000],[2,6000]]</v>
      </c>
      <c r="E47" s="101" t="str">
        <f t="shared" si="9"/>
        <v>430,439</v>
      </c>
      <c r="F47" s="101" t="str">
        <f t="shared" si="10"/>
        <v>[[0,0]]</v>
      </c>
      <c r="G47" s="101" t="str">
        <f t="shared" si="29"/>
        <v>[[0,4000],[1,4000],[2,4000]]</v>
      </c>
      <c r="H47" s="101" t="str">
        <f t="shared" si="30"/>
        <v>[[0,1000],[1,1000],[2,1000]]</v>
      </c>
      <c r="O47" s="84">
        <v>43</v>
      </c>
      <c r="P47" s="28">
        <v>50</v>
      </c>
      <c r="Q47" s="98">
        <f t="shared" si="11"/>
        <v>3.5862860421747239E-3</v>
      </c>
      <c r="R47" s="28">
        <v>6000</v>
      </c>
      <c r="S47" s="98">
        <f t="shared" si="12"/>
        <v>2.1144256691276231E-2</v>
      </c>
      <c r="T47" s="28">
        <f t="shared" si="13"/>
        <v>50</v>
      </c>
      <c r="U47" s="98">
        <f t="shared" si="12"/>
        <v>3.5862860421747239E-3</v>
      </c>
      <c r="W47" s="28">
        <v>6000</v>
      </c>
      <c r="X47" s="98">
        <f t="shared" si="14"/>
        <v>2.1144256691276231E-2</v>
      </c>
      <c r="Y47" s="28">
        <v>6000</v>
      </c>
      <c r="Z47" s="98">
        <f t="shared" si="35"/>
        <v>2.1144256691276231E-2</v>
      </c>
      <c r="AA47" s="28">
        <f t="shared" si="16"/>
        <v>6000</v>
      </c>
      <c r="AB47" s="98">
        <f t="shared" si="36"/>
        <v>2.1144256691276231E-2</v>
      </c>
      <c r="AE47" s="29">
        <f t="shared" si="3"/>
        <v>430</v>
      </c>
      <c r="AF47" s="29">
        <f t="shared" si="18"/>
        <v>439</v>
      </c>
      <c r="AG47" s="29">
        <f t="shared" si="19"/>
        <v>434.5</v>
      </c>
      <c r="AH47" s="28">
        <v>0</v>
      </c>
      <c r="AI47" s="98">
        <f t="shared" si="20"/>
        <v>0</v>
      </c>
      <c r="AJ47" s="98"/>
      <c r="AK47" s="28">
        <v>4000</v>
      </c>
      <c r="AL47" s="98">
        <f t="shared" si="21"/>
        <v>1.6344142259414225E-2</v>
      </c>
      <c r="AM47" s="28">
        <f t="shared" si="22"/>
        <v>4000</v>
      </c>
      <c r="AN47" s="98">
        <f t="shared" si="21"/>
        <v>1.6344142259414225E-2</v>
      </c>
      <c r="AO47" s="28">
        <f t="shared" si="23"/>
        <v>4000</v>
      </c>
      <c r="AP47" s="98">
        <f t="shared" si="24"/>
        <v>1.6344142259414225E-2</v>
      </c>
      <c r="AS47" s="28">
        <v>1000</v>
      </c>
      <c r="AT47" s="98">
        <f t="shared" si="33"/>
        <v>7.9293337773760249E-3</v>
      </c>
      <c r="AU47" s="28">
        <f t="shared" si="34"/>
        <v>1000</v>
      </c>
      <c r="AV47" s="98">
        <f t="shared" si="25"/>
        <v>7.9293337773760249E-3</v>
      </c>
      <c r="AW47" s="28">
        <f t="shared" ref="AW47:AW78" si="37">AS47</f>
        <v>1000</v>
      </c>
      <c r="AX47" s="98">
        <f t="shared" si="26"/>
        <v>7.9293337773760249E-3</v>
      </c>
    </row>
    <row r="48" spans="1:50" x14ac:dyDescent="0.25">
      <c r="A48" s="84">
        <v>44</v>
      </c>
      <c r="B48" s="84" t="str">
        <f t="shared" si="7"/>
        <v>44,44</v>
      </c>
      <c r="C48" s="101" t="str">
        <f t="shared" si="28"/>
        <v>[[0,50],[1,6000],[2,50]]</v>
      </c>
      <c r="D48" s="101" t="str">
        <f t="shared" si="8"/>
        <v>[[0,6000],[1,6000],[2,6000]]</v>
      </c>
      <c r="E48" s="101" t="str">
        <f t="shared" si="9"/>
        <v>440,449</v>
      </c>
      <c r="F48" s="101" t="str">
        <f t="shared" si="10"/>
        <v>[[0,0]]</v>
      </c>
      <c r="G48" s="101" t="str">
        <f t="shared" si="29"/>
        <v>[[0,4000],[1,4000],[2,4000]]</v>
      </c>
      <c r="H48" s="101" t="str">
        <f t="shared" si="30"/>
        <v>[[0,1000],[1,1000],[2,1000]]</v>
      </c>
      <c r="O48" s="84">
        <v>44</v>
      </c>
      <c r="P48" s="28">
        <v>50</v>
      </c>
      <c r="Q48" s="98">
        <f t="shared" si="11"/>
        <v>3.5862860421747239E-3</v>
      </c>
      <c r="R48" s="28">
        <v>6000</v>
      </c>
      <c r="S48" s="98">
        <f t="shared" si="12"/>
        <v>2.1144256691276231E-2</v>
      </c>
      <c r="T48" s="28">
        <f t="shared" si="13"/>
        <v>50</v>
      </c>
      <c r="U48" s="98">
        <f t="shared" si="12"/>
        <v>3.5862860421747239E-3</v>
      </c>
      <c r="W48" s="28">
        <v>6000</v>
      </c>
      <c r="X48" s="98">
        <f t="shared" si="14"/>
        <v>2.1144256691276231E-2</v>
      </c>
      <c r="Y48" s="28">
        <v>6000</v>
      </c>
      <c r="Z48" s="98">
        <f t="shared" si="35"/>
        <v>2.1144256691276231E-2</v>
      </c>
      <c r="AA48" s="28">
        <f t="shared" si="16"/>
        <v>6000</v>
      </c>
      <c r="AB48" s="98">
        <f t="shared" si="36"/>
        <v>2.1144256691276231E-2</v>
      </c>
      <c r="AE48" s="29">
        <f t="shared" si="3"/>
        <v>440</v>
      </c>
      <c r="AF48" s="29">
        <f t="shared" si="18"/>
        <v>449</v>
      </c>
      <c r="AG48" s="29">
        <f t="shared" si="19"/>
        <v>444.5</v>
      </c>
      <c r="AH48" s="28">
        <v>0</v>
      </c>
      <c r="AI48" s="98">
        <f t="shared" si="20"/>
        <v>0</v>
      </c>
      <c r="AJ48" s="98"/>
      <c r="AK48" s="28">
        <v>4000</v>
      </c>
      <c r="AL48" s="98">
        <f t="shared" si="21"/>
        <v>1.6344142259414225E-2</v>
      </c>
      <c r="AM48" s="28">
        <f t="shared" si="22"/>
        <v>4000</v>
      </c>
      <c r="AN48" s="98">
        <f t="shared" si="21"/>
        <v>1.6344142259414225E-2</v>
      </c>
      <c r="AO48" s="28">
        <f t="shared" si="23"/>
        <v>4000</v>
      </c>
      <c r="AP48" s="98">
        <f t="shared" si="24"/>
        <v>1.6344142259414225E-2</v>
      </c>
      <c r="AS48" s="28">
        <v>1000</v>
      </c>
      <c r="AT48" s="98">
        <f t="shared" si="33"/>
        <v>7.9293337773760249E-3</v>
      </c>
      <c r="AU48" s="28">
        <f t="shared" si="34"/>
        <v>1000</v>
      </c>
      <c r="AV48" s="98">
        <f t="shared" si="25"/>
        <v>7.9293337773760249E-3</v>
      </c>
      <c r="AW48" s="28">
        <f t="shared" si="37"/>
        <v>1000</v>
      </c>
      <c r="AX48" s="98">
        <f t="shared" si="26"/>
        <v>7.9293337773760249E-3</v>
      </c>
    </row>
    <row r="49" spans="1:50" x14ac:dyDescent="0.25">
      <c r="A49" s="84">
        <v>45</v>
      </c>
      <c r="B49" s="84" t="str">
        <f t="shared" si="7"/>
        <v>45,45</v>
      </c>
      <c r="C49" s="101" t="str">
        <f t="shared" si="28"/>
        <v>[[0,35],[1,6000],[2,35]]</v>
      </c>
      <c r="D49" s="101" t="str">
        <f t="shared" si="8"/>
        <v>[[0,6000],[1,6000],[2,6000]]</v>
      </c>
      <c r="E49" s="101" t="str">
        <f t="shared" si="9"/>
        <v>450,459</v>
      </c>
      <c r="F49" s="101" t="str">
        <f t="shared" si="10"/>
        <v>[[0,0]]</v>
      </c>
      <c r="G49" s="101" t="str">
        <f t="shared" si="29"/>
        <v>[[0,4000],[1,4000],[2,4000]]</v>
      </c>
      <c r="H49" s="101" t="str">
        <f t="shared" si="30"/>
        <v>[[0,1000],[1,1000],[2,1000]]</v>
      </c>
      <c r="O49" s="84">
        <v>45</v>
      </c>
      <c r="P49" s="28">
        <v>35</v>
      </c>
      <c r="Q49" s="98">
        <f t="shared" si="11"/>
        <v>2.5104002295223068E-3</v>
      </c>
      <c r="R49" s="28">
        <v>6000</v>
      </c>
      <c r="S49" s="98">
        <f t="shared" si="12"/>
        <v>2.1144256691276231E-2</v>
      </c>
      <c r="T49" s="28">
        <f t="shared" si="13"/>
        <v>35</v>
      </c>
      <c r="U49" s="98">
        <f t="shared" si="12"/>
        <v>2.5104002295223068E-3</v>
      </c>
      <c r="W49" s="28">
        <v>6000</v>
      </c>
      <c r="X49" s="98">
        <f t="shared" si="14"/>
        <v>2.1144256691276231E-2</v>
      </c>
      <c r="Y49" s="28">
        <v>6000</v>
      </c>
      <c r="Z49" s="98">
        <f t="shared" si="35"/>
        <v>2.1144256691276231E-2</v>
      </c>
      <c r="AA49" s="28">
        <f t="shared" si="16"/>
        <v>6000</v>
      </c>
      <c r="AB49" s="98">
        <f t="shared" si="36"/>
        <v>2.1144256691276231E-2</v>
      </c>
      <c r="AE49" s="29">
        <f t="shared" si="3"/>
        <v>450</v>
      </c>
      <c r="AF49" s="29">
        <f t="shared" si="18"/>
        <v>459</v>
      </c>
      <c r="AG49" s="29">
        <f t="shared" si="19"/>
        <v>454.5</v>
      </c>
      <c r="AH49" s="28">
        <v>0</v>
      </c>
      <c r="AI49" s="98">
        <f t="shared" si="20"/>
        <v>0</v>
      </c>
      <c r="AJ49" s="98"/>
      <c r="AK49" s="28">
        <v>4000</v>
      </c>
      <c r="AL49" s="98">
        <f t="shared" si="21"/>
        <v>1.6344142259414225E-2</v>
      </c>
      <c r="AM49" s="28">
        <f t="shared" si="22"/>
        <v>4000</v>
      </c>
      <c r="AN49" s="98">
        <f t="shared" si="21"/>
        <v>1.6344142259414225E-2</v>
      </c>
      <c r="AO49" s="28">
        <f t="shared" si="23"/>
        <v>4000</v>
      </c>
      <c r="AP49" s="98">
        <f t="shared" si="24"/>
        <v>1.6344142259414225E-2</v>
      </c>
      <c r="AS49" s="28">
        <v>1000</v>
      </c>
      <c r="AT49" s="98">
        <f t="shared" si="33"/>
        <v>7.9293337773760249E-3</v>
      </c>
      <c r="AU49" s="28">
        <f t="shared" si="34"/>
        <v>1000</v>
      </c>
      <c r="AV49" s="98">
        <f t="shared" si="25"/>
        <v>7.9293337773760249E-3</v>
      </c>
      <c r="AW49" s="28">
        <f t="shared" si="37"/>
        <v>1000</v>
      </c>
      <c r="AX49" s="98">
        <f t="shared" si="26"/>
        <v>7.9293337773760249E-3</v>
      </c>
    </row>
    <row r="50" spans="1:50" x14ac:dyDescent="0.25">
      <c r="A50" s="84">
        <v>46</v>
      </c>
      <c r="B50" s="84" t="str">
        <f t="shared" si="7"/>
        <v>46,46</v>
      </c>
      <c r="C50" s="101" t="str">
        <f t="shared" si="28"/>
        <v>[[0,35],[1,5000],[2,35]]</v>
      </c>
      <c r="D50" s="101" t="str">
        <f t="shared" si="8"/>
        <v>[[0,5000],[1,5000],[2,5000]]</v>
      </c>
      <c r="E50" s="101" t="str">
        <f t="shared" si="9"/>
        <v>460,469</v>
      </c>
      <c r="F50" s="101" t="str">
        <f t="shared" si="10"/>
        <v>[[0,0]]</v>
      </c>
      <c r="G50" s="101" t="str">
        <f t="shared" si="29"/>
        <v>[[0,3000],[1,3000],[2,3000]]</v>
      </c>
      <c r="H50" s="101" t="str">
        <f t="shared" si="30"/>
        <v>[[0,750],[1,750],[2,750]]</v>
      </c>
      <c r="O50" s="84">
        <v>46</v>
      </c>
      <c r="P50" s="28">
        <v>35</v>
      </c>
      <c r="Q50" s="98">
        <f t="shared" si="11"/>
        <v>2.5104002295223068E-3</v>
      </c>
      <c r="R50" s="28">
        <v>5000</v>
      </c>
      <c r="S50" s="98">
        <f t="shared" si="12"/>
        <v>1.7620213909396859E-2</v>
      </c>
      <c r="T50" s="28">
        <f t="shared" si="13"/>
        <v>35</v>
      </c>
      <c r="U50" s="98">
        <f t="shared" si="12"/>
        <v>2.5104002295223068E-3</v>
      </c>
      <c r="W50" s="28">
        <v>5000</v>
      </c>
      <c r="X50" s="98">
        <f t="shared" si="14"/>
        <v>1.7620213909396859E-2</v>
      </c>
      <c r="Y50" s="28">
        <v>5000</v>
      </c>
      <c r="Z50" s="98">
        <f t="shared" si="35"/>
        <v>1.7620213909396859E-2</v>
      </c>
      <c r="AA50" s="28">
        <f t="shared" si="16"/>
        <v>5000</v>
      </c>
      <c r="AB50" s="98">
        <f t="shared" si="36"/>
        <v>1.7620213909396859E-2</v>
      </c>
      <c r="AE50" s="29">
        <f t="shared" si="3"/>
        <v>460</v>
      </c>
      <c r="AF50" s="29">
        <f t="shared" si="18"/>
        <v>469</v>
      </c>
      <c r="AG50" s="29">
        <f t="shared" si="19"/>
        <v>464.5</v>
      </c>
      <c r="AH50" s="28">
        <v>0</v>
      </c>
      <c r="AI50" s="98">
        <f t="shared" si="20"/>
        <v>0</v>
      </c>
      <c r="AJ50" s="98"/>
      <c r="AK50" s="28">
        <v>3000</v>
      </c>
      <c r="AL50" s="98">
        <f t="shared" si="21"/>
        <v>1.2258106694560669E-2</v>
      </c>
      <c r="AM50" s="28">
        <f t="shared" si="22"/>
        <v>3000</v>
      </c>
      <c r="AN50" s="98">
        <f t="shared" si="21"/>
        <v>1.2258106694560669E-2</v>
      </c>
      <c r="AO50" s="28">
        <f t="shared" si="23"/>
        <v>3000</v>
      </c>
      <c r="AP50" s="98">
        <f t="shared" si="24"/>
        <v>1.2258106694560669E-2</v>
      </c>
      <c r="AS50" s="28">
        <v>750</v>
      </c>
      <c r="AT50" s="98">
        <f t="shared" si="33"/>
        <v>5.9470003330320187E-3</v>
      </c>
      <c r="AU50" s="28">
        <f t="shared" si="34"/>
        <v>750</v>
      </c>
      <c r="AV50" s="98">
        <f t="shared" si="25"/>
        <v>5.9470003330320187E-3</v>
      </c>
      <c r="AW50" s="28">
        <f t="shared" si="37"/>
        <v>750</v>
      </c>
      <c r="AX50" s="98">
        <f t="shared" si="26"/>
        <v>5.9470003330320187E-3</v>
      </c>
    </row>
    <row r="51" spans="1:50" x14ac:dyDescent="0.25">
      <c r="A51" s="84">
        <v>47</v>
      </c>
      <c r="B51" s="84" t="str">
        <f t="shared" si="7"/>
        <v>47,47</v>
      </c>
      <c r="C51" s="101" t="str">
        <f t="shared" si="28"/>
        <v>[[0,35],[1,5000],[2,35]]</v>
      </c>
      <c r="D51" s="101" t="str">
        <f t="shared" si="8"/>
        <v>[[0,5000],[1,5000],[2,5000]]</v>
      </c>
      <c r="E51" s="101" t="str">
        <f t="shared" si="9"/>
        <v>470,479</v>
      </c>
      <c r="F51" s="101" t="str">
        <f t="shared" si="10"/>
        <v>[[0,0]]</v>
      </c>
      <c r="G51" s="101" t="str">
        <f t="shared" si="29"/>
        <v>[[0,3000],[1,3000],[2,3000]]</v>
      </c>
      <c r="H51" s="101" t="str">
        <f t="shared" si="30"/>
        <v>[[0,750],[1,750],[2,750]]</v>
      </c>
      <c r="O51" s="84">
        <v>47</v>
      </c>
      <c r="P51" s="28">
        <v>35</v>
      </c>
      <c r="Q51" s="98">
        <f t="shared" si="11"/>
        <v>2.5104002295223068E-3</v>
      </c>
      <c r="R51" s="28">
        <v>5000</v>
      </c>
      <c r="S51" s="98">
        <f t="shared" si="12"/>
        <v>1.7620213909396859E-2</v>
      </c>
      <c r="T51" s="28">
        <f t="shared" si="13"/>
        <v>35</v>
      </c>
      <c r="U51" s="98">
        <f t="shared" si="12"/>
        <v>2.5104002295223068E-3</v>
      </c>
      <c r="W51" s="28">
        <v>5000</v>
      </c>
      <c r="X51" s="98">
        <f t="shared" si="14"/>
        <v>1.7620213909396859E-2</v>
      </c>
      <c r="Y51" s="28">
        <v>5000</v>
      </c>
      <c r="Z51" s="98">
        <f t="shared" si="35"/>
        <v>1.7620213909396859E-2</v>
      </c>
      <c r="AA51" s="28">
        <f t="shared" si="16"/>
        <v>5000</v>
      </c>
      <c r="AB51" s="98">
        <f t="shared" si="36"/>
        <v>1.7620213909396859E-2</v>
      </c>
      <c r="AE51" s="29">
        <f t="shared" si="3"/>
        <v>470</v>
      </c>
      <c r="AF51" s="29">
        <f t="shared" si="18"/>
        <v>479</v>
      </c>
      <c r="AG51" s="29">
        <f t="shared" si="19"/>
        <v>474.5</v>
      </c>
      <c r="AH51" s="28">
        <v>0</v>
      </c>
      <c r="AI51" s="98">
        <f t="shared" si="20"/>
        <v>0</v>
      </c>
      <c r="AJ51" s="98"/>
      <c r="AK51" s="28">
        <v>3000</v>
      </c>
      <c r="AL51" s="98">
        <f t="shared" si="21"/>
        <v>1.2258106694560669E-2</v>
      </c>
      <c r="AM51" s="28">
        <f t="shared" si="22"/>
        <v>3000</v>
      </c>
      <c r="AN51" s="98">
        <f t="shared" si="21"/>
        <v>1.2258106694560669E-2</v>
      </c>
      <c r="AO51" s="28">
        <f t="shared" si="23"/>
        <v>3000</v>
      </c>
      <c r="AP51" s="98">
        <f t="shared" si="24"/>
        <v>1.2258106694560669E-2</v>
      </c>
      <c r="AS51" s="28">
        <v>750</v>
      </c>
      <c r="AT51" s="98">
        <f t="shared" si="33"/>
        <v>5.9470003330320187E-3</v>
      </c>
      <c r="AU51" s="28">
        <f t="shared" si="34"/>
        <v>750</v>
      </c>
      <c r="AV51" s="98">
        <f t="shared" si="25"/>
        <v>5.9470003330320187E-3</v>
      </c>
      <c r="AW51" s="28">
        <f t="shared" si="37"/>
        <v>750</v>
      </c>
      <c r="AX51" s="98">
        <f t="shared" si="26"/>
        <v>5.9470003330320187E-3</v>
      </c>
    </row>
    <row r="52" spans="1:50" x14ac:dyDescent="0.25">
      <c r="A52" s="84">
        <v>48</v>
      </c>
      <c r="B52" s="84" t="str">
        <f t="shared" si="7"/>
        <v>48,48</v>
      </c>
      <c r="C52" s="101" t="str">
        <f t="shared" si="28"/>
        <v>[[0,35],[1,5000],[2,35]]</v>
      </c>
      <c r="D52" s="101" t="str">
        <f t="shared" si="8"/>
        <v>[[0,5000],[1,5000],[2,5000]]</v>
      </c>
      <c r="E52" s="101" t="str">
        <f t="shared" si="9"/>
        <v>480,489</v>
      </c>
      <c r="F52" s="101" t="str">
        <f t="shared" si="10"/>
        <v>[[0,0]]</v>
      </c>
      <c r="G52" s="101" t="str">
        <f t="shared" si="29"/>
        <v>[[0,3000],[1,3000],[2,3000]]</v>
      </c>
      <c r="H52" s="101" t="str">
        <f t="shared" si="30"/>
        <v>[[0,750],[1,750],[2,750]]</v>
      </c>
      <c r="O52" s="84">
        <v>48</v>
      </c>
      <c r="P52" s="28">
        <v>35</v>
      </c>
      <c r="Q52" s="98">
        <f t="shared" si="11"/>
        <v>2.5104002295223068E-3</v>
      </c>
      <c r="R52" s="28">
        <v>5000</v>
      </c>
      <c r="S52" s="98">
        <f t="shared" si="12"/>
        <v>1.7620213909396859E-2</v>
      </c>
      <c r="T52" s="28">
        <f t="shared" si="13"/>
        <v>35</v>
      </c>
      <c r="U52" s="98">
        <f t="shared" si="12"/>
        <v>2.5104002295223068E-3</v>
      </c>
      <c r="W52" s="28">
        <v>5000</v>
      </c>
      <c r="X52" s="98">
        <f t="shared" si="14"/>
        <v>1.7620213909396859E-2</v>
      </c>
      <c r="Y52" s="28">
        <v>5000</v>
      </c>
      <c r="Z52" s="98">
        <f t="shared" si="35"/>
        <v>1.7620213909396859E-2</v>
      </c>
      <c r="AA52" s="28">
        <f t="shared" si="16"/>
        <v>5000</v>
      </c>
      <c r="AB52" s="98">
        <f t="shared" si="36"/>
        <v>1.7620213909396859E-2</v>
      </c>
      <c r="AE52" s="29">
        <f t="shared" si="3"/>
        <v>480</v>
      </c>
      <c r="AF52" s="29">
        <f t="shared" si="18"/>
        <v>489</v>
      </c>
      <c r="AG52" s="29">
        <f t="shared" si="19"/>
        <v>484.5</v>
      </c>
      <c r="AH52" s="28">
        <v>0</v>
      </c>
      <c r="AI52" s="98">
        <f t="shared" si="20"/>
        <v>0</v>
      </c>
      <c r="AJ52" s="98"/>
      <c r="AK52" s="28">
        <v>3000</v>
      </c>
      <c r="AL52" s="98">
        <f t="shared" si="21"/>
        <v>1.2258106694560669E-2</v>
      </c>
      <c r="AM52" s="28">
        <f t="shared" si="22"/>
        <v>3000</v>
      </c>
      <c r="AN52" s="98">
        <f t="shared" si="21"/>
        <v>1.2258106694560669E-2</v>
      </c>
      <c r="AO52" s="28">
        <f t="shared" si="23"/>
        <v>3000</v>
      </c>
      <c r="AP52" s="98">
        <f t="shared" si="24"/>
        <v>1.2258106694560669E-2</v>
      </c>
      <c r="AS52" s="28">
        <v>750</v>
      </c>
      <c r="AT52" s="98">
        <f t="shared" si="33"/>
        <v>5.9470003330320187E-3</v>
      </c>
      <c r="AU52" s="28">
        <f t="shared" si="34"/>
        <v>750</v>
      </c>
      <c r="AV52" s="98">
        <f t="shared" si="25"/>
        <v>5.9470003330320187E-3</v>
      </c>
      <c r="AW52" s="28">
        <f t="shared" si="37"/>
        <v>750</v>
      </c>
      <c r="AX52" s="98">
        <f t="shared" si="26"/>
        <v>5.9470003330320187E-3</v>
      </c>
    </row>
    <row r="53" spans="1:50" x14ac:dyDescent="0.25">
      <c r="A53" s="84">
        <v>49</v>
      </c>
      <c r="B53" s="84" t="str">
        <f t="shared" si="7"/>
        <v>49,49</v>
      </c>
      <c r="C53" s="101" t="str">
        <f t="shared" si="28"/>
        <v>[[0,35],[1,4000],[2,35]]</v>
      </c>
      <c r="D53" s="101" t="str">
        <f t="shared" si="8"/>
        <v>[[0,4000],[1,4000],[2,4000]]</v>
      </c>
      <c r="E53" s="101" t="str">
        <f t="shared" si="9"/>
        <v>490,499</v>
      </c>
      <c r="F53" s="101" t="str">
        <f t="shared" si="10"/>
        <v>[[0,0]]</v>
      </c>
      <c r="G53" s="101" t="str">
        <f t="shared" si="29"/>
        <v>[[0,3000],[1,3000],[2,3000]]</v>
      </c>
      <c r="H53" s="101" t="str">
        <f t="shared" si="30"/>
        <v>[[0,750],[1,750],[2,750]]</v>
      </c>
      <c r="O53" s="84">
        <v>49</v>
      </c>
      <c r="P53" s="28">
        <v>35</v>
      </c>
      <c r="Q53" s="98">
        <f t="shared" si="11"/>
        <v>2.5104002295223068E-3</v>
      </c>
      <c r="R53" s="28">
        <v>4000</v>
      </c>
      <c r="S53" s="98">
        <f t="shared" si="12"/>
        <v>1.4096171127517487E-2</v>
      </c>
      <c r="T53" s="28">
        <f t="shared" si="13"/>
        <v>35</v>
      </c>
      <c r="U53" s="98">
        <f t="shared" si="12"/>
        <v>2.5104002295223068E-3</v>
      </c>
      <c r="W53" s="28">
        <v>4000</v>
      </c>
      <c r="X53" s="98">
        <f t="shared" si="14"/>
        <v>1.4096171127517487E-2</v>
      </c>
      <c r="Y53" s="28">
        <v>4000</v>
      </c>
      <c r="Z53" s="98">
        <f t="shared" si="35"/>
        <v>1.4096171127517487E-2</v>
      </c>
      <c r="AA53" s="28">
        <f t="shared" si="16"/>
        <v>4000</v>
      </c>
      <c r="AB53" s="98">
        <f t="shared" si="36"/>
        <v>1.4096171127517487E-2</v>
      </c>
      <c r="AE53" s="29">
        <f t="shared" si="3"/>
        <v>490</v>
      </c>
      <c r="AF53" s="29">
        <f t="shared" si="18"/>
        <v>499</v>
      </c>
      <c r="AG53" s="29">
        <f t="shared" si="19"/>
        <v>494.5</v>
      </c>
      <c r="AH53" s="28">
        <v>0</v>
      </c>
      <c r="AI53" s="98">
        <f t="shared" si="20"/>
        <v>0</v>
      </c>
      <c r="AJ53" s="98"/>
      <c r="AK53" s="28">
        <v>3000</v>
      </c>
      <c r="AL53" s="98">
        <f t="shared" si="21"/>
        <v>1.2258106694560669E-2</v>
      </c>
      <c r="AM53" s="28">
        <f t="shared" si="22"/>
        <v>3000</v>
      </c>
      <c r="AN53" s="98">
        <f t="shared" si="21"/>
        <v>1.2258106694560669E-2</v>
      </c>
      <c r="AO53" s="28">
        <f t="shared" si="23"/>
        <v>3000</v>
      </c>
      <c r="AP53" s="98">
        <f t="shared" si="24"/>
        <v>1.2258106694560669E-2</v>
      </c>
      <c r="AS53" s="28">
        <v>750</v>
      </c>
      <c r="AT53" s="98">
        <f t="shared" si="33"/>
        <v>5.9470003330320187E-3</v>
      </c>
      <c r="AU53" s="28">
        <f t="shared" si="34"/>
        <v>750</v>
      </c>
      <c r="AV53" s="98">
        <f t="shared" si="25"/>
        <v>5.9470003330320187E-3</v>
      </c>
      <c r="AW53" s="28">
        <f t="shared" si="37"/>
        <v>750</v>
      </c>
      <c r="AX53" s="98">
        <f t="shared" si="26"/>
        <v>5.9470003330320187E-3</v>
      </c>
    </row>
    <row r="54" spans="1:50" x14ac:dyDescent="0.25">
      <c r="A54" s="84">
        <v>50</v>
      </c>
      <c r="B54" s="84" t="str">
        <f t="shared" si="7"/>
        <v>50,50</v>
      </c>
      <c r="C54" s="101" t="str">
        <f t="shared" si="28"/>
        <v>[[0,30],[1,4000],[2,30]]</v>
      </c>
      <c r="D54" s="101" t="str">
        <f t="shared" si="8"/>
        <v>[[0,4000],[1,4000],[2,4000]]</v>
      </c>
      <c r="E54" s="101" t="str">
        <f t="shared" si="9"/>
        <v>500,509</v>
      </c>
      <c r="F54" s="101" t="str">
        <f t="shared" si="10"/>
        <v>[[0,0]]</v>
      </c>
      <c r="G54" s="101" t="str">
        <f t="shared" si="29"/>
        <v>[[0,3000],[1,3000],[2,3000]]</v>
      </c>
      <c r="H54" s="101" t="str">
        <f t="shared" si="30"/>
        <v>[[0,750],[1,750],[2,750]]</v>
      </c>
      <c r="O54" s="84">
        <v>50</v>
      </c>
      <c r="P54" s="28">
        <v>30</v>
      </c>
      <c r="Q54" s="98">
        <f t="shared" si="11"/>
        <v>2.1517716253048342E-3</v>
      </c>
      <c r="R54" s="28">
        <v>4000</v>
      </c>
      <c r="S54" s="98">
        <f t="shared" si="12"/>
        <v>1.4096171127517487E-2</v>
      </c>
      <c r="T54" s="28">
        <f t="shared" si="13"/>
        <v>30</v>
      </c>
      <c r="U54" s="98">
        <f t="shared" si="12"/>
        <v>2.1517716253048342E-3</v>
      </c>
      <c r="W54" s="28">
        <v>4000</v>
      </c>
      <c r="X54" s="98">
        <f t="shared" si="14"/>
        <v>1.4096171127517487E-2</v>
      </c>
      <c r="Y54" s="28">
        <v>4000</v>
      </c>
      <c r="Z54" s="98">
        <f t="shared" si="35"/>
        <v>1.4096171127517487E-2</v>
      </c>
      <c r="AA54" s="28">
        <f t="shared" si="16"/>
        <v>4000</v>
      </c>
      <c r="AB54" s="98">
        <f t="shared" si="36"/>
        <v>1.4096171127517487E-2</v>
      </c>
      <c r="AE54" s="29">
        <f t="shared" si="3"/>
        <v>500</v>
      </c>
      <c r="AF54" s="29">
        <f t="shared" si="18"/>
        <v>509</v>
      </c>
      <c r="AG54" s="29">
        <f t="shared" si="19"/>
        <v>504.5</v>
      </c>
      <c r="AH54" s="28">
        <v>0</v>
      </c>
      <c r="AI54" s="98">
        <f t="shared" si="20"/>
        <v>0</v>
      </c>
      <c r="AJ54" s="98"/>
      <c r="AK54" s="28">
        <v>3000</v>
      </c>
      <c r="AL54" s="98">
        <f t="shared" si="21"/>
        <v>1.2258106694560669E-2</v>
      </c>
      <c r="AM54" s="28">
        <f t="shared" si="22"/>
        <v>3000</v>
      </c>
      <c r="AN54" s="98">
        <f t="shared" si="21"/>
        <v>1.2258106694560669E-2</v>
      </c>
      <c r="AO54" s="28">
        <f t="shared" si="23"/>
        <v>3000</v>
      </c>
      <c r="AP54" s="98">
        <f t="shared" si="24"/>
        <v>1.2258106694560669E-2</v>
      </c>
      <c r="AS54" s="28">
        <v>750</v>
      </c>
      <c r="AT54" s="98">
        <f t="shared" si="33"/>
        <v>5.9470003330320187E-3</v>
      </c>
      <c r="AU54" s="28">
        <f t="shared" si="34"/>
        <v>750</v>
      </c>
      <c r="AV54" s="98">
        <f t="shared" si="25"/>
        <v>5.9470003330320187E-3</v>
      </c>
      <c r="AW54" s="28">
        <f t="shared" si="37"/>
        <v>750</v>
      </c>
      <c r="AX54" s="98">
        <f t="shared" si="26"/>
        <v>5.9470003330320187E-3</v>
      </c>
    </row>
    <row r="55" spans="1:50" x14ac:dyDescent="0.25">
      <c r="A55" s="84">
        <v>51</v>
      </c>
      <c r="B55" s="84" t="str">
        <f t="shared" si="7"/>
        <v>51,51</v>
      </c>
      <c r="C55" s="101" t="str">
        <f t="shared" si="28"/>
        <v>[[0,20],[1,4000],[2,20]]</v>
      </c>
      <c r="D55" s="101" t="str">
        <f t="shared" si="8"/>
        <v>[[0,4000],[1,4000],[2,4000]]</v>
      </c>
      <c r="E55" s="101" t="str">
        <f t="shared" si="9"/>
        <v>510,519</v>
      </c>
      <c r="F55" s="101" t="str">
        <f t="shared" si="10"/>
        <v>[[0,0]]</v>
      </c>
      <c r="G55" s="101" t="str">
        <f t="shared" si="29"/>
        <v>[[0,2000],[1,2000],[2,2000]]</v>
      </c>
      <c r="H55" s="101" t="str">
        <f t="shared" si="30"/>
        <v>[[0,750],[1,750],[2,750]]</v>
      </c>
      <c r="O55" s="84">
        <v>51</v>
      </c>
      <c r="P55" s="28">
        <v>20</v>
      </c>
      <c r="Q55" s="98">
        <f t="shared" si="11"/>
        <v>1.4345144168698895E-3</v>
      </c>
      <c r="R55" s="28">
        <v>4000</v>
      </c>
      <c r="S55" s="98">
        <f t="shared" si="12"/>
        <v>1.4096171127517487E-2</v>
      </c>
      <c r="T55" s="28">
        <f t="shared" si="13"/>
        <v>20</v>
      </c>
      <c r="U55" s="98">
        <f t="shared" si="12"/>
        <v>1.4345144168698895E-3</v>
      </c>
      <c r="W55" s="28">
        <v>4000</v>
      </c>
      <c r="X55" s="98">
        <f t="shared" si="14"/>
        <v>1.4096171127517487E-2</v>
      </c>
      <c r="Y55" s="28">
        <v>4000</v>
      </c>
      <c r="Z55" s="98">
        <f t="shared" si="35"/>
        <v>1.4096171127517487E-2</v>
      </c>
      <c r="AA55" s="28">
        <f t="shared" si="16"/>
        <v>4000</v>
      </c>
      <c r="AB55" s="98">
        <f t="shared" si="36"/>
        <v>1.4096171127517487E-2</v>
      </c>
      <c r="AE55" s="29">
        <f t="shared" si="3"/>
        <v>510</v>
      </c>
      <c r="AF55" s="29">
        <f t="shared" si="18"/>
        <v>519</v>
      </c>
      <c r="AG55" s="29">
        <f t="shared" si="19"/>
        <v>514.5</v>
      </c>
      <c r="AH55" s="28">
        <v>0</v>
      </c>
      <c r="AI55" s="98">
        <f t="shared" si="20"/>
        <v>0</v>
      </c>
      <c r="AJ55" s="98"/>
      <c r="AK55" s="28">
        <v>2000</v>
      </c>
      <c r="AL55" s="98">
        <f t="shared" si="21"/>
        <v>8.1720711297071126E-3</v>
      </c>
      <c r="AM55" s="28">
        <f t="shared" si="22"/>
        <v>2000</v>
      </c>
      <c r="AN55" s="98">
        <f t="shared" si="21"/>
        <v>8.1720711297071126E-3</v>
      </c>
      <c r="AO55" s="28">
        <f t="shared" si="23"/>
        <v>2000</v>
      </c>
      <c r="AP55" s="98">
        <f t="shared" si="24"/>
        <v>8.1720711297071126E-3</v>
      </c>
      <c r="AS55" s="28">
        <v>750</v>
      </c>
      <c r="AT55" s="98">
        <f t="shared" si="33"/>
        <v>5.9470003330320187E-3</v>
      </c>
      <c r="AU55" s="28">
        <f t="shared" si="34"/>
        <v>750</v>
      </c>
      <c r="AV55" s="98">
        <f t="shared" si="25"/>
        <v>5.9470003330320187E-3</v>
      </c>
      <c r="AW55" s="28">
        <f t="shared" si="37"/>
        <v>750</v>
      </c>
      <c r="AX55" s="98">
        <f t="shared" si="26"/>
        <v>5.9470003330320187E-3</v>
      </c>
    </row>
    <row r="56" spans="1:50" x14ac:dyDescent="0.25">
      <c r="A56" s="84">
        <v>52</v>
      </c>
      <c r="B56" s="84" t="str">
        <f t="shared" si="7"/>
        <v>52,52</v>
      </c>
      <c r="C56" s="101" t="str">
        <f t="shared" si="28"/>
        <v>[[0,20],[1,3000],[2,20]]</v>
      </c>
      <c r="D56" s="101" t="str">
        <f t="shared" si="8"/>
        <v>[[0,3000],[1,3000],[2,3000]]</v>
      </c>
      <c r="E56" s="101" t="str">
        <f t="shared" si="9"/>
        <v>520,529</v>
      </c>
      <c r="F56" s="101" t="str">
        <f t="shared" si="10"/>
        <v>[[0,0]]</v>
      </c>
      <c r="G56" s="101" t="str">
        <f t="shared" si="29"/>
        <v>[[0,2000],[1,2000],[2,2000]]</v>
      </c>
      <c r="H56" s="101" t="str">
        <f t="shared" si="30"/>
        <v>[[0,750],[1,750],[2,750]]</v>
      </c>
      <c r="O56" s="84">
        <v>52</v>
      </c>
      <c r="P56" s="28">
        <v>20</v>
      </c>
      <c r="Q56" s="98">
        <f t="shared" si="11"/>
        <v>1.4345144168698895E-3</v>
      </c>
      <c r="R56" s="28">
        <v>3000</v>
      </c>
      <c r="S56" s="98">
        <f t="shared" si="12"/>
        <v>1.0572128345638115E-2</v>
      </c>
      <c r="T56" s="28">
        <f t="shared" si="13"/>
        <v>20</v>
      </c>
      <c r="U56" s="98">
        <f t="shared" si="12"/>
        <v>1.4345144168698895E-3</v>
      </c>
      <c r="W56" s="28">
        <v>3000</v>
      </c>
      <c r="X56" s="98">
        <f t="shared" si="14"/>
        <v>1.0572128345638115E-2</v>
      </c>
      <c r="Y56" s="28">
        <v>3000</v>
      </c>
      <c r="Z56" s="98">
        <f t="shared" si="35"/>
        <v>1.0572128345638115E-2</v>
      </c>
      <c r="AA56" s="28">
        <f t="shared" si="16"/>
        <v>3000</v>
      </c>
      <c r="AB56" s="98">
        <f t="shared" si="36"/>
        <v>1.0572128345638115E-2</v>
      </c>
      <c r="AE56" s="29">
        <f t="shared" si="3"/>
        <v>520</v>
      </c>
      <c r="AF56" s="29">
        <f t="shared" si="18"/>
        <v>529</v>
      </c>
      <c r="AG56" s="29">
        <f t="shared" si="19"/>
        <v>524.5</v>
      </c>
      <c r="AH56" s="28">
        <v>0</v>
      </c>
      <c r="AI56" s="98">
        <f t="shared" si="20"/>
        <v>0</v>
      </c>
      <c r="AJ56" s="98"/>
      <c r="AK56" s="28">
        <v>2000</v>
      </c>
      <c r="AL56" s="98">
        <f t="shared" si="21"/>
        <v>8.1720711297071126E-3</v>
      </c>
      <c r="AM56" s="28">
        <f t="shared" si="22"/>
        <v>2000</v>
      </c>
      <c r="AN56" s="98">
        <f t="shared" si="21"/>
        <v>8.1720711297071126E-3</v>
      </c>
      <c r="AO56" s="28">
        <f t="shared" si="23"/>
        <v>2000</v>
      </c>
      <c r="AP56" s="98">
        <f t="shared" si="24"/>
        <v>8.1720711297071126E-3</v>
      </c>
      <c r="AS56" s="28">
        <v>750</v>
      </c>
      <c r="AT56" s="98">
        <f t="shared" si="33"/>
        <v>5.9470003330320187E-3</v>
      </c>
      <c r="AU56" s="28">
        <f t="shared" si="34"/>
        <v>750</v>
      </c>
      <c r="AV56" s="98">
        <f t="shared" si="25"/>
        <v>5.9470003330320187E-3</v>
      </c>
      <c r="AW56" s="28">
        <f t="shared" si="37"/>
        <v>750</v>
      </c>
      <c r="AX56" s="98">
        <f t="shared" si="26"/>
        <v>5.9470003330320187E-3</v>
      </c>
    </row>
    <row r="57" spans="1:50" x14ac:dyDescent="0.25">
      <c r="A57" s="84">
        <v>53</v>
      </c>
      <c r="B57" s="84" t="str">
        <f t="shared" si="7"/>
        <v>53,53</v>
      </c>
      <c r="C57" s="101" t="str">
        <f t="shared" si="28"/>
        <v>[[0,20],[1,3000],[2,20]]</v>
      </c>
      <c r="D57" s="101" t="str">
        <f t="shared" si="8"/>
        <v>[[0,3000],[1,3000],[2,3000]]</v>
      </c>
      <c r="E57" s="101" t="str">
        <f t="shared" si="9"/>
        <v>530,539</v>
      </c>
      <c r="F57" s="101" t="str">
        <f t="shared" si="10"/>
        <v>[[0,0]]</v>
      </c>
      <c r="G57" s="101" t="str">
        <f t="shared" si="29"/>
        <v>[[0,2000],[1,2000],[2,2000]]</v>
      </c>
      <c r="H57" s="101" t="str">
        <f t="shared" si="30"/>
        <v>[[0,750],[1,750],[2,750]]</v>
      </c>
      <c r="O57" s="84">
        <v>53</v>
      </c>
      <c r="P57" s="28">
        <v>20</v>
      </c>
      <c r="Q57" s="98">
        <f t="shared" si="11"/>
        <v>1.4345144168698895E-3</v>
      </c>
      <c r="R57" s="28">
        <v>3000</v>
      </c>
      <c r="S57" s="98">
        <f t="shared" si="12"/>
        <v>1.0572128345638115E-2</v>
      </c>
      <c r="T57" s="28">
        <f t="shared" si="13"/>
        <v>20</v>
      </c>
      <c r="U57" s="98">
        <f t="shared" si="12"/>
        <v>1.4345144168698895E-3</v>
      </c>
      <c r="W57" s="28">
        <v>3000</v>
      </c>
      <c r="X57" s="98">
        <f t="shared" si="14"/>
        <v>1.0572128345638115E-2</v>
      </c>
      <c r="Y57" s="28">
        <v>3000</v>
      </c>
      <c r="Z57" s="98">
        <f t="shared" si="35"/>
        <v>1.0572128345638115E-2</v>
      </c>
      <c r="AA57" s="28">
        <f t="shared" si="16"/>
        <v>3000</v>
      </c>
      <c r="AB57" s="98">
        <f t="shared" si="36"/>
        <v>1.0572128345638115E-2</v>
      </c>
      <c r="AE57" s="29">
        <f t="shared" si="3"/>
        <v>530</v>
      </c>
      <c r="AF57" s="29">
        <f t="shared" si="18"/>
        <v>539</v>
      </c>
      <c r="AG57" s="29">
        <f t="shared" si="19"/>
        <v>534.5</v>
      </c>
      <c r="AH57" s="28">
        <v>0</v>
      </c>
      <c r="AI57" s="98">
        <f t="shared" si="20"/>
        <v>0</v>
      </c>
      <c r="AJ57" s="98"/>
      <c r="AK57" s="28">
        <v>2000</v>
      </c>
      <c r="AL57" s="98">
        <f t="shared" si="21"/>
        <v>8.1720711297071126E-3</v>
      </c>
      <c r="AM57" s="28">
        <f t="shared" si="22"/>
        <v>2000</v>
      </c>
      <c r="AN57" s="98">
        <f t="shared" si="21"/>
        <v>8.1720711297071126E-3</v>
      </c>
      <c r="AO57" s="28">
        <f t="shared" si="23"/>
        <v>2000</v>
      </c>
      <c r="AP57" s="98">
        <f t="shared" si="24"/>
        <v>8.1720711297071126E-3</v>
      </c>
      <c r="AS57" s="28">
        <v>750</v>
      </c>
      <c r="AT57" s="98">
        <f t="shared" si="33"/>
        <v>5.9470003330320187E-3</v>
      </c>
      <c r="AU57" s="28">
        <f t="shared" si="34"/>
        <v>750</v>
      </c>
      <c r="AV57" s="98">
        <f t="shared" si="25"/>
        <v>5.9470003330320187E-3</v>
      </c>
      <c r="AW57" s="28">
        <f t="shared" si="37"/>
        <v>750</v>
      </c>
      <c r="AX57" s="98">
        <f t="shared" si="26"/>
        <v>5.9470003330320187E-3</v>
      </c>
    </row>
    <row r="58" spans="1:50" x14ac:dyDescent="0.25">
      <c r="A58" s="84">
        <v>54</v>
      </c>
      <c r="B58" s="84" t="str">
        <f t="shared" si="7"/>
        <v>54,54</v>
      </c>
      <c r="C58" s="101" t="str">
        <f t="shared" si="28"/>
        <v>[[0,20],[1,3000],[2,20]]</v>
      </c>
      <c r="D58" s="101" t="str">
        <f t="shared" si="8"/>
        <v>[[0,3000],[1,3000],[2,3000]]</v>
      </c>
      <c r="E58" s="101" t="str">
        <f t="shared" si="9"/>
        <v>540,549</v>
      </c>
      <c r="F58" s="101" t="str">
        <f t="shared" si="10"/>
        <v>[[0,0]]</v>
      </c>
      <c r="G58" s="101" t="str">
        <f t="shared" si="29"/>
        <v>[[0,2000],[1,2000],[2,2000]]</v>
      </c>
      <c r="H58" s="101" t="str">
        <f t="shared" si="30"/>
        <v>[[0,750],[1,750],[2,750]]</v>
      </c>
      <c r="O58" s="84">
        <v>54</v>
      </c>
      <c r="P58" s="28">
        <v>20</v>
      </c>
      <c r="Q58" s="98">
        <f t="shared" si="11"/>
        <v>1.4345144168698895E-3</v>
      </c>
      <c r="R58" s="28">
        <v>3000</v>
      </c>
      <c r="S58" s="98">
        <f t="shared" si="12"/>
        <v>1.0572128345638115E-2</v>
      </c>
      <c r="T58" s="28">
        <f t="shared" si="13"/>
        <v>20</v>
      </c>
      <c r="U58" s="98">
        <f t="shared" si="12"/>
        <v>1.4345144168698895E-3</v>
      </c>
      <c r="W58" s="28">
        <v>3000</v>
      </c>
      <c r="X58" s="98">
        <f t="shared" si="14"/>
        <v>1.0572128345638115E-2</v>
      </c>
      <c r="Y58" s="28">
        <v>3000</v>
      </c>
      <c r="Z58" s="98">
        <f t="shared" si="35"/>
        <v>1.0572128345638115E-2</v>
      </c>
      <c r="AA58" s="28">
        <f t="shared" si="16"/>
        <v>3000</v>
      </c>
      <c r="AB58" s="98">
        <f t="shared" si="36"/>
        <v>1.0572128345638115E-2</v>
      </c>
      <c r="AE58" s="29">
        <f t="shared" si="3"/>
        <v>540</v>
      </c>
      <c r="AF58" s="29">
        <f t="shared" si="18"/>
        <v>549</v>
      </c>
      <c r="AG58" s="29">
        <f t="shared" si="19"/>
        <v>544.5</v>
      </c>
      <c r="AH58" s="28">
        <v>0</v>
      </c>
      <c r="AI58" s="98">
        <f t="shared" si="20"/>
        <v>0</v>
      </c>
      <c r="AJ58" s="98"/>
      <c r="AK58" s="28">
        <v>2000</v>
      </c>
      <c r="AL58" s="98">
        <f t="shared" si="21"/>
        <v>8.1720711297071126E-3</v>
      </c>
      <c r="AM58" s="28">
        <f t="shared" si="22"/>
        <v>2000</v>
      </c>
      <c r="AN58" s="98">
        <f t="shared" si="21"/>
        <v>8.1720711297071126E-3</v>
      </c>
      <c r="AO58" s="28">
        <f t="shared" si="23"/>
        <v>2000</v>
      </c>
      <c r="AP58" s="98">
        <f t="shared" si="24"/>
        <v>8.1720711297071126E-3</v>
      </c>
      <c r="AS58" s="28">
        <v>750</v>
      </c>
      <c r="AT58" s="98">
        <f t="shared" si="33"/>
        <v>5.9470003330320187E-3</v>
      </c>
      <c r="AU58" s="28">
        <f t="shared" si="34"/>
        <v>750</v>
      </c>
      <c r="AV58" s="98">
        <f t="shared" si="25"/>
        <v>5.9470003330320187E-3</v>
      </c>
      <c r="AW58" s="28">
        <f t="shared" si="37"/>
        <v>750</v>
      </c>
      <c r="AX58" s="98">
        <f t="shared" si="26"/>
        <v>5.9470003330320187E-3</v>
      </c>
    </row>
    <row r="59" spans="1:50" x14ac:dyDescent="0.25">
      <c r="A59" s="84">
        <v>55</v>
      </c>
      <c r="B59" s="84" t="str">
        <f t="shared" si="7"/>
        <v>55,55</v>
      </c>
      <c r="C59" s="101" t="str">
        <f t="shared" si="28"/>
        <v>[[0,20],[1,3000],[2,20]]</v>
      </c>
      <c r="D59" s="101" t="str">
        <f t="shared" si="8"/>
        <v>[[0,3000],[1,3000],[2,3000]]</v>
      </c>
      <c r="E59" s="101" t="str">
        <f t="shared" si="9"/>
        <v>550,559</v>
      </c>
      <c r="F59" s="101" t="str">
        <f t="shared" si="10"/>
        <v>[[0,0]]</v>
      </c>
      <c r="G59" s="101" t="str">
        <f t="shared" si="29"/>
        <v>[[0,2000],[1,2000],[2,2000]]</v>
      </c>
      <c r="H59" s="101" t="str">
        <f t="shared" si="30"/>
        <v>[[0,750],[1,750],[2,750]]</v>
      </c>
      <c r="O59" s="84">
        <v>55</v>
      </c>
      <c r="P59" s="28">
        <v>20</v>
      </c>
      <c r="Q59" s="98">
        <f t="shared" si="11"/>
        <v>1.4345144168698895E-3</v>
      </c>
      <c r="R59" s="28">
        <v>3000</v>
      </c>
      <c r="S59" s="98">
        <f t="shared" si="12"/>
        <v>1.0572128345638115E-2</v>
      </c>
      <c r="T59" s="28">
        <f t="shared" si="13"/>
        <v>20</v>
      </c>
      <c r="U59" s="98">
        <f t="shared" si="12"/>
        <v>1.4345144168698895E-3</v>
      </c>
      <c r="W59" s="28">
        <v>3000</v>
      </c>
      <c r="X59" s="98">
        <f t="shared" si="14"/>
        <v>1.0572128345638115E-2</v>
      </c>
      <c r="Y59" s="28">
        <v>3000</v>
      </c>
      <c r="Z59" s="98">
        <f t="shared" si="35"/>
        <v>1.0572128345638115E-2</v>
      </c>
      <c r="AA59" s="28">
        <f t="shared" si="16"/>
        <v>3000</v>
      </c>
      <c r="AB59" s="98">
        <f t="shared" si="36"/>
        <v>1.0572128345638115E-2</v>
      </c>
      <c r="AE59" s="29">
        <f t="shared" si="3"/>
        <v>550</v>
      </c>
      <c r="AF59" s="29">
        <f t="shared" si="18"/>
        <v>559</v>
      </c>
      <c r="AG59" s="29">
        <f t="shared" si="19"/>
        <v>554.5</v>
      </c>
      <c r="AH59" s="28">
        <v>0</v>
      </c>
      <c r="AI59" s="98">
        <f t="shared" si="20"/>
        <v>0</v>
      </c>
      <c r="AJ59" s="98"/>
      <c r="AK59" s="28">
        <v>2000</v>
      </c>
      <c r="AL59" s="98">
        <f t="shared" si="21"/>
        <v>8.1720711297071126E-3</v>
      </c>
      <c r="AM59" s="28">
        <f t="shared" si="22"/>
        <v>2000</v>
      </c>
      <c r="AN59" s="98">
        <f t="shared" si="21"/>
        <v>8.1720711297071126E-3</v>
      </c>
      <c r="AO59" s="28">
        <f t="shared" si="23"/>
        <v>2000</v>
      </c>
      <c r="AP59" s="98">
        <f t="shared" si="24"/>
        <v>8.1720711297071126E-3</v>
      </c>
      <c r="AS59" s="28">
        <v>750</v>
      </c>
      <c r="AT59" s="98">
        <f t="shared" si="33"/>
        <v>5.9470003330320187E-3</v>
      </c>
      <c r="AU59" s="28">
        <f t="shared" si="34"/>
        <v>750</v>
      </c>
      <c r="AV59" s="98">
        <f t="shared" si="25"/>
        <v>5.9470003330320187E-3</v>
      </c>
      <c r="AW59" s="28">
        <f t="shared" si="37"/>
        <v>750</v>
      </c>
      <c r="AX59" s="98">
        <f t="shared" si="26"/>
        <v>5.9470003330320187E-3</v>
      </c>
    </row>
    <row r="60" spans="1:50" x14ac:dyDescent="0.25">
      <c r="A60" s="84">
        <v>56</v>
      </c>
      <c r="B60" s="84" t="str">
        <f t="shared" si="7"/>
        <v>56,56</v>
      </c>
      <c r="C60" s="101" t="str">
        <f t="shared" si="28"/>
        <v>[[0,20],[1,2000],[2,20]]</v>
      </c>
      <c r="D60" s="101" t="str">
        <f t="shared" si="8"/>
        <v>[[0,2000],[1,2000],[2,2000]]</v>
      </c>
      <c r="E60" s="101" t="str">
        <f t="shared" si="9"/>
        <v>560,569</v>
      </c>
      <c r="F60" s="101" t="str">
        <f t="shared" si="10"/>
        <v>[[0,0]]</v>
      </c>
      <c r="G60" s="101" t="str">
        <f t="shared" si="29"/>
        <v>[[0,1500],[1,1500],[2,1500]]</v>
      </c>
      <c r="H60" s="101" t="str">
        <f t="shared" si="30"/>
        <v>[[0,500],[1,500],[2,500]]</v>
      </c>
      <c r="O60" s="84">
        <v>56</v>
      </c>
      <c r="P60" s="28">
        <v>20</v>
      </c>
      <c r="Q60" s="98">
        <f t="shared" si="11"/>
        <v>1.4345144168698895E-3</v>
      </c>
      <c r="R60" s="28">
        <v>2000</v>
      </c>
      <c r="S60" s="98">
        <f t="shared" si="12"/>
        <v>7.0480855637587436E-3</v>
      </c>
      <c r="T60" s="28">
        <f t="shared" si="13"/>
        <v>20</v>
      </c>
      <c r="U60" s="98">
        <f t="shared" si="12"/>
        <v>1.4345144168698895E-3</v>
      </c>
      <c r="W60" s="28">
        <v>2000</v>
      </c>
      <c r="X60" s="98">
        <f t="shared" si="14"/>
        <v>7.0480855637587436E-3</v>
      </c>
      <c r="Y60" s="28">
        <v>2000</v>
      </c>
      <c r="Z60" s="98">
        <f t="shared" si="35"/>
        <v>7.0480855637587436E-3</v>
      </c>
      <c r="AA60" s="28">
        <f t="shared" si="16"/>
        <v>2000</v>
      </c>
      <c r="AB60" s="98">
        <f t="shared" si="36"/>
        <v>7.0480855637587436E-3</v>
      </c>
      <c r="AE60" s="29">
        <f t="shared" si="3"/>
        <v>560</v>
      </c>
      <c r="AF60" s="29">
        <f t="shared" si="18"/>
        <v>569</v>
      </c>
      <c r="AG60" s="29">
        <f t="shared" si="19"/>
        <v>564.5</v>
      </c>
      <c r="AH60" s="28">
        <v>0</v>
      </c>
      <c r="AI60" s="98">
        <f t="shared" si="20"/>
        <v>0</v>
      </c>
      <c r="AJ60" s="98"/>
      <c r="AK60" s="28">
        <v>1500</v>
      </c>
      <c r="AL60" s="98">
        <f t="shared" si="21"/>
        <v>6.1290533472803345E-3</v>
      </c>
      <c r="AM60" s="28">
        <f t="shared" si="22"/>
        <v>1500</v>
      </c>
      <c r="AN60" s="98">
        <f t="shared" si="21"/>
        <v>6.1290533472803345E-3</v>
      </c>
      <c r="AO60" s="28">
        <f t="shared" si="23"/>
        <v>1500</v>
      </c>
      <c r="AP60" s="98">
        <f t="shared" ref="AP60" si="38">AO60/SUM(AO$5:AO$103)</f>
        <v>6.1290533472803345E-3</v>
      </c>
      <c r="AS60" s="28">
        <v>500</v>
      </c>
      <c r="AT60" s="98">
        <f t="shared" si="33"/>
        <v>3.9646668886880124E-3</v>
      </c>
      <c r="AU60" s="28">
        <f t="shared" si="34"/>
        <v>500</v>
      </c>
      <c r="AV60" s="98">
        <f t="shared" si="25"/>
        <v>3.9646668886880124E-3</v>
      </c>
      <c r="AW60" s="28">
        <f t="shared" si="37"/>
        <v>500</v>
      </c>
      <c r="AX60" s="98">
        <f t="shared" si="26"/>
        <v>3.9646668886880124E-3</v>
      </c>
    </row>
    <row r="61" spans="1:50" x14ac:dyDescent="0.25">
      <c r="A61" s="84">
        <v>57</v>
      </c>
      <c r="B61" s="84" t="str">
        <f t="shared" si="7"/>
        <v>57,57</v>
      </c>
      <c r="C61" s="101" t="str">
        <f t="shared" si="28"/>
        <v>[[0,20],[1,2000],[2,20]]</v>
      </c>
      <c r="D61" s="101" t="str">
        <f t="shared" si="8"/>
        <v>[[0,2000],[1,2000],[2,2000]]</v>
      </c>
      <c r="E61" s="101" t="str">
        <f t="shared" si="9"/>
        <v>570,579</v>
      </c>
      <c r="F61" s="101" t="str">
        <f t="shared" si="10"/>
        <v>[[0,0]]</v>
      </c>
      <c r="G61" s="101" t="str">
        <f t="shared" si="29"/>
        <v>[[0,1500],[1,1500],[2,1500]]</v>
      </c>
      <c r="H61" s="101" t="str">
        <f t="shared" si="30"/>
        <v>[[0,500],[1,500],[2,500]]</v>
      </c>
      <c r="O61" s="84">
        <v>57</v>
      </c>
      <c r="P61" s="28">
        <v>20</v>
      </c>
      <c r="Q61" s="98">
        <f t="shared" si="11"/>
        <v>1.4345144168698895E-3</v>
      </c>
      <c r="R61" s="28">
        <v>2000</v>
      </c>
      <c r="S61" s="98">
        <f t="shared" si="12"/>
        <v>7.0480855637587436E-3</v>
      </c>
      <c r="T61" s="28">
        <f t="shared" si="13"/>
        <v>20</v>
      </c>
      <c r="U61" s="98">
        <f t="shared" si="12"/>
        <v>1.4345144168698895E-3</v>
      </c>
      <c r="W61" s="28">
        <v>2000</v>
      </c>
      <c r="X61" s="98">
        <f t="shared" si="14"/>
        <v>7.0480855637587436E-3</v>
      </c>
      <c r="Y61" s="28">
        <v>2000</v>
      </c>
      <c r="Z61" s="98">
        <f t="shared" ref="Z61" si="39">Y61/SUM(Y$5:Y$103)</f>
        <v>7.0480855637587436E-3</v>
      </c>
      <c r="AA61" s="28">
        <f t="shared" si="16"/>
        <v>2000</v>
      </c>
      <c r="AB61" s="98">
        <f t="shared" si="36"/>
        <v>7.0480855637587436E-3</v>
      </c>
      <c r="AE61" s="29">
        <f t="shared" si="3"/>
        <v>570</v>
      </c>
      <c r="AF61" s="29">
        <f t="shared" si="18"/>
        <v>579</v>
      </c>
      <c r="AG61" s="29">
        <f t="shared" si="19"/>
        <v>574.5</v>
      </c>
      <c r="AH61" s="28">
        <v>0</v>
      </c>
      <c r="AI61" s="98">
        <f t="shared" si="20"/>
        <v>0</v>
      </c>
      <c r="AJ61" s="98"/>
      <c r="AK61" s="28">
        <v>1500</v>
      </c>
      <c r="AL61" s="98">
        <f t="shared" si="21"/>
        <v>6.1290533472803345E-3</v>
      </c>
      <c r="AM61" s="28">
        <f t="shared" si="22"/>
        <v>1500</v>
      </c>
      <c r="AN61" s="98">
        <f t="shared" si="21"/>
        <v>6.1290533472803345E-3</v>
      </c>
      <c r="AO61" s="28">
        <f t="shared" si="23"/>
        <v>1500</v>
      </c>
      <c r="AP61" s="98">
        <f t="shared" ref="AP61:AP103" si="40">AO61/SUM(AO$5:AO$103)</f>
        <v>6.1290533472803345E-3</v>
      </c>
      <c r="AS61" s="28">
        <v>500</v>
      </c>
      <c r="AT61" s="98">
        <f t="shared" si="33"/>
        <v>3.9646668886880124E-3</v>
      </c>
      <c r="AU61" s="28">
        <f t="shared" si="34"/>
        <v>500</v>
      </c>
      <c r="AV61" s="98">
        <f t="shared" si="25"/>
        <v>3.9646668886880124E-3</v>
      </c>
      <c r="AW61" s="28">
        <f t="shared" si="37"/>
        <v>500</v>
      </c>
      <c r="AX61" s="98">
        <f t="shared" si="26"/>
        <v>3.9646668886880124E-3</v>
      </c>
    </row>
    <row r="62" spans="1:50" x14ac:dyDescent="0.25">
      <c r="A62" s="84">
        <v>58</v>
      </c>
      <c r="B62" s="84" t="str">
        <f t="shared" si="7"/>
        <v>58,58</v>
      </c>
      <c r="C62" s="101" t="str">
        <f t="shared" si="28"/>
        <v>[[0,20],[1,2000],[2,20]]</v>
      </c>
      <c r="D62" s="101" t="str">
        <f t="shared" si="8"/>
        <v>[[0,2000],[1,2000],[2,2000]]</v>
      </c>
      <c r="E62" s="101" t="str">
        <f t="shared" si="9"/>
        <v>580,589</v>
      </c>
      <c r="F62" s="101" t="str">
        <f t="shared" si="10"/>
        <v>[[0,0]]</v>
      </c>
      <c r="G62" s="101" t="str">
        <f t="shared" si="29"/>
        <v>[[0,1500],[1,1500],[2,1500]]</v>
      </c>
      <c r="H62" s="101" t="str">
        <f t="shared" si="30"/>
        <v>[[0,500],[1,500],[2,500]]</v>
      </c>
      <c r="O62" s="84">
        <v>58</v>
      </c>
      <c r="P62" s="28">
        <v>20</v>
      </c>
      <c r="Q62" s="98">
        <f t="shared" si="11"/>
        <v>1.4345144168698895E-3</v>
      </c>
      <c r="R62" s="28">
        <v>2000</v>
      </c>
      <c r="S62" s="98">
        <f t="shared" si="12"/>
        <v>7.0480855637587436E-3</v>
      </c>
      <c r="T62" s="28">
        <f t="shared" si="13"/>
        <v>20</v>
      </c>
      <c r="U62" s="98">
        <f t="shared" si="12"/>
        <v>1.4345144168698895E-3</v>
      </c>
      <c r="W62" s="28">
        <v>2000</v>
      </c>
      <c r="X62" s="98">
        <f t="shared" si="14"/>
        <v>7.0480855637587436E-3</v>
      </c>
      <c r="Y62" s="28">
        <v>2000</v>
      </c>
      <c r="Z62" s="98">
        <f t="shared" ref="Z62:Z68" si="41">Y62/SUM(Y$5:Y$103)</f>
        <v>7.0480855637587436E-3</v>
      </c>
      <c r="AA62" s="28">
        <f t="shared" si="16"/>
        <v>2000</v>
      </c>
      <c r="AB62" s="98">
        <f t="shared" si="36"/>
        <v>7.0480855637587436E-3</v>
      </c>
      <c r="AE62" s="29">
        <f t="shared" si="3"/>
        <v>580</v>
      </c>
      <c r="AF62" s="29">
        <f t="shared" si="18"/>
        <v>589</v>
      </c>
      <c r="AG62" s="29">
        <f t="shared" si="19"/>
        <v>584.5</v>
      </c>
      <c r="AH62" s="28">
        <v>0</v>
      </c>
      <c r="AI62" s="98">
        <f t="shared" si="20"/>
        <v>0</v>
      </c>
      <c r="AJ62" s="98"/>
      <c r="AK62" s="28">
        <v>1500</v>
      </c>
      <c r="AL62" s="98">
        <f t="shared" si="21"/>
        <v>6.1290533472803345E-3</v>
      </c>
      <c r="AM62" s="28">
        <f t="shared" si="22"/>
        <v>1500</v>
      </c>
      <c r="AN62" s="98">
        <f t="shared" si="21"/>
        <v>6.1290533472803345E-3</v>
      </c>
      <c r="AO62" s="28">
        <f t="shared" si="23"/>
        <v>1500</v>
      </c>
      <c r="AP62" s="98">
        <f t="shared" si="40"/>
        <v>6.1290533472803345E-3</v>
      </c>
      <c r="AS62" s="28">
        <v>500</v>
      </c>
      <c r="AT62" s="98">
        <f t="shared" si="33"/>
        <v>3.9646668886880124E-3</v>
      </c>
      <c r="AU62" s="28">
        <f t="shared" si="34"/>
        <v>500</v>
      </c>
      <c r="AV62" s="98">
        <f t="shared" si="25"/>
        <v>3.9646668886880124E-3</v>
      </c>
      <c r="AW62" s="28">
        <f t="shared" si="37"/>
        <v>500</v>
      </c>
      <c r="AX62" s="98">
        <f t="shared" si="26"/>
        <v>3.9646668886880124E-3</v>
      </c>
    </row>
    <row r="63" spans="1:50" x14ac:dyDescent="0.25">
      <c r="A63" s="84">
        <v>59</v>
      </c>
      <c r="B63" s="84" t="str">
        <f t="shared" si="7"/>
        <v>59,59</v>
      </c>
      <c r="C63" s="101" t="str">
        <f t="shared" si="28"/>
        <v>[[0,20],[1,2000],[2,20]]</v>
      </c>
      <c r="D63" s="101" t="str">
        <f t="shared" si="8"/>
        <v>[[0,2000],[1,2000],[2,2000]]</v>
      </c>
      <c r="E63" s="101" t="str">
        <f t="shared" si="9"/>
        <v>590,599</v>
      </c>
      <c r="F63" s="101" t="str">
        <f t="shared" si="10"/>
        <v>[[0,0]]</v>
      </c>
      <c r="G63" s="101" t="str">
        <f t="shared" si="29"/>
        <v>[[0,1500],[1,1500],[2,1500]]</v>
      </c>
      <c r="H63" s="101" t="str">
        <f t="shared" si="30"/>
        <v>[[0,500],[1,500],[2,500]]</v>
      </c>
      <c r="O63" s="84">
        <v>59</v>
      </c>
      <c r="P63" s="28">
        <v>20</v>
      </c>
      <c r="Q63" s="98">
        <f t="shared" si="11"/>
        <v>1.4345144168698895E-3</v>
      </c>
      <c r="R63" s="28">
        <v>2000</v>
      </c>
      <c r="S63" s="98">
        <f t="shared" si="12"/>
        <v>7.0480855637587436E-3</v>
      </c>
      <c r="T63" s="28">
        <f t="shared" si="13"/>
        <v>20</v>
      </c>
      <c r="U63" s="98">
        <f t="shared" si="12"/>
        <v>1.4345144168698895E-3</v>
      </c>
      <c r="W63" s="28">
        <v>2000</v>
      </c>
      <c r="X63" s="98">
        <f t="shared" si="14"/>
        <v>7.0480855637587436E-3</v>
      </c>
      <c r="Y63" s="28">
        <v>2000</v>
      </c>
      <c r="Z63" s="98">
        <f t="shared" si="41"/>
        <v>7.0480855637587436E-3</v>
      </c>
      <c r="AA63" s="28">
        <f t="shared" si="16"/>
        <v>2000</v>
      </c>
      <c r="AB63" s="98">
        <f t="shared" si="36"/>
        <v>7.0480855637587436E-3</v>
      </c>
      <c r="AE63" s="29">
        <f t="shared" si="3"/>
        <v>590</v>
      </c>
      <c r="AF63" s="29">
        <f t="shared" si="18"/>
        <v>599</v>
      </c>
      <c r="AG63" s="29">
        <f t="shared" si="19"/>
        <v>594.5</v>
      </c>
      <c r="AH63" s="28">
        <v>0</v>
      </c>
      <c r="AI63" s="98">
        <f t="shared" si="20"/>
        <v>0</v>
      </c>
      <c r="AJ63" s="98"/>
      <c r="AK63" s="28">
        <v>1500</v>
      </c>
      <c r="AL63" s="98">
        <f t="shared" si="21"/>
        <v>6.1290533472803345E-3</v>
      </c>
      <c r="AM63" s="28">
        <f t="shared" si="22"/>
        <v>1500</v>
      </c>
      <c r="AN63" s="98">
        <f t="shared" si="21"/>
        <v>6.1290533472803345E-3</v>
      </c>
      <c r="AO63" s="28">
        <f t="shared" si="23"/>
        <v>1500</v>
      </c>
      <c r="AP63" s="98">
        <f t="shared" si="40"/>
        <v>6.1290533472803345E-3</v>
      </c>
      <c r="AS63" s="28">
        <v>500</v>
      </c>
      <c r="AT63" s="98">
        <f t="shared" si="33"/>
        <v>3.9646668886880124E-3</v>
      </c>
      <c r="AU63" s="28">
        <f t="shared" si="34"/>
        <v>500</v>
      </c>
      <c r="AV63" s="98">
        <f t="shared" si="25"/>
        <v>3.9646668886880124E-3</v>
      </c>
      <c r="AW63" s="28">
        <f t="shared" si="37"/>
        <v>500</v>
      </c>
      <c r="AX63" s="98">
        <f t="shared" si="26"/>
        <v>3.9646668886880124E-3</v>
      </c>
    </row>
    <row r="64" spans="1:50" x14ac:dyDescent="0.25">
      <c r="A64" s="84">
        <v>60</v>
      </c>
      <c r="B64" s="84" t="str">
        <f t="shared" si="7"/>
        <v>60,60</v>
      </c>
      <c r="C64" s="101" t="str">
        <f t="shared" si="28"/>
        <v>[[0,20],[1,1500],[2,20]]</v>
      </c>
      <c r="D64" s="101" t="str">
        <f t="shared" si="8"/>
        <v>[[0,1500],[1,1500],[2,1500]]</v>
      </c>
      <c r="E64" s="101" t="str">
        <f t="shared" si="9"/>
        <v>600,609</v>
      </c>
      <c r="F64" s="101" t="str">
        <f t="shared" si="10"/>
        <v>[[0,0]]</v>
      </c>
      <c r="G64" s="101" t="str">
        <f t="shared" si="29"/>
        <v>[[0,1500],[1,1500],[2,1500]]</v>
      </c>
      <c r="H64" s="101" t="str">
        <f t="shared" si="30"/>
        <v>[[0,500],[1,500],[2,500]]</v>
      </c>
      <c r="O64" s="84">
        <v>60</v>
      </c>
      <c r="P64" s="28">
        <v>20</v>
      </c>
      <c r="Q64" s="98">
        <f t="shared" si="11"/>
        <v>1.4345144168698895E-3</v>
      </c>
      <c r="R64" s="28">
        <v>1500</v>
      </c>
      <c r="S64" s="98">
        <f t="shared" si="12"/>
        <v>5.2860641728190577E-3</v>
      </c>
      <c r="T64" s="28">
        <f t="shared" si="13"/>
        <v>20</v>
      </c>
      <c r="U64" s="98">
        <f t="shared" si="12"/>
        <v>1.4345144168698895E-3</v>
      </c>
      <c r="W64" s="28">
        <v>1500</v>
      </c>
      <c r="X64" s="98">
        <f t="shared" si="14"/>
        <v>5.2860641728190577E-3</v>
      </c>
      <c r="Y64" s="28">
        <v>1500</v>
      </c>
      <c r="Z64" s="98">
        <f t="shared" si="41"/>
        <v>5.2860641728190577E-3</v>
      </c>
      <c r="AA64" s="28">
        <f t="shared" si="16"/>
        <v>1500</v>
      </c>
      <c r="AB64" s="98">
        <f t="shared" si="36"/>
        <v>5.2860641728190577E-3</v>
      </c>
      <c r="AE64" s="29">
        <f t="shared" si="3"/>
        <v>600</v>
      </c>
      <c r="AF64" s="29">
        <f t="shared" si="18"/>
        <v>609</v>
      </c>
      <c r="AG64" s="29">
        <f t="shared" si="19"/>
        <v>604.5</v>
      </c>
      <c r="AH64" s="28">
        <v>0</v>
      </c>
      <c r="AI64" s="98">
        <f t="shared" si="20"/>
        <v>0</v>
      </c>
      <c r="AJ64" s="98"/>
      <c r="AK64" s="28">
        <v>1500</v>
      </c>
      <c r="AL64" s="98">
        <f t="shared" si="21"/>
        <v>6.1290533472803345E-3</v>
      </c>
      <c r="AM64" s="28">
        <f t="shared" si="22"/>
        <v>1500</v>
      </c>
      <c r="AN64" s="98">
        <f t="shared" si="21"/>
        <v>6.1290533472803345E-3</v>
      </c>
      <c r="AO64" s="28">
        <f t="shared" si="23"/>
        <v>1500</v>
      </c>
      <c r="AP64" s="98">
        <f t="shared" si="40"/>
        <v>6.1290533472803345E-3</v>
      </c>
      <c r="AS64" s="28">
        <v>500</v>
      </c>
      <c r="AT64" s="98">
        <f t="shared" si="33"/>
        <v>3.9646668886880124E-3</v>
      </c>
      <c r="AU64" s="28">
        <f t="shared" si="34"/>
        <v>500</v>
      </c>
      <c r="AV64" s="98">
        <f t="shared" si="25"/>
        <v>3.9646668886880124E-3</v>
      </c>
      <c r="AW64" s="28">
        <f t="shared" si="37"/>
        <v>500</v>
      </c>
      <c r="AX64" s="98">
        <f t="shared" si="26"/>
        <v>3.9646668886880124E-3</v>
      </c>
    </row>
    <row r="65" spans="1:50" x14ac:dyDescent="0.25">
      <c r="A65" s="84">
        <v>61</v>
      </c>
      <c r="B65" s="84" t="str">
        <f t="shared" si="7"/>
        <v>61,61</v>
      </c>
      <c r="C65" s="101" t="str">
        <f t="shared" si="28"/>
        <v>[[0,0],[1,1000],[2,0]]</v>
      </c>
      <c r="D65" s="101" t="str">
        <f t="shared" si="8"/>
        <v>[[0,1000],[1,1000],[2,1000]]</v>
      </c>
      <c r="E65" s="101" t="str">
        <f t="shared" si="9"/>
        <v>610,619</v>
      </c>
      <c r="F65" s="101" t="str">
        <f t="shared" si="10"/>
        <v>[[0,0]]</v>
      </c>
      <c r="G65" s="101" t="str">
        <f t="shared" si="29"/>
        <v>[[0,1000],[1,1000],[2,1000]]</v>
      </c>
      <c r="H65" s="101" t="str">
        <f t="shared" si="30"/>
        <v>[[0,200],[1,200],[2,200]]</v>
      </c>
      <c r="O65" s="84">
        <v>61</v>
      </c>
      <c r="P65" s="28">
        <v>0</v>
      </c>
      <c r="Q65" s="98">
        <f t="shared" si="11"/>
        <v>0</v>
      </c>
      <c r="R65" s="28">
        <v>1000</v>
      </c>
      <c r="S65" s="98">
        <f t="shared" si="12"/>
        <v>3.5240427818793718E-3</v>
      </c>
      <c r="T65" s="28">
        <f t="shared" si="13"/>
        <v>0</v>
      </c>
      <c r="U65" s="98">
        <f t="shared" si="12"/>
        <v>0</v>
      </c>
      <c r="W65" s="28">
        <v>1000</v>
      </c>
      <c r="X65" s="98">
        <f t="shared" si="14"/>
        <v>3.5240427818793718E-3</v>
      </c>
      <c r="Y65" s="28">
        <v>1000</v>
      </c>
      <c r="Z65" s="98">
        <f t="shared" si="41"/>
        <v>3.5240427818793718E-3</v>
      </c>
      <c r="AA65" s="28">
        <f t="shared" si="16"/>
        <v>1000</v>
      </c>
      <c r="AB65" s="98">
        <f t="shared" si="36"/>
        <v>3.5240427818793718E-3</v>
      </c>
      <c r="AE65" s="29">
        <f t="shared" si="3"/>
        <v>610</v>
      </c>
      <c r="AF65" s="29">
        <f t="shared" si="18"/>
        <v>619</v>
      </c>
      <c r="AG65" s="29">
        <f t="shared" si="19"/>
        <v>614.5</v>
      </c>
      <c r="AH65" s="28">
        <v>0</v>
      </c>
      <c r="AI65" s="98">
        <f t="shared" si="20"/>
        <v>0</v>
      </c>
      <c r="AJ65" s="98"/>
      <c r="AK65" s="28">
        <v>1000</v>
      </c>
      <c r="AL65" s="98">
        <f t="shared" si="21"/>
        <v>4.0860355648535563E-3</v>
      </c>
      <c r="AM65" s="28">
        <f t="shared" si="22"/>
        <v>1000</v>
      </c>
      <c r="AN65" s="98">
        <f t="shared" si="21"/>
        <v>4.0860355648535563E-3</v>
      </c>
      <c r="AO65" s="28">
        <f t="shared" si="23"/>
        <v>1000</v>
      </c>
      <c r="AP65" s="98">
        <f t="shared" si="40"/>
        <v>4.0860355648535563E-3</v>
      </c>
      <c r="AS65" s="28">
        <v>200</v>
      </c>
      <c r="AT65" s="98">
        <f t="shared" si="33"/>
        <v>1.585866755475205E-3</v>
      </c>
      <c r="AU65" s="28">
        <f t="shared" si="34"/>
        <v>200</v>
      </c>
      <c r="AV65" s="98">
        <f t="shared" si="25"/>
        <v>1.585866755475205E-3</v>
      </c>
      <c r="AW65" s="28">
        <f t="shared" si="37"/>
        <v>200</v>
      </c>
      <c r="AX65" s="98">
        <f t="shared" si="26"/>
        <v>1.585866755475205E-3</v>
      </c>
    </row>
    <row r="66" spans="1:50" x14ac:dyDescent="0.25">
      <c r="A66" s="84">
        <v>62</v>
      </c>
      <c r="B66" s="84" t="str">
        <f t="shared" si="7"/>
        <v>62,62</v>
      </c>
      <c r="C66" s="101" t="str">
        <f t="shared" si="28"/>
        <v>[[0,0],[1,1000],[2,0]]</v>
      </c>
      <c r="D66" s="101" t="str">
        <f t="shared" si="8"/>
        <v>[[0,1000],[1,1000],[2,1000]]</v>
      </c>
      <c r="E66" s="101" t="str">
        <f t="shared" si="9"/>
        <v>620,629</v>
      </c>
      <c r="F66" s="101" t="str">
        <f t="shared" si="10"/>
        <v>[[0,0]]</v>
      </c>
      <c r="G66" s="101" t="str">
        <f t="shared" si="29"/>
        <v>[[0,1000],[1,1000],[2,1000]]</v>
      </c>
      <c r="H66" s="101" t="str">
        <f t="shared" si="30"/>
        <v>[[0,200],[1,200],[2,200]]</v>
      </c>
      <c r="O66" s="84">
        <v>62</v>
      </c>
      <c r="P66" s="28">
        <v>0</v>
      </c>
      <c r="Q66" s="98">
        <f t="shared" si="11"/>
        <v>0</v>
      </c>
      <c r="R66" s="28">
        <v>1000</v>
      </c>
      <c r="S66" s="98">
        <f t="shared" si="12"/>
        <v>3.5240427818793718E-3</v>
      </c>
      <c r="T66" s="28">
        <f t="shared" si="13"/>
        <v>0</v>
      </c>
      <c r="U66" s="98">
        <f t="shared" si="12"/>
        <v>0</v>
      </c>
      <c r="W66" s="28">
        <v>1000</v>
      </c>
      <c r="X66" s="98">
        <f t="shared" si="14"/>
        <v>3.5240427818793718E-3</v>
      </c>
      <c r="Y66" s="28">
        <v>1000</v>
      </c>
      <c r="Z66" s="98">
        <f t="shared" si="41"/>
        <v>3.5240427818793718E-3</v>
      </c>
      <c r="AA66" s="28">
        <f t="shared" si="16"/>
        <v>1000</v>
      </c>
      <c r="AB66" s="98">
        <f t="shared" si="36"/>
        <v>3.5240427818793718E-3</v>
      </c>
      <c r="AE66" s="29">
        <f t="shared" si="3"/>
        <v>620</v>
      </c>
      <c r="AF66" s="29">
        <f t="shared" si="18"/>
        <v>629</v>
      </c>
      <c r="AG66" s="29">
        <f t="shared" si="19"/>
        <v>624.5</v>
      </c>
      <c r="AH66" s="28">
        <v>0</v>
      </c>
      <c r="AI66" s="98">
        <f t="shared" si="20"/>
        <v>0</v>
      </c>
      <c r="AJ66" s="98"/>
      <c r="AK66" s="28">
        <v>1000</v>
      </c>
      <c r="AL66" s="98">
        <f t="shared" si="21"/>
        <v>4.0860355648535563E-3</v>
      </c>
      <c r="AM66" s="28">
        <f t="shared" si="22"/>
        <v>1000</v>
      </c>
      <c r="AN66" s="98">
        <f t="shared" si="21"/>
        <v>4.0860355648535563E-3</v>
      </c>
      <c r="AO66" s="28">
        <f t="shared" si="23"/>
        <v>1000</v>
      </c>
      <c r="AP66" s="98">
        <f t="shared" si="40"/>
        <v>4.0860355648535563E-3</v>
      </c>
      <c r="AS66" s="28">
        <v>200</v>
      </c>
      <c r="AT66" s="98">
        <f t="shared" si="33"/>
        <v>1.585866755475205E-3</v>
      </c>
      <c r="AU66" s="28">
        <f t="shared" si="34"/>
        <v>200</v>
      </c>
      <c r="AV66" s="98">
        <f t="shared" si="25"/>
        <v>1.585866755475205E-3</v>
      </c>
      <c r="AW66" s="28">
        <f t="shared" si="37"/>
        <v>200</v>
      </c>
      <c r="AX66" s="98">
        <f t="shared" si="26"/>
        <v>1.585866755475205E-3</v>
      </c>
    </row>
    <row r="67" spans="1:50" x14ac:dyDescent="0.25">
      <c r="A67" s="84">
        <v>63</v>
      </c>
      <c r="B67" s="84" t="str">
        <f t="shared" si="7"/>
        <v>63,63</v>
      </c>
      <c r="C67" s="101" t="str">
        <f t="shared" si="28"/>
        <v>[[0,0],[1,1000],[2,0]]</v>
      </c>
      <c r="D67" s="101" t="str">
        <f t="shared" si="8"/>
        <v>[[0,1000],[1,1000],[2,1000]]</v>
      </c>
      <c r="E67" s="101" t="str">
        <f t="shared" si="9"/>
        <v>630,639</v>
      </c>
      <c r="F67" s="101" t="str">
        <f t="shared" si="10"/>
        <v>[[0,0]]</v>
      </c>
      <c r="G67" s="101" t="str">
        <f t="shared" si="29"/>
        <v>[[0,1000],[1,1000],[2,1000]]</v>
      </c>
      <c r="H67" s="101" t="str">
        <f t="shared" si="30"/>
        <v>[[0,200],[1,200],[2,200]]</v>
      </c>
      <c r="O67" s="84">
        <v>63</v>
      </c>
      <c r="P67" s="28">
        <v>0</v>
      </c>
      <c r="Q67" s="98">
        <f t="shared" si="11"/>
        <v>0</v>
      </c>
      <c r="R67" s="28">
        <v>1000</v>
      </c>
      <c r="S67" s="98">
        <f t="shared" si="12"/>
        <v>3.5240427818793718E-3</v>
      </c>
      <c r="T67" s="28">
        <f t="shared" si="13"/>
        <v>0</v>
      </c>
      <c r="U67" s="98">
        <f t="shared" si="12"/>
        <v>0</v>
      </c>
      <c r="W67" s="28">
        <v>1000</v>
      </c>
      <c r="X67" s="98">
        <f t="shared" si="14"/>
        <v>3.5240427818793718E-3</v>
      </c>
      <c r="Y67" s="28">
        <v>1000</v>
      </c>
      <c r="Z67" s="98">
        <f t="shared" si="41"/>
        <v>3.5240427818793718E-3</v>
      </c>
      <c r="AA67" s="28">
        <f t="shared" si="16"/>
        <v>1000</v>
      </c>
      <c r="AB67" s="98">
        <f t="shared" si="36"/>
        <v>3.5240427818793718E-3</v>
      </c>
      <c r="AE67" s="29">
        <f t="shared" si="3"/>
        <v>630</v>
      </c>
      <c r="AF67" s="29">
        <f t="shared" si="18"/>
        <v>639</v>
      </c>
      <c r="AG67" s="29">
        <f t="shared" si="19"/>
        <v>634.5</v>
      </c>
      <c r="AH67" s="28">
        <v>0</v>
      </c>
      <c r="AI67" s="98">
        <f t="shared" si="20"/>
        <v>0</v>
      </c>
      <c r="AJ67" s="98"/>
      <c r="AK67" s="28">
        <v>1000</v>
      </c>
      <c r="AL67" s="98">
        <f t="shared" si="21"/>
        <v>4.0860355648535563E-3</v>
      </c>
      <c r="AM67" s="28">
        <f t="shared" si="22"/>
        <v>1000</v>
      </c>
      <c r="AN67" s="98">
        <f t="shared" si="21"/>
        <v>4.0860355648535563E-3</v>
      </c>
      <c r="AO67" s="28">
        <f t="shared" si="23"/>
        <v>1000</v>
      </c>
      <c r="AP67" s="98">
        <f t="shared" si="40"/>
        <v>4.0860355648535563E-3</v>
      </c>
      <c r="AS67" s="28">
        <v>200</v>
      </c>
      <c r="AT67" s="98">
        <f t="shared" si="33"/>
        <v>1.585866755475205E-3</v>
      </c>
      <c r="AU67" s="28">
        <f t="shared" si="34"/>
        <v>200</v>
      </c>
      <c r="AV67" s="98">
        <f t="shared" si="25"/>
        <v>1.585866755475205E-3</v>
      </c>
      <c r="AW67" s="28">
        <f t="shared" si="37"/>
        <v>200</v>
      </c>
      <c r="AX67" s="98">
        <f t="shared" si="26"/>
        <v>1.585866755475205E-3</v>
      </c>
    </row>
    <row r="68" spans="1:50" x14ac:dyDescent="0.25">
      <c r="A68" s="84">
        <v>64</v>
      </c>
      <c r="B68" s="84" t="str">
        <f t="shared" si="7"/>
        <v>64,64</v>
      </c>
      <c r="C68" s="101" t="str">
        <f t="shared" si="28"/>
        <v>[[0,0],[1,1000],[2,0]]</v>
      </c>
      <c r="D68" s="101" t="str">
        <f t="shared" si="8"/>
        <v>[[0,1000],[1,1000],[2,1000]]</v>
      </c>
      <c r="E68" s="101" t="str">
        <f t="shared" si="9"/>
        <v>640,649</v>
      </c>
      <c r="F68" s="101" t="str">
        <f t="shared" si="10"/>
        <v>[[0,0]]</v>
      </c>
      <c r="G68" s="101" t="str">
        <f t="shared" si="29"/>
        <v>[[0,1000],[1,1000],[2,1000]]</v>
      </c>
      <c r="H68" s="101" t="str">
        <f t="shared" si="30"/>
        <v>[[0,200],[1,200],[2,200]]</v>
      </c>
      <c r="O68" s="84">
        <v>64</v>
      </c>
      <c r="P68" s="28">
        <v>0</v>
      </c>
      <c r="Q68" s="98">
        <f t="shared" si="11"/>
        <v>0</v>
      </c>
      <c r="R68" s="28">
        <v>1000</v>
      </c>
      <c r="S68" s="98">
        <f t="shared" si="12"/>
        <v>3.5240427818793718E-3</v>
      </c>
      <c r="T68" s="28">
        <f t="shared" si="13"/>
        <v>0</v>
      </c>
      <c r="U68" s="98">
        <f t="shared" si="12"/>
        <v>0</v>
      </c>
      <c r="W68" s="28">
        <v>1000</v>
      </c>
      <c r="X68" s="98">
        <f t="shared" si="14"/>
        <v>3.5240427818793718E-3</v>
      </c>
      <c r="Y68" s="28">
        <v>1000</v>
      </c>
      <c r="Z68" s="98">
        <f t="shared" si="41"/>
        <v>3.5240427818793718E-3</v>
      </c>
      <c r="AA68" s="28">
        <f t="shared" si="16"/>
        <v>1000</v>
      </c>
      <c r="AB68" s="98">
        <f t="shared" si="36"/>
        <v>3.5240427818793718E-3</v>
      </c>
      <c r="AE68" s="29">
        <f t="shared" si="3"/>
        <v>640</v>
      </c>
      <c r="AF68" s="29">
        <f t="shared" si="18"/>
        <v>649</v>
      </c>
      <c r="AG68" s="29">
        <f t="shared" si="19"/>
        <v>644.5</v>
      </c>
      <c r="AH68" s="28">
        <v>0</v>
      </c>
      <c r="AI68" s="98">
        <f t="shared" si="20"/>
        <v>0</v>
      </c>
      <c r="AJ68" s="98"/>
      <c r="AK68" s="28">
        <v>1000</v>
      </c>
      <c r="AL68" s="98">
        <f t="shared" si="21"/>
        <v>4.0860355648535563E-3</v>
      </c>
      <c r="AM68" s="28">
        <f t="shared" si="22"/>
        <v>1000</v>
      </c>
      <c r="AN68" s="98">
        <f t="shared" si="21"/>
        <v>4.0860355648535563E-3</v>
      </c>
      <c r="AO68" s="28">
        <f t="shared" si="23"/>
        <v>1000</v>
      </c>
      <c r="AP68" s="98">
        <f t="shared" si="40"/>
        <v>4.0860355648535563E-3</v>
      </c>
      <c r="AS68" s="28">
        <v>200</v>
      </c>
      <c r="AT68" s="98">
        <f t="shared" si="33"/>
        <v>1.585866755475205E-3</v>
      </c>
      <c r="AU68" s="28">
        <f t="shared" si="34"/>
        <v>200</v>
      </c>
      <c r="AV68" s="98">
        <f t="shared" si="25"/>
        <v>1.585866755475205E-3</v>
      </c>
      <c r="AW68" s="28">
        <f t="shared" si="37"/>
        <v>200</v>
      </c>
      <c r="AX68" s="98">
        <f t="shared" si="26"/>
        <v>1.585866755475205E-3</v>
      </c>
    </row>
    <row r="69" spans="1:50" x14ac:dyDescent="0.25">
      <c r="A69" s="84">
        <v>65</v>
      </c>
      <c r="B69" s="84" t="str">
        <f t="shared" si="7"/>
        <v>65,65</v>
      </c>
      <c r="C69" s="101" t="str">
        <f t="shared" ref="C69:C103" si="42">"[["&amp;0&amp;","&amp;P69&amp;"],["&amp;R$2&amp;","&amp;R69&amp;"],["&amp;T$2&amp;","&amp;T69&amp;"]]"</f>
        <v>[[0,0],[1,1000],[2,0]]</v>
      </c>
      <c r="D69" s="101" t="str">
        <f t="shared" si="8"/>
        <v>[[0,1000],[1,1000],[2,1000]]</v>
      </c>
      <c r="E69" s="101" t="str">
        <f t="shared" si="9"/>
        <v>650,659</v>
      </c>
      <c r="F69" s="101" t="str">
        <f t="shared" si="10"/>
        <v>[[0,0]]</v>
      </c>
      <c r="G69" s="101" t="str">
        <f t="shared" ref="G69:G103" si="43">"[["&amp;0&amp;","&amp;AK69&amp;"],["&amp;AM$2&amp;","&amp;AM69&amp;"],["&amp;AO$2&amp;","&amp;AO69&amp;"]]"</f>
        <v>[[0,1000],[1,1000],[2,1000]]</v>
      </c>
      <c r="H69" s="101" t="str">
        <f t="shared" ref="H69:H103" si="44">"[["&amp;0&amp;","&amp;AS69&amp;"],["&amp;AU$2&amp;","&amp;AU69&amp;"],["&amp;AW$2&amp;","&amp;AW69&amp;"]]"</f>
        <v>[[0,200],[1,200],[2,200]]</v>
      </c>
      <c r="O69" s="84">
        <v>65</v>
      </c>
      <c r="P69" s="28">
        <v>0</v>
      </c>
      <c r="Q69" s="98">
        <f t="shared" si="11"/>
        <v>0</v>
      </c>
      <c r="R69" s="28">
        <v>1000</v>
      </c>
      <c r="S69" s="98">
        <f t="shared" si="12"/>
        <v>3.5240427818793718E-3</v>
      </c>
      <c r="T69" s="28">
        <f t="shared" si="13"/>
        <v>0</v>
      </c>
      <c r="U69" s="98">
        <f t="shared" si="12"/>
        <v>0</v>
      </c>
      <c r="W69" s="28">
        <v>1000</v>
      </c>
      <c r="X69" s="98">
        <f t="shared" si="14"/>
        <v>3.5240427818793718E-3</v>
      </c>
      <c r="Y69" s="28">
        <v>1000</v>
      </c>
      <c r="Z69" s="98">
        <f t="shared" ref="Z69" si="45">Y69/SUM(Y$5:Y$103)</f>
        <v>3.5240427818793718E-3</v>
      </c>
      <c r="AA69" s="28">
        <f t="shared" si="16"/>
        <v>1000</v>
      </c>
      <c r="AB69" s="98">
        <f t="shared" ref="AB69" si="46">AA69/SUM(AA$5:AA$103)</f>
        <v>3.5240427818793718E-3</v>
      </c>
      <c r="AE69" s="29">
        <f t="shared" ref="AE69:AE103" si="47">O69*10</f>
        <v>650</v>
      </c>
      <c r="AF69" s="29">
        <f t="shared" si="18"/>
        <v>659</v>
      </c>
      <c r="AG69" s="29">
        <f t="shared" si="19"/>
        <v>654.5</v>
      </c>
      <c r="AH69" s="28">
        <v>0</v>
      </c>
      <c r="AI69" s="98">
        <f t="shared" si="20"/>
        <v>0</v>
      </c>
      <c r="AJ69" s="98"/>
      <c r="AK69" s="28">
        <v>1000</v>
      </c>
      <c r="AL69" s="98">
        <f t="shared" si="21"/>
        <v>4.0860355648535563E-3</v>
      </c>
      <c r="AM69" s="28">
        <f t="shared" si="22"/>
        <v>1000</v>
      </c>
      <c r="AN69" s="98">
        <f t="shared" si="21"/>
        <v>4.0860355648535563E-3</v>
      </c>
      <c r="AO69" s="28">
        <f t="shared" si="23"/>
        <v>1000</v>
      </c>
      <c r="AP69" s="98">
        <f t="shared" si="40"/>
        <v>4.0860355648535563E-3</v>
      </c>
      <c r="AS69" s="28">
        <v>200</v>
      </c>
      <c r="AT69" s="98">
        <f t="shared" ref="AT69:AT100" si="48">AS69/SUM(AS$5:AS$103)</f>
        <v>1.585866755475205E-3</v>
      </c>
      <c r="AU69" s="28">
        <f t="shared" ref="AU69:AU103" si="49">AS69</f>
        <v>200</v>
      </c>
      <c r="AV69" s="98">
        <f t="shared" si="25"/>
        <v>1.585866755475205E-3</v>
      </c>
      <c r="AW69" s="28">
        <f t="shared" si="37"/>
        <v>200</v>
      </c>
      <c r="AX69" s="98">
        <f t="shared" si="26"/>
        <v>1.585866755475205E-3</v>
      </c>
    </row>
    <row r="70" spans="1:50" x14ac:dyDescent="0.25">
      <c r="A70" s="84">
        <v>66</v>
      </c>
      <c r="B70" s="84" t="str">
        <f t="shared" ref="B70:B103" si="50">O70&amp;","&amp;O70</f>
        <v>66,66</v>
      </c>
      <c r="C70" s="101" t="str">
        <f t="shared" si="42"/>
        <v>[[0,0],[1,1000],[2,0]]</v>
      </c>
      <c r="D70" s="101" t="str">
        <f t="shared" ref="D70:D103" si="51">"[["&amp;0&amp;","&amp;W70&amp;"],["&amp;Y$2&amp;","&amp;Y70&amp;"],["&amp;AA$2&amp;","&amp;AA70&amp;"]]"</f>
        <v>[[0,1000],[1,1000],[2,1000]]</v>
      </c>
      <c r="E70" s="101" t="str">
        <f t="shared" ref="E70:E103" si="52">AE70&amp;","&amp;AF70</f>
        <v>660,669</v>
      </c>
      <c r="F70" s="101" t="str">
        <f t="shared" ref="F70:F103" si="53">"[["&amp;0&amp;","&amp;AH70&amp;"]]"</f>
        <v>[[0,0]]</v>
      </c>
      <c r="G70" s="101" t="str">
        <f t="shared" si="43"/>
        <v>[[0,800],[1,800],[2,800]]</v>
      </c>
      <c r="H70" s="101" t="str">
        <f t="shared" si="44"/>
        <v>[[0,200],[1,200],[2,200]]</v>
      </c>
      <c r="O70" s="84">
        <v>66</v>
      </c>
      <c r="P70" s="28">
        <v>0</v>
      </c>
      <c r="Q70" s="98">
        <f t="shared" ref="Q70:Q103" si="54">P70/SUM(P$5:P$103)</f>
        <v>0</v>
      </c>
      <c r="R70" s="28">
        <v>1000</v>
      </c>
      <c r="S70" s="98">
        <f t="shared" ref="S70:U103" si="55">R70/SUM(R$5:R$103)</f>
        <v>3.5240427818793718E-3</v>
      </c>
      <c r="T70" s="28">
        <f t="shared" ref="T70:T103" si="56">P70</f>
        <v>0</v>
      </c>
      <c r="U70" s="98">
        <f t="shared" si="55"/>
        <v>0</v>
      </c>
      <c r="W70" s="28">
        <v>1000</v>
      </c>
      <c r="X70" s="98">
        <f t="shared" ref="X70:X103" si="57">W70/SUM(W$5:W$103)</f>
        <v>3.5240427818793718E-3</v>
      </c>
      <c r="Y70" s="28">
        <v>1000</v>
      </c>
      <c r="Z70" s="98">
        <f t="shared" ref="Z70:Z103" si="58">Y70/SUM(Y$5:Y$103)</f>
        <v>3.5240427818793718E-3</v>
      </c>
      <c r="AA70" s="28">
        <f t="shared" ref="AA70:AA103" si="59">W70</f>
        <v>1000</v>
      </c>
      <c r="AB70" s="98">
        <f t="shared" ref="AB70:AB103" si="60">AA70/SUM(AA$5:AA$103)</f>
        <v>3.5240427818793718E-3</v>
      </c>
      <c r="AE70" s="29">
        <f t="shared" si="47"/>
        <v>660</v>
      </c>
      <c r="AF70" s="29">
        <f t="shared" ref="AF70:AF103" si="61">AE70+9</f>
        <v>669</v>
      </c>
      <c r="AG70" s="29">
        <f t="shared" ref="AG70:AG103" si="62">AVERAGE(AE70:AF70)</f>
        <v>664.5</v>
      </c>
      <c r="AH70" s="28">
        <v>0</v>
      </c>
      <c r="AI70" s="98">
        <f t="shared" ref="AI70:AI103" si="63">AH70/SUM(AH$5:AH$103)</f>
        <v>0</v>
      </c>
      <c r="AJ70" s="98"/>
      <c r="AK70" s="28">
        <v>800</v>
      </c>
      <c r="AL70" s="98">
        <f t="shared" ref="AL70:AN103" si="64">AK70/SUM(AK$5:AK$103)</f>
        <v>3.268828451882845E-3</v>
      </c>
      <c r="AM70" s="28">
        <f t="shared" ref="AM70:AM103" si="65">AK70</f>
        <v>800</v>
      </c>
      <c r="AN70" s="98">
        <f t="shared" si="64"/>
        <v>3.268828451882845E-3</v>
      </c>
      <c r="AO70" s="28">
        <f t="shared" ref="AO70:AO103" si="66">AK70</f>
        <v>800</v>
      </c>
      <c r="AP70" s="98">
        <f t="shared" si="40"/>
        <v>3.268828451882845E-3</v>
      </c>
      <c r="AS70" s="28">
        <v>200</v>
      </c>
      <c r="AT70" s="98">
        <f t="shared" si="48"/>
        <v>1.585866755475205E-3</v>
      </c>
      <c r="AU70" s="28">
        <f t="shared" si="49"/>
        <v>200</v>
      </c>
      <c r="AV70" s="98">
        <f t="shared" ref="AV70:AV103" si="67">AU70/SUM(AU$5:AU$103)</f>
        <v>1.585866755475205E-3</v>
      </c>
      <c r="AW70" s="28">
        <f t="shared" si="37"/>
        <v>200</v>
      </c>
      <c r="AX70" s="98">
        <f t="shared" ref="AX70:AX103" si="68">AW70/SUM(AW$5:AW$103)</f>
        <v>1.585866755475205E-3</v>
      </c>
    </row>
    <row r="71" spans="1:50" x14ac:dyDescent="0.25">
      <c r="A71" s="84">
        <v>67</v>
      </c>
      <c r="B71" s="84" t="str">
        <f t="shared" si="50"/>
        <v>67,67</v>
      </c>
      <c r="C71" s="101" t="str">
        <f t="shared" si="42"/>
        <v>[[0,0],[1,1000],[2,0]]</v>
      </c>
      <c r="D71" s="101" t="str">
        <f t="shared" si="51"/>
        <v>[[0,1000],[1,1000],[2,1000]]</v>
      </c>
      <c r="E71" s="101" t="str">
        <f t="shared" si="52"/>
        <v>670,679</v>
      </c>
      <c r="F71" s="101" t="str">
        <f t="shared" si="53"/>
        <v>[[0,0]]</v>
      </c>
      <c r="G71" s="101" t="str">
        <f t="shared" si="43"/>
        <v>[[0,800],[1,800],[2,800]]</v>
      </c>
      <c r="H71" s="101" t="str">
        <f t="shared" si="44"/>
        <v>[[0,200],[1,200],[2,200]]</v>
      </c>
      <c r="O71" s="84">
        <v>67</v>
      </c>
      <c r="P71" s="28">
        <v>0</v>
      </c>
      <c r="Q71" s="98">
        <f t="shared" si="54"/>
        <v>0</v>
      </c>
      <c r="R71" s="28">
        <v>1000</v>
      </c>
      <c r="S71" s="98">
        <f t="shared" si="55"/>
        <v>3.5240427818793718E-3</v>
      </c>
      <c r="T71" s="28">
        <f t="shared" si="56"/>
        <v>0</v>
      </c>
      <c r="U71" s="98">
        <f t="shared" si="55"/>
        <v>0</v>
      </c>
      <c r="W71" s="28">
        <v>1000</v>
      </c>
      <c r="X71" s="98">
        <f t="shared" si="57"/>
        <v>3.5240427818793718E-3</v>
      </c>
      <c r="Y71" s="28">
        <v>1000</v>
      </c>
      <c r="Z71" s="98">
        <f t="shared" si="58"/>
        <v>3.5240427818793718E-3</v>
      </c>
      <c r="AA71" s="28">
        <f t="shared" si="59"/>
        <v>1000</v>
      </c>
      <c r="AB71" s="98">
        <f t="shared" si="60"/>
        <v>3.5240427818793718E-3</v>
      </c>
      <c r="AE71" s="29">
        <f t="shared" si="47"/>
        <v>670</v>
      </c>
      <c r="AF71" s="29">
        <f t="shared" si="61"/>
        <v>679</v>
      </c>
      <c r="AG71" s="29">
        <f t="shared" si="62"/>
        <v>674.5</v>
      </c>
      <c r="AH71" s="28">
        <v>0</v>
      </c>
      <c r="AI71" s="98">
        <f t="shared" si="63"/>
        <v>0</v>
      </c>
      <c r="AJ71" s="98"/>
      <c r="AK71" s="28">
        <v>800</v>
      </c>
      <c r="AL71" s="98">
        <f t="shared" si="64"/>
        <v>3.268828451882845E-3</v>
      </c>
      <c r="AM71" s="28">
        <f t="shared" si="65"/>
        <v>800</v>
      </c>
      <c r="AN71" s="98">
        <f t="shared" si="64"/>
        <v>3.268828451882845E-3</v>
      </c>
      <c r="AO71" s="28">
        <f t="shared" si="66"/>
        <v>800</v>
      </c>
      <c r="AP71" s="98">
        <f t="shared" si="40"/>
        <v>3.268828451882845E-3</v>
      </c>
      <c r="AS71" s="28">
        <v>200</v>
      </c>
      <c r="AT71" s="98">
        <f t="shared" si="48"/>
        <v>1.585866755475205E-3</v>
      </c>
      <c r="AU71" s="28">
        <f t="shared" si="49"/>
        <v>200</v>
      </c>
      <c r="AV71" s="98">
        <f t="shared" si="67"/>
        <v>1.585866755475205E-3</v>
      </c>
      <c r="AW71" s="28">
        <f t="shared" si="37"/>
        <v>200</v>
      </c>
      <c r="AX71" s="98">
        <f t="shared" si="68"/>
        <v>1.585866755475205E-3</v>
      </c>
    </row>
    <row r="72" spans="1:50" x14ac:dyDescent="0.25">
      <c r="A72" s="84">
        <v>68</v>
      </c>
      <c r="B72" s="84" t="str">
        <f t="shared" si="50"/>
        <v>68,68</v>
      </c>
      <c r="C72" s="101" t="str">
        <f t="shared" si="42"/>
        <v>[[0,0],[1,1000],[2,0]]</v>
      </c>
      <c r="D72" s="101" t="str">
        <f t="shared" si="51"/>
        <v>[[0,1000],[1,1000],[2,1000]]</v>
      </c>
      <c r="E72" s="101" t="str">
        <f t="shared" si="52"/>
        <v>680,689</v>
      </c>
      <c r="F72" s="101" t="str">
        <f t="shared" si="53"/>
        <v>[[0,0]]</v>
      </c>
      <c r="G72" s="101" t="str">
        <f t="shared" si="43"/>
        <v>[[0,800],[1,800],[2,800]]</v>
      </c>
      <c r="H72" s="101" t="str">
        <f t="shared" si="44"/>
        <v>[[0,200],[1,200],[2,200]]</v>
      </c>
      <c r="O72" s="84">
        <v>68</v>
      </c>
      <c r="P72" s="28">
        <v>0</v>
      </c>
      <c r="Q72" s="98">
        <f t="shared" si="54"/>
        <v>0</v>
      </c>
      <c r="R72" s="28">
        <v>1000</v>
      </c>
      <c r="S72" s="98">
        <f t="shared" si="55"/>
        <v>3.5240427818793718E-3</v>
      </c>
      <c r="T72" s="28">
        <f t="shared" si="56"/>
        <v>0</v>
      </c>
      <c r="U72" s="98">
        <f t="shared" si="55"/>
        <v>0</v>
      </c>
      <c r="W72" s="28">
        <v>1000</v>
      </c>
      <c r="X72" s="98">
        <f t="shared" si="57"/>
        <v>3.5240427818793718E-3</v>
      </c>
      <c r="Y72" s="28">
        <v>1000</v>
      </c>
      <c r="Z72" s="98">
        <f t="shared" si="58"/>
        <v>3.5240427818793718E-3</v>
      </c>
      <c r="AA72" s="28">
        <f t="shared" si="59"/>
        <v>1000</v>
      </c>
      <c r="AB72" s="98">
        <f t="shared" si="60"/>
        <v>3.5240427818793718E-3</v>
      </c>
      <c r="AE72" s="29">
        <f t="shared" si="47"/>
        <v>680</v>
      </c>
      <c r="AF72" s="29">
        <f t="shared" si="61"/>
        <v>689</v>
      </c>
      <c r="AG72" s="29">
        <f t="shared" si="62"/>
        <v>684.5</v>
      </c>
      <c r="AH72" s="28">
        <v>0</v>
      </c>
      <c r="AI72" s="98">
        <f t="shared" si="63"/>
        <v>0</v>
      </c>
      <c r="AJ72" s="98"/>
      <c r="AK72" s="28">
        <v>800</v>
      </c>
      <c r="AL72" s="98">
        <f t="shared" si="64"/>
        <v>3.268828451882845E-3</v>
      </c>
      <c r="AM72" s="28">
        <f t="shared" si="65"/>
        <v>800</v>
      </c>
      <c r="AN72" s="98">
        <f t="shared" si="64"/>
        <v>3.268828451882845E-3</v>
      </c>
      <c r="AO72" s="28">
        <f t="shared" si="66"/>
        <v>800</v>
      </c>
      <c r="AP72" s="98">
        <f t="shared" si="40"/>
        <v>3.268828451882845E-3</v>
      </c>
      <c r="AS72" s="28">
        <v>200</v>
      </c>
      <c r="AT72" s="98">
        <f t="shared" si="48"/>
        <v>1.585866755475205E-3</v>
      </c>
      <c r="AU72" s="28">
        <f t="shared" si="49"/>
        <v>200</v>
      </c>
      <c r="AV72" s="98">
        <f t="shared" si="67"/>
        <v>1.585866755475205E-3</v>
      </c>
      <c r="AW72" s="28">
        <f t="shared" si="37"/>
        <v>200</v>
      </c>
      <c r="AX72" s="98">
        <f t="shared" si="68"/>
        <v>1.585866755475205E-3</v>
      </c>
    </row>
    <row r="73" spans="1:50" x14ac:dyDescent="0.25">
      <c r="A73" s="84">
        <v>69</v>
      </c>
      <c r="B73" s="84" t="str">
        <f t="shared" si="50"/>
        <v>69,69</v>
      </c>
      <c r="C73" s="101" t="str">
        <f t="shared" si="42"/>
        <v>[[0,0],[1,1000],[2,0]]</v>
      </c>
      <c r="D73" s="101" t="str">
        <f t="shared" si="51"/>
        <v>[[0,1000],[1,1000],[2,1000]]</v>
      </c>
      <c r="E73" s="101" t="str">
        <f t="shared" si="52"/>
        <v>690,699</v>
      </c>
      <c r="F73" s="101" t="str">
        <f t="shared" si="53"/>
        <v>[[0,0]]</v>
      </c>
      <c r="G73" s="101" t="str">
        <f t="shared" si="43"/>
        <v>[[0,800],[1,800],[2,800]]</v>
      </c>
      <c r="H73" s="101" t="str">
        <f t="shared" si="44"/>
        <v>[[0,200],[1,200],[2,200]]</v>
      </c>
      <c r="O73" s="84">
        <v>69</v>
      </c>
      <c r="P73" s="28">
        <v>0</v>
      </c>
      <c r="Q73" s="98">
        <f t="shared" si="54"/>
        <v>0</v>
      </c>
      <c r="R73" s="28">
        <v>1000</v>
      </c>
      <c r="S73" s="98">
        <f t="shared" si="55"/>
        <v>3.5240427818793718E-3</v>
      </c>
      <c r="T73" s="28">
        <f t="shared" si="56"/>
        <v>0</v>
      </c>
      <c r="U73" s="98">
        <f t="shared" si="55"/>
        <v>0</v>
      </c>
      <c r="W73" s="28">
        <v>1000</v>
      </c>
      <c r="X73" s="98">
        <f t="shared" si="57"/>
        <v>3.5240427818793718E-3</v>
      </c>
      <c r="Y73" s="28">
        <v>1000</v>
      </c>
      <c r="Z73" s="98">
        <f t="shared" si="58"/>
        <v>3.5240427818793718E-3</v>
      </c>
      <c r="AA73" s="28">
        <f t="shared" si="59"/>
        <v>1000</v>
      </c>
      <c r="AB73" s="98">
        <f t="shared" si="60"/>
        <v>3.5240427818793718E-3</v>
      </c>
      <c r="AE73" s="29">
        <f t="shared" si="47"/>
        <v>690</v>
      </c>
      <c r="AF73" s="29">
        <f t="shared" si="61"/>
        <v>699</v>
      </c>
      <c r="AG73" s="29">
        <f t="shared" si="62"/>
        <v>694.5</v>
      </c>
      <c r="AH73" s="28">
        <v>0</v>
      </c>
      <c r="AI73" s="98">
        <f t="shared" si="63"/>
        <v>0</v>
      </c>
      <c r="AJ73" s="98"/>
      <c r="AK73" s="28">
        <v>800</v>
      </c>
      <c r="AL73" s="98">
        <f t="shared" si="64"/>
        <v>3.268828451882845E-3</v>
      </c>
      <c r="AM73" s="28">
        <f t="shared" si="65"/>
        <v>800</v>
      </c>
      <c r="AN73" s="98">
        <f t="shared" si="64"/>
        <v>3.268828451882845E-3</v>
      </c>
      <c r="AO73" s="28">
        <f t="shared" si="66"/>
        <v>800</v>
      </c>
      <c r="AP73" s="98">
        <f t="shared" si="40"/>
        <v>3.268828451882845E-3</v>
      </c>
      <c r="AS73" s="28">
        <v>200</v>
      </c>
      <c r="AT73" s="98">
        <f t="shared" si="48"/>
        <v>1.585866755475205E-3</v>
      </c>
      <c r="AU73" s="28">
        <f t="shared" si="49"/>
        <v>200</v>
      </c>
      <c r="AV73" s="98">
        <f t="shared" si="67"/>
        <v>1.585866755475205E-3</v>
      </c>
      <c r="AW73" s="28">
        <f t="shared" si="37"/>
        <v>200</v>
      </c>
      <c r="AX73" s="98">
        <f t="shared" si="68"/>
        <v>1.585866755475205E-3</v>
      </c>
    </row>
    <row r="74" spans="1:50" x14ac:dyDescent="0.25">
      <c r="A74" s="84">
        <v>70</v>
      </c>
      <c r="B74" s="84" t="str">
        <f t="shared" si="50"/>
        <v>70,70</v>
      </c>
      <c r="C74" s="101" t="str">
        <f t="shared" si="42"/>
        <v>[[0,0],[1,1000],[2,0]]</v>
      </c>
      <c r="D74" s="101" t="str">
        <f t="shared" si="51"/>
        <v>[[0,1000],[1,1000],[2,1000]]</v>
      </c>
      <c r="E74" s="101" t="str">
        <f t="shared" si="52"/>
        <v>700,709</v>
      </c>
      <c r="F74" s="101" t="str">
        <f t="shared" si="53"/>
        <v>[[0,0]]</v>
      </c>
      <c r="G74" s="101" t="str">
        <f t="shared" si="43"/>
        <v>[[0,800],[1,800],[2,800]]</v>
      </c>
      <c r="H74" s="101" t="str">
        <f t="shared" si="44"/>
        <v>[[0,200],[1,200],[2,200]]</v>
      </c>
      <c r="O74" s="84">
        <v>70</v>
      </c>
      <c r="P74" s="28">
        <v>0</v>
      </c>
      <c r="Q74" s="98">
        <f t="shared" si="54"/>
        <v>0</v>
      </c>
      <c r="R74" s="28">
        <v>1000</v>
      </c>
      <c r="S74" s="98">
        <f t="shared" si="55"/>
        <v>3.5240427818793718E-3</v>
      </c>
      <c r="T74" s="28">
        <f t="shared" si="56"/>
        <v>0</v>
      </c>
      <c r="U74" s="98">
        <f t="shared" si="55"/>
        <v>0</v>
      </c>
      <c r="W74" s="28">
        <v>1000</v>
      </c>
      <c r="X74" s="98">
        <f t="shared" si="57"/>
        <v>3.5240427818793718E-3</v>
      </c>
      <c r="Y74" s="28">
        <v>1000</v>
      </c>
      <c r="Z74" s="98">
        <f t="shared" si="58"/>
        <v>3.5240427818793718E-3</v>
      </c>
      <c r="AA74" s="28">
        <f t="shared" si="59"/>
        <v>1000</v>
      </c>
      <c r="AB74" s="98">
        <f t="shared" si="60"/>
        <v>3.5240427818793718E-3</v>
      </c>
      <c r="AE74" s="29">
        <f t="shared" si="47"/>
        <v>700</v>
      </c>
      <c r="AF74" s="29">
        <f t="shared" si="61"/>
        <v>709</v>
      </c>
      <c r="AG74" s="29">
        <f t="shared" si="62"/>
        <v>704.5</v>
      </c>
      <c r="AH74" s="28">
        <v>0</v>
      </c>
      <c r="AI74" s="98">
        <f t="shared" si="63"/>
        <v>0</v>
      </c>
      <c r="AJ74" s="98"/>
      <c r="AK74" s="28">
        <v>800</v>
      </c>
      <c r="AL74" s="98">
        <f t="shared" si="64"/>
        <v>3.268828451882845E-3</v>
      </c>
      <c r="AM74" s="28">
        <f t="shared" si="65"/>
        <v>800</v>
      </c>
      <c r="AN74" s="98">
        <f t="shared" si="64"/>
        <v>3.268828451882845E-3</v>
      </c>
      <c r="AO74" s="28">
        <f t="shared" si="66"/>
        <v>800</v>
      </c>
      <c r="AP74" s="98">
        <f t="shared" si="40"/>
        <v>3.268828451882845E-3</v>
      </c>
      <c r="AS74" s="28">
        <v>200</v>
      </c>
      <c r="AT74" s="98">
        <f t="shared" si="48"/>
        <v>1.585866755475205E-3</v>
      </c>
      <c r="AU74" s="28">
        <f t="shared" si="49"/>
        <v>200</v>
      </c>
      <c r="AV74" s="98">
        <f t="shared" si="67"/>
        <v>1.585866755475205E-3</v>
      </c>
      <c r="AW74" s="28">
        <f t="shared" si="37"/>
        <v>200</v>
      </c>
      <c r="AX74" s="98">
        <f t="shared" si="68"/>
        <v>1.585866755475205E-3</v>
      </c>
    </row>
    <row r="75" spans="1:50" x14ac:dyDescent="0.25">
      <c r="A75" s="84">
        <v>71</v>
      </c>
      <c r="B75" s="84" t="str">
        <f t="shared" si="50"/>
        <v>71,71</v>
      </c>
      <c r="C75" s="101" t="str">
        <f t="shared" si="42"/>
        <v>[[0,0],[1,1000],[2,0]]</v>
      </c>
      <c r="D75" s="101" t="str">
        <f t="shared" si="51"/>
        <v>[[0,1000],[1,1000],[2,1000]]</v>
      </c>
      <c r="E75" s="101" t="str">
        <f t="shared" si="52"/>
        <v>710,719</v>
      </c>
      <c r="F75" s="101" t="str">
        <f t="shared" si="53"/>
        <v>[[0,0]]</v>
      </c>
      <c r="G75" s="101" t="str">
        <f t="shared" si="43"/>
        <v>[[0,600],[1,600],[2,600]]</v>
      </c>
      <c r="H75" s="101" t="str">
        <f t="shared" si="44"/>
        <v>[[0,100],[1,100],[2,100]]</v>
      </c>
      <c r="O75" s="84">
        <v>71</v>
      </c>
      <c r="P75" s="28">
        <v>0</v>
      </c>
      <c r="Q75" s="98">
        <f t="shared" si="54"/>
        <v>0</v>
      </c>
      <c r="R75" s="28">
        <v>1000</v>
      </c>
      <c r="S75" s="98">
        <f t="shared" si="55"/>
        <v>3.5240427818793718E-3</v>
      </c>
      <c r="T75" s="28">
        <f t="shared" si="56"/>
        <v>0</v>
      </c>
      <c r="U75" s="98">
        <f t="shared" si="55"/>
        <v>0</v>
      </c>
      <c r="W75" s="28">
        <v>1000</v>
      </c>
      <c r="X75" s="98">
        <f t="shared" si="57"/>
        <v>3.5240427818793718E-3</v>
      </c>
      <c r="Y75" s="28">
        <v>1000</v>
      </c>
      <c r="Z75" s="98">
        <f t="shared" si="58"/>
        <v>3.5240427818793718E-3</v>
      </c>
      <c r="AA75" s="28">
        <f t="shared" si="59"/>
        <v>1000</v>
      </c>
      <c r="AB75" s="98">
        <f t="shared" si="60"/>
        <v>3.5240427818793718E-3</v>
      </c>
      <c r="AE75" s="29">
        <f t="shared" si="47"/>
        <v>710</v>
      </c>
      <c r="AF75" s="29">
        <f t="shared" si="61"/>
        <v>719</v>
      </c>
      <c r="AG75" s="29">
        <f t="shared" si="62"/>
        <v>714.5</v>
      </c>
      <c r="AH75" s="28">
        <v>0</v>
      </c>
      <c r="AI75" s="98">
        <f t="shared" si="63"/>
        <v>0</v>
      </c>
      <c r="AJ75" s="98"/>
      <c r="AK75" s="28">
        <v>600</v>
      </c>
      <c r="AL75" s="98">
        <f t="shared" si="64"/>
        <v>2.4516213389121338E-3</v>
      </c>
      <c r="AM75" s="28">
        <f t="shared" si="65"/>
        <v>600</v>
      </c>
      <c r="AN75" s="98">
        <f t="shared" si="64"/>
        <v>2.4516213389121338E-3</v>
      </c>
      <c r="AO75" s="28">
        <f t="shared" si="66"/>
        <v>600</v>
      </c>
      <c r="AP75" s="98">
        <f t="shared" si="40"/>
        <v>2.4516213389121338E-3</v>
      </c>
      <c r="AS75" s="28">
        <v>100</v>
      </c>
      <c r="AT75" s="98">
        <f t="shared" si="48"/>
        <v>7.9293337773760249E-4</v>
      </c>
      <c r="AU75" s="28">
        <f t="shared" si="49"/>
        <v>100</v>
      </c>
      <c r="AV75" s="98">
        <f t="shared" si="67"/>
        <v>7.9293337773760249E-4</v>
      </c>
      <c r="AW75" s="28">
        <f t="shared" si="37"/>
        <v>100</v>
      </c>
      <c r="AX75" s="98">
        <f t="shared" si="68"/>
        <v>7.9293337773760249E-4</v>
      </c>
    </row>
    <row r="76" spans="1:50" x14ac:dyDescent="0.25">
      <c r="A76" s="84">
        <v>72</v>
      </c>
      <c r="B76" s="84" t="str">
        <f t="shared" si="50"/>
        <v>72,72</v>
      </c>
      <c r="C76" s="101" t="str">
        <f t="shared" si="42"/>
        <v>[[0,0],[1,1000],[2,0]]</v>
      </c>
      <c r="D76" s="101" t="str">
        <f t="shared" si="51"/>
        <v>[[0,1000],[1,1000],[2,1000]]</v>
      </c>
      <c r="E76" s="101" t="str">
        <f t="shared" si="52"/>
        <v>720,729</v>
      </c>
      <c r="F76" s="101" t="str">
        <f t="shared" si="53"/>
        <v>[[0,0]]</v>
      </c>
      <c r="G76" s="101" t="str">
        <f t="shared" si="43"/>
        <v>[[0,600],[1,600],[2,600]]</v>
      </c>
      <c r="H76" s="101" t="str">
        <f t="shared" si="44"/>
        <v>[[0,100],[1,100],[2,100]]</v>
      </c>
      <c r="O76" s="84">
        <v>72</v>
      </c>
      <c r="P76" s="28">
        <v>0</v>
      </c>
      <c r="Q76" s="98">
        <f t="shared" si="54"/>
        <v>0</v>
      </c>
      <c r="R76" s="28">
        <v>1000</v>
      </c>
      <c r="S76" s="98">
        <f t="shared" si="55"/>
        <v>3.5240427818793718E-3</v>
      </c>
      <c r="T76" s="28">
        <f t="shared" si="56"/>
        <v>0</v>
      </c>
      <c r="U76" s="98">
        <f t="shared" si="55"/>
        <v>0</v>
      </c>
      <c r="W76" s="28">
        <v>1000</v>
      </c>
      <c r="X76" s="98">
        <f t="shared" si="57"/>
        <v>3.5240427818793718E-3</v>
      </c>
      <c r="Y76" s="28">
        <v>1000</v>
      </c>
      <c r="Z76" s="98">
        <f t="shared" si="58"/>
        <v>3.5240427818793718E-3</v>
      </c>
      <c r="AA76" s="28">
        <f t="shared" si="59"/>
        <v>1000</v>
      </c>
      <c r="AB76" s="98">
        <f t="shared" si="60"/>
        <v>3.5240427818793718E-3</v>
      </c>
      <c r="AE76" s="29">
        <f t="shared" si="47"/>
        <v>720</v>
      </c>
      <c r="AF76" s="29">
        <f t="shared" si="61"/>
        <v>729</v>
      </c>
      <c r="AG76" s="29">
        <f t="shared" si="62"/>
        <v>724.5</v>
      </c>
      <c r="AH76" s="28">
        <v>0</v>
      </c>
      <c r="AI76" s="98">
        <f t="shared" si="63"/>
        <v>0</v>
      </c>
      <c r="AJ76" s="98"/>
      <c r="AK76" s="28">
        <v>600</v>
      </c>
      <c r="AL76" s="98">
        <f t="shared" si="64"/>
        <v>2.4516213389121338E-3</v>
      </c>
      <c r="AM76" s="28">
        <f t="shared" si="65"/>
        <v>600</v>
      </c>
      <c r="AN76" s="98">
        <f t="shared" si="64"/>
        <v>2.4516213389121338E-3</v>
      </c>
      <c r="AO76" s="28">
        <f t="shared" si="66"/>
        <v>600</v>
      </c>
      <c r="AP76" s="98">
        <f t="shared" si="40"/>
        <v>2.4516213389121338E-3</v>
      </c>
      <c r="AS76" s="28">
        <v>100</v>
      </c>
      <c r="AT76" s="98">
        <f t="shared" si="48"/>
        <v>7.9293337773760249E-4</v>
      </c>
      <c r="AU76" s="28">
        <f t="shared" si="49"/>
        <v>100</v>
      </c>
      <c r="AV76" s="98">
        <f t="shared" si="67"/>
        <v>7.9293337773760249E-4</v>
      </c>
      <c r="AW76" s="28">
        <f t="shared" si="37"/>
        <v>100</v>
      </c>
      <c r="AX76" s="98">
        <f t="shared" si="68"/>
        <v>7.9293337773760249E-4</v>
      </c>
    </row>
    <row r="77" spans="1:50" x14ac:dyDescent="0.25">
      <c r="A77" s="84">
        <v>73</v>
      </c>
      <c r="B77" s="84" t="str">
        <f t="shared" si="50"/>
        <v>73,73</v>
      </c>
      <c r="C77" s="101" t="str">
        <f t="shared" si="42"/>
        <v>[[0,0],[1,1000],[2,0]]</v>
      </c>
      <c r="D77" s="101" t="str">
        <f t="shared" si="51"/>
        <v>[[0,1000],[1,1000],[2,1000]]</v>
      </c>
      <c r="E77" s="101" t="str">
        <f t="shared" si="52"/>
        <v>730,739</v>
      </c>
      <c r="F77" s="101" t="str">
        <f t="shared" si="53"/>
        <v>[[0,0]]</v>
      </c>
      <c r="G77" s="101" t="str">
        <f t="shared" si="43"/>
        <v>[[0,600],[1,600],[2,600]]</v>
      </c>
      <c r="H77" s="101" t="str">
        <f t="shared" si="44"/>
        <v>[[0,100],[1,100],[2,100]]</v>
      </c>
      <c r="O77" s="84">
        <v>73</v>
      </c>
      <c r="P77" s="28">
        <v>0</v>
      </c>
      <c r="Q77" s="98">
        <f t="shared" si="54"/>
        <v>0</v>
      </c>
      <c r="R77" s="28">
        <v>1000</v>
      </c>
      <c r="S77" s="98">
        <f t="shared" si="55"/>
        <v>3.5240427818793718E-3</v>
      </c>
      <c r="T77" s="28">
        <f t="shared" si="56"/>
        <v>0</v>
      </c>
      <c r="U77" s="98">
        <f t="shared" si="55"/>
        <v>0</v>
      </c>
      <c r="W77" s="28">
        <v>1000</v>
      </c>
      <c r="X77" s="98">
        <f t="shared" si="57"/>
        <v>3.5240427818793718E-3</v>
      </c>
      <c r="Y77" s="28">
        <v>1000</v>
      </c>
      <c r="Z77" s="98">
        <f t="shared" si="58"/>
        <v>3.5240427818793718E-3</v>
      </c>
      <c r="AA77" s="28">
        <f t="shared" si="59"/>
        <v>1000</v>
      </c>
      <c r="AB77" s="98">
        <f t="shared" si="60"/>
        <v>3.5240427818793718E-3</v>
      </c>
      <c r="AE77" s="29">
        <f t="shared" si="47"/>
        <v>730</v>
      </c>
      <c r="AF77" s="29">
        <f t="shared" si="61"/>
        <v>739</v>
      </c>
      <c r="AG77" s="29">
        <f t="shared" si="62"/>
        <v>734.5</v>
      </c>
      <c r="AH77" s="28">
        <v>0</v>
      </c>
      <c r="AI77" s="98">
        <f t="shared" si="63"/>
        <v>0</v>
      </c>
      <c r="AJ77" s="98"/>
      <c r="AK77" s="28">
        <v>600</v>
      </c>
      <c r="AL77" s="98">
        <f t="shared" si="64"/>
        <v>2.4516213389121338E-3</v>
      </c>
      <c r="AM77" s="28">
        <f t="shared" si="65"/>
        <v>600</v>
      </c>
      <c r="AN77" s="98">
        <f t="shared" si="64"/>
        <v>2.4516213389121338E-3</v>
      </c>
      <c r="AO77" s="28">
        <f t="shared" si="66"/>
        <v>600</v>
      </c>
      <c r="AP77" s="98">
        <f t="shared" si="40"/>
        <v>2.4516213389121338E-3</v>
      </c>
      <c r="AS77" s="28">
        <v>100</v>
      </c>
      <c r="AT77" s="98">
        <f t="shared" si="48"/>
        <v>7.9293337773760249E-4</v>
      </c>
      <c r="AU77" s="28">
        <f t="shared" si="49"/>
        <v>100</v>
      </c>
      <c r="AV77" s="98">
        <f t="shared" si="67"/>
        <v>7.9293337773760249E-4</v>
      </c>
      <c r="AW77" s="28">
        <f t="shared" si="37"/>
        <v>100</v>
      </c>
      <c r="AX77" s="98">
        <f t="shared" si="68"/>
        <v>7.9293337773760249E-4</v>
      </c>
    </row>
    <row r="78" spans="1:50" x14ac:dyDescent="0.25">
      <c r="A78" s="84">
        <v>74</v>
      </c>
      <c r="B78" s="84" t="str">
        <f t="shared" si="50"/>
        <v>74,74</v>
      </c>
      <c r="C78" s="101" t="str">
        <f t="shared" si="42"/>
        <v>[[0,0],[1,1000],[2,0]]</v>
      </c>
      <c r="D78" s="101" t="str">
        <f t="shared" si="51"/>
        <v>[[0,1000],[1,1000],[2,1000]]</v>
      </c>
      <c r="E78" s="101" t="str">
        <f t="shared" si="52"/>
        <v>740,749</v>
      </c>
      <c r="F78" s="101" t="str">
        <f t="shared" si="53"/>
        <v>[[0,0]]</v>
      </c>
      <c r="G78" s="101" t="str">
        <f t="shared" si="43"/>
        <v>[[0,600],[1,600],[2,600]]</v>
      </c>
      <c r="H78" s="101" t="str">
        <f t="shared" si="44"/>
        <v>[[0,100],[1,100],[2,100]]</v>
      </c>
      <c r="O78" s="84">
        <v>74</v>
      </c>
      <c r="P78" s="28">
        <v>0</v>
      </c>
      <c r="Q78" s="98">
        <f t="shared" si="54"/>
        <v>0</v>
      </c>
      <c r="R78" s="28">
        <v>1000</v>
      </c>
      <c r="S78" s="98">
        <f t="shared" si="55"/>
        <v>3.5240427818793718E-3</v>
      </c>
      <c r="T78" s="28">
        <f t="shared" si="56"/>
        <v>0</v>
      </c>
      <c r="U78" s="98">
        <f t="shared" si="55"/>
        <v>0</v>
      </c>
      <c r="W78" s="28">
        <v>1000</v>
      </c>
      <c r="X78" s="98">
        <f t="shared" si="57"/>
        <v>3.5240427818793718E-3</v>
      </c>
      <c r="Y78" s="28">
        <v>1000</v>
      </c>
      <c r="Z78" s="98">
        <f t="shared" si="58"/>
        <v>3.5240427818793718E-3</v>
      </c>
      <c r="AA78" s="28">
        <f t="shared" si="59"/>
        <v>1000</v>
      </c>
      <c r="AB78" s="98">
        <f t="shared" si="60"/>
        <v>3.5240427818793718E-3</v>
      </c>
      <c r="AE78" s="29">
        <f t="shared" si="47"/>
        <v>740</v>
      </c>
      <c r="AF78" s="29">
        <f t="shared" si="61"/>
        <v>749</v>
      </c>
      <c r="AG78" s="29">
        <f t="shared" si="62"/>
        <v>744.5</v>
      </c>
      <c r="AH78" s="28">
        <v>0</v>
      </c>
      <c r="AI78" s="98">
        <f t="shared" si="63"/>
        <v>0</v>
      </c>
      <c r="AJ78" s="98"/>
      <c r="AK78" s="28">
        <v>600</v>
      </c>
      <c r="AL78" s="98">
        <f t="shared" si="64"/>
        <v>2.4516213389121338E-3</v>
      </c>
      <c r="AM78" s="28">
        <f t="shared" si="65"/>
        <v>600</v>
      </c>
      <c r="AN78" s="98">
        <f t="shared" si="64"/>
        <v>2.4516213389121338E-3</v>
      </c>
      <c r="AO78" s="28">
        <f t="shared" si="66"/>
        <v>600</v>
      </c>
      <c r="AP78" s="98">
        <f t="shared" si="40"/>
        <v>2.4516213389121338E-3</v>
      </c>
      <c r="AS78" s="28">
        <v>100</v>
      </c>
      <c r="AT78" s="98">
        <f t="shared" si="48"/>
        <v>7.9293337773760249E-4</v>
      </c>
      <c r="AU78" s="28">
        <f t="shared" si="49"/>
        <v>100</v>
      </c>
      <c r="AV78" s="98">
        <f t="shared" si="67"/>
        <v>7.9293337773760249E-4</v>
      </c>
      <c r="AW78" s="28">
        <f t="shared" si="37"/>
        <v>100</v>
      </c>
      <c r="AX78" s="98">
        <f t="shared" si="68"/>
        <v>7.9293337773760249E-4</v>
      </c>
    </row>
    <row r="79" spans="1:50" x14ac:dyDescent="0.25">
      <c r="A79" s="84">
        <v>75</v>
      </c>
      <c r="B79" s="84" t="str">
        <f t="shared" si="50"/>
        <v>75,75</v>
      </c>
      <c r="C79" s="101" t="str">
        <f t="shared" si="42"/>
        <v>[[0,0],[1,1000],[2,0]]</v>
      </c>
      <c r="D79" s="101" t="str">
        <f t="shared" si="51"/>
        <v>[[0,1000],[1,1000],[2,1000]]</v>
      </c>
      <c r="E79" s="101" t="str">
        <f t="shared" si="52"/>
        <v>750,759</v>
      </c>
      <c r="F79" s="101" t="str">
        <f t="shared" si="53"/>
        <v>[[0,0]]</v>
      </c>
      <c r="G79" s="101" t="str">
        <f t="shared" si="43"/>
        <v>[[0,600],[1,600],[2,600]]</v>
      </c>
      <c r="H79" s="101" t="str">
        <f t="shared" si="44"/>
        <v>[[0,100],[1,100],[2,100]]</v>
      </c>
      <c r="O79" s="84">
        <v>75</v>
      </c>
      <c r="P79" s="28">
        <v>0</v>
      </c>
      <c r="Q79" s="98">
        <f t="shared" si="54"/>
        <v>0</v>
      </c>
      <c r="R79" s="28">
        <v>1000</v>
      </c>
      <c r="S79" s="98">
        <f t="shared" si="55"/>
        <v>3.5240427818793718E-3</v>
      </c>
      <c r="T79" s="28">
        <f t="shared" si="56"/>
        <v>0</v>
      </c>
      <c r="U79" s="98">
        <f t="shared" si="55"/>
        <v>0</v>
      </c>
      <c r="W79" s="28">
        <v>1000</v>
      </c>
      <c r="X79" s="98">
        <f t="shared" si="57"/>
        <v>3.5240427818793718E-3</v>
      </c>
      <c r="Y79" s="28">
        <v>1000</v>
      </c>
      <c r="Z79" s="98">
        <f t="shared" si="58"/>
        <v>3.5240427818793718E-3</v>
      </c>
      <c r="AA79" s="28">
        <f t="shared" si="59"/>
        <v>1000</v>
      </c>
      <c r="AB79" s="98">
        <f t="shared" si="60"/>
        <v>3.5240427818793718E-3</v>
      </c>
      <c r="AE79" s="29">
        <f t="shared" si="47"/>
        <v>750</v>
      </c>
      <c r="AF79" s="29">
        <f t="shared" si="61"/>
        <v>759</v>
      </c>
      <c r="AG79" s="29">
        <f t="shared" si="62"/>
        <v>754.5</v>
      </c>
      <c r="AH79" s="28">
        <v>0</v>
      </c>
      <c r="AI79" s="98">
        <f t="shared" si="63"/>
        <v>0</v>
      </c>
      <c r="AJ79" s="98"/>
      <c r="AK79" s="28">
        <v>600</v>
      </c>
      <c r="AL79" s="98">
        <f t="shared" si="64"/>
        <v>2.4516213389121338E-3</v>
      </c>
      <c r="AM79" s="28">
        <f t="shared" si="65"/>
        <v>600</v>
      </c>
      <c r="AN79" s="98">
        <f t="shared" si="64"/>
        <v>2.4516213389121338E-3</v>
      </c>
      <c r="AO79" s="28">
        <f t="shared" si="66"/>
        <v>600</v>
      </c>
      <c r="AP79" s="98">
        <f t="shared" si="40"/>
        <v>2.4516213389121338E-3</v>
      </c>
      <c r="AS79" s="28">
        <v>100</v>
      </c>
      <c r="AT79" s="98">
        <f t="shared" si="48"/>
        <v>7.9293337773760249E-4</v>
      </c>
      <c r="AU79" s="28">
        <f t="shared" si="49"/>
        <v>100</v>
      </c>
      <c r="AV79" s="98">
        <f t="shared" si="67"/>
        <v>7.9293337773760249E-4</v>
      </c>
      <c r="AW79" s="28">
        <f t="shared" ref="AW79:AW94" si="69">AS79</f>
        <v>100</v>
      </c>
      <c r="AX79" s="98">
        <f t="shared" si="68"/>
        <v>7.9293337773760249E-4</v>
      </c>
    </row>
    <row r="80" spans="1:50" x14ac:dyDescent="0.25">
      <c r="A80" s="84">
        <v>76</v>
      </c>
      <c r="B80" s="84" t="str">
        <f t="shared" si="50"/>
        <v>76,76</v>
      </c>
      <c r="C80" s="101" t="str">
        <f t="shared" si="42"/>
        <v>[[0,0],[1,1000],[2,0]]</v>
      </c>
      <c r="D80" s="101" t="str">
        <f t="shared" si="51"/>
        <v>[[0,1000],[1,1000],[2,1000]]</v>
      </c>
      <c r="E80" s="101" t="str">
        <f t="shared" si="52"/>
        <v>760,769</v>
      </c>
      <c r="F80" s="101" t="str">
        <f t="shared" si="53"/>
        <v>[[0,0]]</v>
      </c>
      <c r="G80" s="101" t="str">
        <f t="shared" si="43"/>
        <v>[[0,500],[1,500],[2,500]]</v>
      </c>
      <c r="H80" s="101" t="str">
        <f t="shared" si="44"/>
        <v>[[0,100],[1,100],[2,100]]</v>
      </c>
      <c r="O80" s="84">
        <v>76</v>
      </c>
      <c r="P80" s="28">
        <v>0</v>
      </c>
      <c r="Q80" s="98">
        <f t="shared" si="54"/>
        <v>0</v>
      </c>
      <c r="R80" s="28">
        <v>1000</v>
      </c>
      <c r="S80" s="98">
        <f t="shared" si="55"/>
        <v>3.5240427818793718E-3</v>
      </c>
      <c r="T80" s="28">
        <f t="shared" si="56"/>
        <v>0</v>
      </c>
      <c r="U80" s="98">
        <f t="shared" si="55"/>
        <v>0</v>
      </c>
      <c r="W80" s="28">
        <v>1000</v>
      </c>
      <c r="X80" s="98">
        <f t="shared" si="57"/>
        <v>3.5240427818793718E-3</v>
      </c>
      <c r="Y80" s="28">
        <v>1000</v>
      </c>
      <c r="Z80" s="98">
        <f t="shared" si="58"/>
        <v>3.5240427818793718E-3</v>
      </c>
      <c r="AA80" s="28">
        <f t="shared" si="59"/>
        <v>1000</v>
      </c>
      <c r="AB80" s="98">
        <f t="shared" si="60"/>
        <v>3.5240427818793718E-3</v>
      </c>
      <c r="AE80" s="29">
        <f t="shared" si="47"/>
        <v>760</v>
      </c>
      <c r="AF80" s="29">
        <f t="shared" si="61"/>
        <v>769</v>
      </c>
      <c r="AG80" s="29">
        <f t="shared" si="62"/>
        <v>764.5</v>
      </c>
      <c r="AH80" s="28">
        <v>0</v>
      </c>
      <c r="AI80" s="98">
        <f t="shared" si="63"/>
        <v>0</v>
      </c>
      <c r="AJ80" s="98"/>
      <c r="AK80" s="28">
        <v>500</v>
      </c>
      <c r="AL80" s="98">
        <f t="shared" si="64"/>
        <v>2.0430177824267782E-3</v>
      </c>
      <c r="AM80" s="28">
        <f t="shared" si="65"/>
        <v>500</v>
      </c>
      <c r="AN80" s="98">
        <f t="shared" si="64"/>
        <v>2.0430177824267782E-3</v>
      </c>
      <c r="AO80" s="28">
        <f t="shared" si="66"/>
        <v>500</v>
      </c>
      <c r="AP80" s="98">
        <f t="shared" si="40"/>
        <v>2.0430177824267782E-3</v>
      </c>
      <c r="AS80" s="28">
        <v>100</v>
      </c>
      <c r="AT80" s="98">
        <f t="shared" si="48"/>
        <v>7.9293337773760249E-4</v>
      </c>
      <c r="AU80" s="28">
        <f t="shared" si="49"/>
        <v>100</v>
      </c>
      <c r="AV80" s="98">
        <f t="shared" si="67"/>
        <v>7.9293337773760249E-4</v>
      </c>
      <c r="AW80" s="28">
        <f t="shared" si="69"/>
        <v>100</v>
      </c>
      <c r="AX80" s="98">
        <f t="shared" si="68"/>
        <v>7.9293337773760249E-4</v>
      </c>
    </row>
    <row r="81" spans="1:50" x14ac:dyDescent="0.25">
      <c r="A81" s="84">
        <v>77</v>
      </c>
      <c r="B81" s="84" t="str">
        <f t="shared" si="50"/>
        <v>77,77</v>
      </c>
      <c r="C81" s="101" t="str">
        <f t="shared" si="42"/>
        <v>[[0,0],[1,1000],[2,0]]</v>
      </c>
      <c r="D81" s="101" t="str">
        <f t="shared" si="51"/>
        <v>[[0,1000],[1,1000],[2,1000]]</v>
      </c>
      <c r="E81" s="101" t="str">
        <f t="shared" si="52"/>
        <v>770,779</v>
      </c>
      <c r="F81" s="101" t="str">
        <f t="shared" si="53"/>
        <v>[[0,0]]</v>
      </c>
      <c r="G81" s="101" t="str">
        <f t="shared" si="43"/>
        <v>[[0,500],[1,500],[2,500]]</v>
      </c>
      <c r="H81" s="101" t="str">
        <f t="shared" si="44"/>
        <v>[[0,100],[1,100],[2,100]]</v>
      </c>
      <c r="O81" s="84">
        <v>77</v>
      </c>
      <c r="P81" s="28">
        <v>0</v>
      </c>
      <c r="Q81" s="98">
        <f t="shared" si="54"/>
        <v>0</v>
      </c>
      <c r="R81" s="28">
        <v>1000</v>
      </c>
      <c r="S81" s="98">
        <f t="shared" si="55"/>
        <v>3.5240427818793718E-3</v>
      </c>
      <c r="T81" s="28">
        <f t="shared" si="56"/>
        <v>0</v>
      </c>
      <c r="U81" s="98">
        <f t="shared" si="55"/>
        <v>0</v>
      </c>
      <c r="W81" s="28">
        <v>1000</v>
      </c>
      <c r="X81" s="98">
        <f t="shared" si="57"/>
        <v>3.5240427818793718E-3</v>
      </c>
      <c r="Y81" s="28">
        <v>1000</v>
      </c>
      <c r="Z81" s="98">
        <f t="shared" si="58"/>
        <v>3.5240427818793718E-3</v>
      </c>
      <c r="AA81" s="28">
        <f t="shared" si="59"/>
        <v>1000</v>
      </c>
      <c r="AB81" s="98">
        <f t="shared" si="60"/>
        <v>3.5240427818793718E-3</v>
      </c>
      <c r="AE81" s="29">
        <f t="shared" si="47"/>
        <v>770</v>
      </c>
      <c r="AF81" s="29">
        <f t="shared" si="61"/>
        <v>779</v>
      </c>
      <c r="AG81" s="29">
        <f t="shared" si="62"/>
        <v>774.5</v>
      </c>
      <c r="AH81" s="28">
        <v>0</v>
      </c>
      <c r="AI81" s="98">
        <f t="shared" si="63"/>
        <v>0</v>
      </c>
      <c r="AJ81" s="98"/>
      <c r="AK81" s="28">
        <v>500</v>
      </c>
      <c r="AL81" s="98">
        <f t="shared" si="64"/>
        <v>2.0430177824267782E-3</v>
      </c>
      <c r="AM81" s="28">
        <f t="shared" si="65"/>
        <v>500</v>
      </c>
      <c r="AN81" s="98">
        <f t="shared" si="64"/>
        <v>2.0430177824267782E-3</v>
      </c>
      <c r="AO81" s="28">
        <f t="shared" si="66"/>
        <v>500</v>
      </c>
      <c r="AP81" s="98">
        <f t="shared" si="40"/>
        <v>2.0430177824267782E-3</v>
      </c>
      <c r="AS81" s="28">
        <v>100</v>
      </c>
      <c r="AT81" s="98">
        <f t="shared" si="48"/>
        <v>7.9293337773760249E-4</v>
      </c>
      <c r="AU81" s="28">
        <f t="shared" si="49"/>
        <v>100</v>
      </c>
      <c r="AV81" s="98">
        <f t="shared" si="67"/>
        <v>7.9293337773760249E-4</v>
      </c>
      <c r="AW81" s="28">
        <f t="shared" si="69"/>
        <v>100</v>
      </c>
      <c r="AX81" s="98">
        <f t="shared" si="68"/>
        <v>7.9293337773760249E-4</v>
      </c>
    </row>
    <row r="82" spans="1:50" x14ac:dyDescent="0.25">
      <c r="A82" s="84">
        <v>78</v>
      </c>
      <c r="B82" s="84" t="str">
        <f t="shared" si="50"/>
        <v>78,78</v>
      </c>
      <c r="C82" s="101" t="str">
        <f t="shared" si="42"/>
        <v>[[0,0],[1,1000],[2,0]]</v>
      </c>
      <c r="D82" s="101" t="str">
        <f t="shared" si="51"/>
        <v>[[0,1000],[1,1000],[2,1000]]</v>
      </c>
      <c r="E82" s="101" t="str">
        <f t="shared" si="52"/>
        <v>780,789</v>
      </c>
      <c r="F82" s="101" t="str">
        <f t="shared" si="53"/>
        <v>[[0,0]]</v>
      </c>
      <c r="G82" s="101" t="str">
        <f t="shared" si="43"/>
        <v>[[0,500],[1,500],[2,500]]</v>
      </c>
      <c r="H82" s="101" t="str">
        <f t="shared" si="44"/>
        <v>[[0,100],[1,100],[2,100]]</v>
      </c>
      <c r="O82" s="84">
        <v>78</v>
      </c>
      <c r="P82" s="28">
        <v>0</v>
      </c>
      <c r="Q82" s="98">
        <f t="shared" si="54"/>
        <v>0</v>
      </c>
      <c r="R82" s="28">
        <v>1000</v>
      </c>
      <c r="S82" s="98">
        <f t="shared" si="55"/>
        <v>3.5240427818793718E-3</v>
      </c>
      <c r="T82" s="28">
        <f t="shared" si="56"/>
        <v>0</v>
      </c>
      <c r="U82" s="98">
        <f t="shared" si="55"/>
        <v>0</v>
      </c>
      <c r="W82" s="28">
        <v>1000</v>
      </c>
      <c r="X82" s="98">
        <f t="shared" si="57"/>
        <v>3.5240427818793718E-3</v>
      </c>
      <c r="Y82" s="28">
        <v>1000</v>
      </c>
      <c r="Z82" s="98">
        <f t="shared" si="58"/>
        <v>3.5240427818793718E-3</v>
      </c>
      <c r="AA82" s="28">
        <f t="shared" si="59"/>
        <v>1000</v>
      </c>
      <c r="AB82" s="98">
        <f t="shared" si="60"/>
        <v>3.5240427818793718E-3</v>
      </c>
      <c r="AE82" s="29">
        <f t="shared" si="47"/>
        <v>780</v>
      </c>
      <c r="AF82" s="29">
        <f t="shared" si="61"/>
        <v>789</v>
      </c>
      <c r="AG82" s="29">
        <f t="shared" si="62"/>
        <v>784.5</v>
      </c>
      <c r="AH82" s="28">
        <v>0</v>
      </c>
      <c r="AI82" s="98">
        <f t="shared" si="63"/>
        <v>0</v>
      </c>
      <c r="AJ82" s="98"/>
      <c r="AK82" s="28">
        <v>500</v>
      </c>
      <c r="AL82" s="98">
        <f t="shared" si="64"/>
        <v>2.0430177824267782E-3</v>
      </c>
      <c r="AM82" s="28">
        <f t="shared" si="65"/>
        <v>500</v>
      </c>
      <c r="AN82" s="98">
        <f t="shared" si="64"/>
        <v>2.0430177824267782E-3</v>
      </c>
      <c r="AO82" s="28">
        <f t="shared" si="66"/>
        <v>500</v>
      </c>
      <c r="AP82" s="98">
        <f t="shared" si="40"/>
        <v>2.0430177824267782E-3</v>
      </c>
      <c r="AS82" s="28">
        <v>100</v>
      </c>
      <c r="AT82" s="98">
        <f t="shared" si="48"/>
        <v>7.9293337773760249E-4</v>
      </c>
      <c r="AU82" s="28">
        <f t="shared" si="49"/>
        <v>100</v>
      </c>
      <c r="AV82" s="98">
        <f t="shared" si="67"/>
        <v>7.9293337773760249E-4</v>
      </c>
      <c r="AW82" s="28">
        <f t="shared" si="69"/>
        <v>100</v>
      </c>
      <c r="AX82" s="98">
        <f t="shared" si="68"/>
        <v>7.9293337773760249E-4</v>
      </c>
    </row>
    <row r="83" spans="1:50" x14ac:dyDescent="0.25">
      <c r="A83" s="84">
        <v>79</v>
      </c>
      <c r="B83" s="84" t="str">
        <f t="shared" si="50"/>
        <v>79,79</v>
      </c>
      <c r="C83" s="101" t="str">
        <f t="shared" si="42"/>
        <v>[[0,0],[1,1000],[2,0]]</v>
      </c>
      <c r="D83" s="101" t="str">
        <f t="shared" si="51"/>
        <v>[[0,1000],[1,1000],[2,1000]]</v>
      </c>
      <c r="E83" s="101" t="str">
        <f t="shared" si="52"/>
        <v>790,799</v>
      </c>
      <c r="F83" s="101" t="str">
        <f t="shared" si="53"/>
        <v>[[0,0]]</v>
      </c>
      <c r="G83" s="101" t="str">
        <f t="shared" si="43"/>
        <v>[[0,500],[1,500],[2,500]]</v>
      </c>
      <c r="H83" s="101" t="str">
        <f t="shared" si="44"/>
        <v>[[0,100],[1,100],[2,100]]</v>
      </c>
      <c r="O83" s="84">
        <v>79</v>
      </c>
      <c r="P83" s="28">
        <v>0</v>
      </c>
      <c r="Q83" s="98">
        <f t="shared" si="54"/>
        <v>0</v>
      </c>
      <c r="R83" s="28">
        <v>1000</v>
      </c>
      <c r="S83" s="98">
        <f t="shared" si="55"/>
        <v>3.5240427818793718E-3</v>
      </c>
      <c r="T83" s="28">
        <f t="shared" si="56"/>
        <v>0</v>
      </c>
      <c r="U83" s="98">
        <f t="shared" si="55"/>
        <v>0</v>
      </c>
      <c r="W83" s="28">
        <v>1000</v>
      </c>
      <c r="X83" s="98">
        <f t="shared" si="57"/>
        <v>3.5240427818793718E-3</v>
      </c>
      <c r="Y83" s="28">
        <v>1000</v>
      </c>
      <c r="Z83" s="98">
        <f t="shared" si="58"/>
        <v>3.5240427818793718E-3</v>
      </c>
      <c r="AA83" s="28">
        <f t="shared" si="59"/>
        <v>1000</v>
      </c>
      <c r="AB83" s="98">
        <f t="shared" si="60"/>
        <v>3.5240427818793718E-3</v>
      </c>
      <c r="AE83" s="29">
        <f t="shared" si="47"/>
        <v>790</v>
      </c>
      <c r="AF83" s="29">
        <f t="shared" si="61"/>
        <v>799</v>
      </c>
      <c r="AG83" s="29">
        <f t="shared" si="62"/>
        <v>794.5</v>
      </c>
      <c r="AH83" s="28">
        <v>0</v>
      </c>
      <c r="AI83" s="98">
        <f t="shared" si="63"/>
        <v>0</v>
      </c>
      <c r="AJ83" s="98"/>
      <c r="AK83" s="28">
        <v>500</v>
      </c>
      <c r="AL83" s="98">
        <f t="shared" si="64"/>
        <v>2.0430177824267782E-3</v>
      </c>
      <c r="AM83" s="28">
        <f t="shared" si="65"/>
        <v>500</v>
      </c>
      <c r="AN83" s="98">
        <f t="shared" si="64"/>
        <v>2.0430177824267782E-3</v>
      </c>
      <c r="AO83" s="28">
        <f t="shared" si="66"/>
        <v>500</v>
      </c>
      <c r="AP83" s="98">
        <f t="shared" si="40"/>
        <v>2.0430177824267782E-3</v>
      </c>
      <c r="AS83" s="28">
        <v>100</v>
      </c>
      <c r="AT83" s="98">
        <f t="shared" si="48"/>
        <v>7.9293337773760249E-4</v>
      </c>
      <c r="AU83" s="28">
        <f t="shared" si="49"/>
        <v>100</v>
      </c>
      <c r="AV83" s="98">
        <f t="shared" si="67"/>
        <v>7.9293337773760249E-4</v>
      </c>
      <c r="AW83" s="28">
        <f t="shared" si="69"/>
        <v>100</v>
      </c>
      <c r="AX83" s="98">
        <f t="shared" si="68"/>
        <v>7.9293337773760249E-4</v>
      </c>
    </row>
    <row r="84" spans="1:50" x14ac:dyDescent="0.25">
      <c r="A84" s="84">
        <v>80</v>
      </c>
      <c r="B84" s="84" t="str">
        <f t="shared" si="50"/>
        <v>80,80</v>
      </c>
      <c r="C84" s="101" t="str">
        <f t="shared" si="42"/>
        <v>[[0,0],[1,999],[2,0]]</v>
      </c>
      <c r="D84" s="101" t="str">
        <f t="shared" si="51"/>
        <v>[[0,999],[1,999],[2,999]]</v>
      </c>
      <c r="E84" s="101" t="str">
        <f t="shared" si="52"/>
        <v>800,809</v>
      </c>
      <c r="F84" s="101" t="str">
        <f t="shared" si="53"/>
        <v>[[0,0]]</v>
      </c>
      <c r="G84" s="101" t="str">
        <f t="shared" si="43"/>
        <v>[[0,500],[1,500],[2,500]]</v>
      </c>
      <c r="H84" s="101" t="str">
        <f t="shared" si="44"/>
        <v>[[0,100],[1,100],[2,100]]</v>
      </c>
      <c r="O84" s="84">
        <v>80</v>
      </c>
      <c r="P84" s="28">
        <v>0</v>
      </c>
      <c r="Q84" s="98">
        <f t="shared" si="54"/>
        <v>0</v>
      </c>
      <c r="R84" s="28">
        <v>999</v>
      </c>
      <c r="S84" s="98">
        <f t="shared" si="55"/>
        <v>3.5205187390974927E-3</v>
      </c>
      <c r="T84" s="28">
        <f t="shared" si="56"/>
        <v>0</v>
      </c>
      <c r="U84" s="98">
        <f t="shared" si="55"/>
        <v>0</v>
      </c>
      <c r="W84" s="28">
        <v>999</v>
      </c>
      <c r="X84" s="98">
        <f t="shared" si="57"/>
        <v>3.5205187390974927E-3</v>
      </c>
      <c r="Y84" s="28">
        <v>999</v>
      </c>
      <c r="Z84" s="98">
        <f t="shared" si="58"/>
        <v>3.5205187390974927E-3</v>
      </c>
      <c r="AA84" s="28">
        <f t="shared" si="59"/>
        <v>999</v>
      </c>
      <c r="AB84" s="98">
        <f t="shared" si="60"/>
        <v>3.5205187390974927E-3</v>
      </c>
      <c r="AE84" s="29">
        <f t="shared" si="47"/>
        <v>800</v>
      </c>
      <c r="AF84" s="29">
        <f t="shared" si="61"/>
        <v>809</v>
      </c>
      <c r="AG84" s="29">
        <f t="shared" si="62"/>
        <v>804.5</v>
      </c>
      <c r="AH84" s="28">
        <v>0</v>
      </c>
      <c r="AI84" s="98">
        <f t="shared" si="63"/>
        <v>0</v>
      </c>
      <c r="AJ84" s="98"/>
      <c r="AK84" s="28">
        <v>500</v>
      </c>
      <c r="AL84" s="98">
        <f t="shared" si="64"/>
        <v>2.0430177824267782E-3</v>
      </c>
      <c r="AM84" s="28">
        <f t="shared" si="65"/>
        <v>500</v>
      </c>
      <c r="AN84" s="98">
        <f t="shared" si="64"/>
        <v>2.0430177824267782E-3</v>
      </c>
      <c r="AO84" s="28">
        <f t="shared" si="66"/>
        <v>500</v>
      </c>
      <c r="AP84" s="98">
        <f t="shared" si="40"/>
        <v>2.0430177824267782E-3</v>
      </c>
      <c r="AS84" s="28">
        <v>100</v>
      </c>
      <c r="AT84" s="98">
        <f t="shared" si="48"/>
        <v>7.9293337773760249E-4</v>
      </c>
      <c r="AU84" s="28">
        <f t="shared" si="49"/>
        <v>100</v>
      </c>
      <c r="AV84" s="98">
        <f t="shared" si="67"/>
        <v>7.9293337773760249E-4</v>
      </c>
      <c r="AW84" s="28">
        <f t="shared" si="69"/>
        <v>100</v>
      </c>
      <c r="AX84" s="98">
        <f t="shared" si="68"/>
        <v>7.9293337773760249E-4</v>
      </c>
    </row>
    <row r="85" spans="1:50" x14ac:dyDescent="0.25">
      <c r="A85" s="84">
        <v>81</v>
      </c>
      <c r="B85" s="84" t="str">
        <f t="shared" si="50"/>
        <v>81,81</v>
      </c>
      <c r="C85" s="101" t="str">
        <f t="shared" si="42"/>
        <v>[[0,0],[1,913],[2,0]]</v>
      </c>
      <c r="D85" s="101" t="str">
        <f t="shared" si="51"/>
        <v>[[0,913],[1,913],[2,913]]</v>
      </c>
      <c r="E85" s="101" t="str">
        <f t="shared" si="52"/>
        <v>810,819</v>
      </c>
      <c r="F85" s="101" t="str">
        <f t="shared" si="53"/>
        <v>[[0,0]]</v>
      </c>
      <c r="G85" s="101" t="str">
        <f t="shared" si="43"/>
        <v>[[0,400],[1,400],[2,400]]</v>
      </c>
      <c r="H85" s="101" t="str">
        <f t="shared" si="44"/>
        <v>[[0,100],[1,100],[2,100]]</v>
      </c>
      <c r="O85" s="84">
        <v>81</v>
      </c>
      <c r="P85" s="28">
        <v>0</v>
      </c>
      <c r="Q85" s="98">
        <f t="shared" si="54"/>
        <v>0</v>
      </c>
      <c r="R85" s="28">
        <v>913</v>
      </c>
      <c r="S85" s="98">
        <f t="shared" si="55"/>
        <v>3.2174510598558664E-3</v>
      </c>
      <c r="T85" s="28">
        <f t="shared" si="56"/>
        <v>0</v>
      </c>
      <c r="U85" s="98">
        <f t="shared" si="55"/>
        <v>0</v>
      </c>
      <c r="W85" s="28">
        <v>913</v>
      </c>
      <c r="X85" s="98">
        <f t="shared" si="57"/>
        <v>3.2174510598558664E-3</v>
      </c>
      <c r="Y85" s="28">
        <v>913</v>
      </c>
      <c r="Z85" s="98">
        <f t="shared" si="58"/>
        <v>3.2174510598558664E-3</v>
      </c>
      <c r="AA85" s="28">
        <f t="shared" si="59"/>
        <v>913</v>
      </c>
      <c r="AB85" s="98">
        <f t="shared" si="60"/>
        <v>3.2174510598558664E-3</v>
      </c>
      <c r="AE85" s="29">
        <f t="shared" si="47"/>
        <v>810</v>
      </c>
      <c r="AF85" s="29">
        <f t="shared" si="61"/>
        <v>819</v>
      </c>
      <c r="AG85" s="29">
        <f t="shared" si="62"/>
        <v>814.5</v>
      </c>
      <c r="AH85" s="28">
        <v>0</v>
      </c>
      <c r="AI85" s="98">
        <f t="shared" si="63"/>
        <v>0</v>
      </c>
      <c r="AJ85" s="98"/>
      <c r="AK85" s="28">
        <v>400</v>
      </c>
      <c r="AL85" s="98">
        <f t="shared" si="64"/>
        <v>1.6344142259414225E-3</v>
      </c>
      <c r="AM85" s="28">
        <f t="shared" si="65"/>
        <v>400</v>
      </c>
      <c r="AN85" s="98">
        <f t="shared" si="64"/>
        <v>1.6344142259414225E-3</v>
      </c>
      <c r="AO85" s="28">
        <f t="shared" si="66"/>
        <v>400</v>
      </c>
      <c r="AP85" s="98">
        <f t="shared" si="40"/>
        <v>1.6344142259414225E-3</v>
      </c>
      <c r="AS85" s="28">
        <v>100</v>
      </c>
      <c r="AT85" s="98">
        <f t="shared" si="48"/>
        <v>7.9293337773760249E-4</v>
      </c>
      <c r="AU85" s="28">
        <f t="shared" si="49"/>
        <v>100</v>
      </c>
      <c r="AV85" s="98">
        <f t="shared" si="67"/>
        <v>7.9293337773760249E-4</v>
      </c>
      <c r="AW85" s="28">
        <f t="shared" si="69"/>
        <v>100</v>
      </c>
      <c r="AX85" s="98">
        <f t="shared" si="68"/>
        <v>7.9293337773760249E-4</v>
      </c>
    </row>
    <row r="86" spans="1:50" x14ac:dyDescent="0.25">
      <c r="A86" s="84">
        <v>82</v>
      </c>
      <c r="B86" s="84" t="str">
        <f t="shared" si="50"/>
        <v>82,82</v>
      </c>
      <c r="C86" s="101" t="str">
        <f t="shared" si="42"/>
        <v>[[0,0],[1,900],[2,0]]</v>
      </c>
      <c r="D86" s="101" t="str">
        <f t="shared" si="51"/>
        <v>[[0,900],[1,900],[2,900]]</v>
      </c>
      <c r="E86" s="101" t="str">
        <f t="shared" si="52"/>
        <v>820,829</v>
      </c>
      <c r="F86" s="101" t="str">
        <f t="shared" si="53"/>
        <v>[[0,0]]</v>
      </c>
      <c r="G86" s="101" t="str">
        <f t="shared" si="43"/>
        <v>[[0,400],[1,400],[2,400]]</v>
      </c>
      <c r="H86" s="101" t="str">
        <f t="shared" si="44"/>
        <v>[[0,100],[1,100],[2,100]]</v>
      </c>
      <c r="O86" s="84">
        <v>82</v>
      </c>
      <c r="P86" s="28">
        <v>0</v>
      </c>
      <c r="Q86" s="98">
        <f t="shared" si="54"/>
        <v>0</v>
      </c>
      <c r="R86" s="28">
        <v>900</v>
      </c>
      <c r="S86" s="98">
        <f t="shared" si="55"/>
        <v>3.171638503691435E-3</v>
      </c>
      <c r="T86" s="28">
        <f t="shared" si="56"/>
        <v>0</v>
      </c>
      <c r="U86" s="98">
        <f t="shared" si="55"/>
        <v>0</v>
      </c>
      <c r="W86" s="28">
        <v>900</v>
      </c>
      <c r="X86" s="98">
        <f t="shared" si="57"/>
        <v>3.171638503691435E-3</v>
      </c>
      <c r="Y86" s="28">
        <v>900</v>
      </c>
      <c r="Z86" s="98">
        <f t="shared" si="58"/>
        <v>3.171638503691435E-3</v>
      </c>
      <c r="AA86" s="28">
        <f t="shared" si="59"/>
        <v>900</v>
      </c>
      <c r="AB86" s="98">
        <f t="shared" si="60"/>
        <v>3.171638503691435E-3</v>
      </c>
      <c r="AE86" s="29">
        <f t="shared" si="47"/>
        <v>820</v>
      </c>
      <c r="AF86" s="29">
        <f t="shared" si="61"/>
        <v>829</v>
      </c>
      <c r="AG86" s="29">
        <f t="shared" si="62"/>
        <v>824.5</v>
      </c>
      <c r="AH86" s="28">
        <v>0</v>
      </c>
      <c r="AI86" s="98">
        <f t="shared" si="63"/>
        <v>0</v>
      </c>
      <c r="AJ86" s="98"/>
      <c r="AK86" s="28">
        <v>400</v>
      </c>
      <c r="AL86" s="98">
        <f t="shared" si="64"/>
        <v>1.6344142259414225E-3</v>
      </c>
      <c r="AM86" s="28">
        <f t="shared" si="65"/>
        <v>400</v>
      </c>
      <c r="AN86" s="98">
        <f t="shared" si="64"/>
        <v>1.6344142259414225E-3</v>
      </c>
      <c r="AO86" s="28">
        <f t="shared" si="66"/>
        <v>400</v>
      </c>
      <c r="AP86" s="98">
        <f t="shared" si="40"/>
        <v>1.6344142259414225E-3</v>
      </c>
      <c r="AS86" s="28">
        <v>100</v>
      </c>
      <c r="AT86" s="98">
        <f t="shared" si="48"/>
        <v>7.9293337773760249E-4</v>
      </c>
      <c r="AU86" s="28">
        <f t="shared" si="49"/>
        <v>100</v>
      </c>
      <c r="AV86" s="98">
        <f t="shared" si="67"/>
        <v>7.9293337773760249E-4</v>
      </c>
      <c r="AW86" s="28">
        <f t="shared" si="69"/>
        <v>100</v>
      </c>
      <c r="AX86" s="98">
        <f t="shared" si="68"/>
        <v>7.9293337773760249E-4</v>
      </c>
    </row>
    <row r="87" spans="1:50" x14ac:dyDescent="0.25">
      <c r="A87" s="84">
        <v>83</v>
      </c>
      <c r="B87" s="84" t="str">
        <f t="shared" si="50"/>
        <v>83,83</v>
      </c>
      <c r="C87" s="101" t="str">
        <f t="shared" si="42"/>
        <v>[[0,0],[1,900],[2,0]]</v>
      </c>
      <c r="D87" s="101" t="str">
        <f t="shared" si="51"/>
        <v>[[0,900],[1,900],[2,900]]</v>
      </c>
      <c r="E87" s="101" t="str">
        <f t="shared" si="52"/>
        <v>830,839</v>
      </c>
      <c r="F87" s="101" t="str">
        <f t="shared" si="53"/>
        <v>[[0,0]]</v>
      </c>
      <c r="G87" s="101" t="str">
        <f t="shared" si="43"/>
        <v>[[0,400],[1,400],[2,400]]</v>
      </c>
      <c r="H87" s="101" t="str">
        <f t="shared" si="44"/>
        <v>[[0,100],[1,100],[2,100]]</v>
      </c>
      <c r="O87" s="84">
        <v>83</v>
      </c>
      <c r="P87" s="28">
        <v>0</v>
      </c>
      <c r="Q87" s="98">
        <f t="shared" si="54"/>
        <v>0</v>
      </c>
      <c r="R87" s="28">
        <v>900</v>
      </c>
      <c r="S87" s="98">
        <f t="shared" si="55"/>
        <v>3.171638503691435E-3</v>
      </c>
      <c r="T87" s="28">
        <f t="shared" si="56"/>
        <v>0</v>
      </c>
      <c r="U87" s="98">
        <f t="shared" si="55"/>
        <v>0</v>
      </c>
      <c r="W87" s="28">
        <v>900</v>
      </c>
      <c r="X87" s="98">
        <f t="shared" si="57"/>
        <v>3.171638503691435E-3</v>
      </c>
      <c r="Y87" s="28">
        <v>900</v>
      </c>
      <c r="Z87" s="98">
        <f t="shared" si="58"/>
        <v>3.171638503691435E-3</v>
      </c>
      <c r="AA87" s="28">
        <f t="shared" si="59"/>
        <v>900</v>
      </c>
      <c r="AB87" s="98">
        <f t="shared" si="60"/>
        <v>3.171638503691435E-3</v>
      </c>
      <c r="AE87" s="29">
        <f t="shared" si="47"/>
        <v>830</v>
      </c>
      <c r="AF87" s="29">
        <f t="shared" si="61"/>
        <v>839</v>
      </c>
      <c r="AG87" s="29">
        <f t="shared" si="62"/>
        <v>834.5</v>
      </c>
      <c r="AH87" s="28">
        <v>0</v>
      </c>
      <c r="AI87" s="98">
        <f t="shared" si="63"/>
        <v>0</v>
      </c>
      <c r="AJ87" s="98"/>
      <c r="AK87" s="28">
        <v>400</v>
      </c>
      <c r="AL87" s="98">
        <f t="shared" si="64"/>
        <v>1.6344142259414225E-3</v>
      </c>
      <c r="AM87" s="28">
        <f t="shared" si="65"/>
        <v>400</v>
      </c>
      <c r="AN87" s="98">
        <f t="shared" si="64"/>
        <v>1.6344142259414225E-3</v>
      </c>
      <c r="AO87" s="28">
        <f t="shared" si="66"/>
        <v>400</v>
      </c>
      <c r="AP87" s="98">
        <f t="shared" si="40"/>
        <v>1.6344142259414225E-3</v>
      </c>
      <c r="AS87" s="28">
        <v>100</v>
      </c>
      <c r="AT87" s="98">
        <f t="shared" si="48"/>
        <v>7.9293337773760249E-4</v>
      </c>
      <c r="AU87" s="28">
        <f t="shared" si="49"/>
        <v>100</v>
      </c>
      <c r="AV87" s="98">
        <f t="shared" si="67"/>
        <v>7.9293337773760249E-4</v>
      </c>
      <c r="AW87" s="28">
        <f t="shared" si="69"/>
        <v>100</v>
      </c>
      <c r="AX87" s="98">
        <f t="shared" si="68"/>
        <v>7.9293337773760249E-4</v>
      </c>
    </row>
    <row r="88" spans="1:50" x14ac:dyDescent="0.25">
      <c r="A88" s="84">
        <v>84</v>
      </c>
      <c r="B88" s="84" t="str">
        <f t="shared" si="50"/>
        <v>84,84</v>
      </c>
      <c r="C88" s="101" t="str">
        <f t="shared" si="42"/>
        <v>[[0,0],[1,900],[2,0]]</v>
      </c>
      <c r="D88" s="101" t="str">
        <f t="shared" si="51"/>
        <v>[[0,900],[1,900],[2,900]]</v>
      </c>
      <c r="E88" s="101" t="str">
        <f t="shared" si="52"/>
        <v>840,849</v>
      </c>
      <c r="F88" s="101" t="str">
        <f t="shared" si="53"/>
        <v>[[0,0]]</v>
      </c>
      <c r="G88" s="101" t="str">
        <f t="shared" si="43"/>
        <v>[[0,400],[1,400],[2,400]]</v>
      </c>
      <c r="H88" s="101" t="str">
        <f t="shared" si="44"/>
        <v>[[0,100],[1,100],[2,100]]</v>
      </c>
      <c r="O88" s="84">
        <v>84</v>
      </c>
      <c r="P88" s="28">
        <v>0</v>
      </c>
      <c r="Q88" s="98">
        <f t="shared" si="54"/>
        <v>0</v>
      </c>
      <c r="R88" s="28">
        <v>900</v>
      </c>
      <c r="S88" s="98">
        <f t="shared" si="55"/>
        <v>3.171638503691435E-3</v>
      </c>
      <c r="T88" s="28">
        <f t="shared" si="56"/>
        <v>0</v>
      </c>
      <c r="U88" s="98">
        <f t="shared" si="55"/>
        <v>0</v>
      </c>
      <c r="W88" s="28">
        <v>900</v>
      </c>
      <c r="X88" s="98">
        <f t="shared" si="57"/>
        <v>3.171638503691435E-3</v>
      </c>
      <c r="Y88" s="28">
        <v>900</v>
      </c>
      <c r="Z88" s="98">
        <f t="shared" si="58"/>
        <v>3.171638503691435E-3</v>
      </c>
      <c r="AA88" s="28">
        <f t="shared" si="59"/>
        <v>900</v>
      </c>
      <c r="AB88" s="98">
        <f t="shared" si="60"/>
        <v>3.171638503691435E-3</v>
      </c>
      <c r="AE88" s="29">
        <f t="shared" si="47"/>
        <v>840</v>
      </c>
      <c r="AF88" s="29">
        <f t="shared" si="61"/>
        <v>849</v>
      </c>
      <c r="AG88" s="29">
        <f t="shared" si="62"/>
        <v>844.5</v>
      </c>
      <c r="AH88" s="28">
        <v>0</v>
      </c>
      <c r="AI88" s="98">
        <f t="shared" si="63"/>
        <v>0</v>
      </c>
      <c r="AJ88" s="98"/>
      <c r="AK88" s="28">
        <v>400</v>
      </c>
      <c r="AL88" s="98">
        <f t="shared" si="64"/>
        <v>1.6344142259414225E-3</v>
      </c>
      <c r="AM88" s="28">
        <f t="shared" si="65"/>
        <v>400</v>
      </c>
      <c r="AN88" s="98">
        <f t="shared" si="64"/>
        <v>1.6344142259414225E-3</v>
      </c>
      <c r="AO88" s="28">
        <f t="shared" si="66"/>
        <v>400</v>
      </c>
      <c r="AP88" s="98">
        <f t="shared" si="40"/>
        <v>1.6344142259414225E-3</v>
      </c>
      <c r="AS88" s="28">
        <v>100</v>
      </c>
      <c r="AT88" s="98">
        <f t="shared" si="48"/>
        <v>7.9293337773760249E-4</v>
      </c>
      <c r="AU88" s="28">
        <f t="shared" si="49"/>
        <v>100</v>
      </c>
      <c r="AV88" s="98">
        <f t="shared" si="67"/>
        <v>7.9293337773760249E-4</v>
      </c>
      <c r="AW88" s="28">
        <f t="shared" si="69"/>
        <v>100</v>
      </c>
      <c r="AX88" s="98">
        <f t="shared" si="68"/>
        <v>7.9293337773760249E-4</v>
      </c>
    </row>
    <row r="89" spans="1:50" x14ac:dyDescent="0.25">
      <c r="A89" s="84">
        <v>85</v>
      </c>
      <c r="B89" s="84" t="str">
        <f t="shared" si="50"/>
        <v>85,85</v>
      </c>
      <c r="C89" s="101" t="str">
        <f t="shared" si="42"/>
        <v>[[0,0],[1,900],[2,0]]</v>
      </c>
      <c r="D89" s="101" t="str">
        <f t="shared" si="51"/>
        <v>[[0,900],[1,900],[2,900]]</v>
      </c>
      <c r="E89" s="101" t="str">
        <f t="shared" si="52"/>
        <v>850,859</v>
      </c>
      <c r="F89" s="101" t="str">
        <f t="shared" si="53"/>
        <v>[[0,0]]</v>
      </c>
      <c r="G89" s="101" t="str">
        <f t="shared" si="43"/>
        <v>[[0,400],[1,400],[2,400]]</v>
      </c>
      <c r="H89" s="101" t="str">
        <f t="shared" si="44"/>
        <v>[[0,100],[1,100],[2,100]]</v>
      </c>
      <c r="O89" s="84">
        <v>85</v>
      </c>
      <c r="P89" s="28">
        <v>0</v>
      </c>
      <c r="Q89" s="98">
        <f t="shared" si="54"/>
        <v>0</v>
      </c>
      <c r="R89" s="28">
        <v>900</v>
      </c>
      <c r="S89" s="98">
        <f t="shared" si="55"/>
        <v>3.171638503691435E-3</v>
      </c>
      <c r="T89" s="28">
        <f t="shared" si="56"/>
        <v>0</v>
      </c>
      <c r="U89" s="98">
        <f t="shared" si="55"/>
        <v>0</v>
      </c>
      <c r="W89" s="28">
        <v>900</v>
      </c>
      <c r="X89" s="98">
        <f t="shared" si="57"/>
        <v>3.171638503691435E-3</v>
      </c>
      <c r="Y89" s="28">
        <v>900</v>
      </c>
      <c r="Z89" s="98">
        <f t="shared" si="58"/>
        <v>3.171638503691435E-3</v>
      </c>
      <c r="AA89" s="28">
        <f t="shared" si="59"/>
        <v>900</v>
      </c>
      <c r="AB89" s="98">
        <f t="shared" si="60"/>
        <v>3.171638503691435E-3</v>
      </c>
      <c r="AE89" s="29">
        <f t="shared" si="47"/>
        <v>850</v>
      </c>
      <c r="AF89" s="29">
        <f t="shared" si="61"/>
        <v>859</v>
      </c>
      <c r="AG89" s="29">
        <f t="shared" si="62"/>
        <v>854.5</v>
      </c>
      <c r="AH89" s="28">
        <v>0</v>
      </c>
      <c r="AI89" s="98">
        <f t="shared" si="63"/>
        <v>0</v>
      </c>
      <c r="AJ89" s="98"/>
      <c r="AK89" s="28">
        <v>400</v>
      </c>
      <c r="AL89" s="98">
        <f t="shared" si="64"/>
        <v>1.6344142259414225E-3</v>
      </c>
      <c r="AM89" s="28">
        <f t="shared" si="65"/>
        <v>400</v>
      </c>
      <c r="AN89" s="98">
        <f t="shared" si="64"/>
        <v>1.6344142259414225E-3</v>
      </c>
      <c r="AO89" s="28">
        <f t="shared" si="66"/>
        <v>400</v>
      </c>
      <c r="AP89" s="98">
        <f t="shared" si="40"/>
        <v>1.6344142259414225E-3</v>
      </c>
      <c r="AS89" s="28">
        <v>100</v>
      </c>
      <c r="AT89" s="98">
        <f t="shared" si="48"/>
        <v>7.9293337773760249E-4</v>
      </c>
      <c r="AU89" s="28">
        <f t="shared" si="49"/>
        <v>100</v>
      </c>
      <c r="AV89" s="98">
        <f t="shared" si="67"/>
        <v>7.9293337773760249E-4</v>
      </c>
      <c r="AW89" s="28">
        <f t="shared" si="69"/>
        <v>100</v>
      </c>
      <c r="AX89" s="98">
        <f t="shared" si="68"/>
        <v>7.9293337773760249E-4</v>
      </c>
    </row>
    <row r="90" spans="1:50" x14ac:dyDescent="0.25">
      <c r="A90" s="84">
        <v>86</v>
      </c>
      <c r="B90" s="84" t="str">
        <f t="shared" si="50"/>
        <v>86,86</v>
      </c>
      <c r="C90" s="101" t="str">
        <f t="shared" si="42"/>
        <v>[[0,0],[1,800],[2,0]]</v>
      </c>
      <c r="D90" s="101" t="str">
        <f t="shared" si="51"/>
        <v>[[0,800],[1,800],[2,800]]</v>
      </c>
      <c r="E90" s="101" t="str">
        <f t="shared" si="52"/>
        <v>860,869</v>
      </c>
      <c r="F90" s="101" t="str">
        <f t="shared" si="53"/>
        <v>[[0,0]]</v>
      </c>
      <c r="G90" s="101" t="str">
        <f t="shared" si="43"/>
        <v>[[0,300],[1,300],[2,300]]</v>
      </c>
      <c r="H90" s="101" t="str">
        <f t="shared" si="44"/>
        <v>[[0,100],[1,100],[2,100]]</v>
      </c>
      <c r="O90" s="84">
        <v>86</v>
      </c>
      <c r="P90" s="28">
        <v>0</v>
      </c>
      <c r="Q90" s="98">
        <f t="shared" si="54"/>
        <v>0</v>
      </c>
      <c r="R90" s="28">
        <v>800</v>
      </c>
      <c r="S90" s="98">
        <f t="shared" si="55"/>
        <v>2.8192342255034977E-3</v>
      </c>
      <c r="T90" s="28">
        <f t="shared" si="56"/>
        <v>0</v>
      </c>
      <c r="U90" s="98">
        <f t="shared" si="55"/>
        <v>0</v>
      </c>
      <c r="W90" s="28">
        <v>800</v>
      </c>
      <c r="X90" s="98">
        <f t="shared" si="57"/>
        <v>2.8192342255034977E-3</v>
      </c>
      <c r="Y90" s="28">
        <v>800</v>
      </c>
      <c r="Z90" s="98">
        <f t="shared" si="58"/>
        <v>2.8192342255034977E-3</v>
      </c>
      <c r="AA90" s="28">
        <f t="shared" si="59"/>
        <v>800</v>
      </c>
      <c r="AB90" s="98">
        <f t="shared" si="60"/>
        <v>2.8192342255034977E-3</v>
      </c>
      <c r="AE90" s="29">
        <f t="shared" si="47"/>
        <v>860</v>
      </c>
      <c r="AF90" s="29">
        <f t="shared" si="61"/>
        <v>869</v>
      </c>
      <c r="AG90" s="29">
        <f t="shared" si="62"/>
        <v>864.5</v>
      </c>
      <c r="AH90" s="28">
        <v>0</v>
      </c>
      <c r="AI90" s="98">
        <f t="shared" si="63"/>
        <v>0</v>
      </c>
      <c r="AJ90" s="98"/>
      <c r="AK90" s="28">
        <v>300</v>
      </c>
      <c r="AL90" s="98">
        <f t="shared" si="64"/>
        <v>1.2258106694560669E-3</v>
      </c>
      <c r="AM90" s="28">
        <f t="shared" si="65"/>
        <v>300</v>
      </c>
      <c r="AN90" s="98">
        <f t="shared" si="64"/>
        <v>1.2258106694560669E-3</v>
      </c>
      <c r="AO90" s="28">
        <f t="shared" si="66"/>
        <v>300</v>
      </c>
      <c r="AP90" s="98">
        <f t="shared" si="40"/>
        <v>1.2258106694560669E-3</v>
      </c>
      <c r="AS90" s="28">
        <v>100</v>
      </c>
      <c r="AT90" s="98">
        <f t="shared" si="48"/>
        <v>7.9293337773760249E-4</v>
      </c>
      <c r="AU90" s="28">
        <f t="shared" si="49"/>
        <v>100</v>
      </c>
      <c r="AV90" s="98">
        <f t="shared" si="67"/>
        <v>7.9293337773760249E-4</v>
      </c>
      <c r="AW90" s="28">
        <f t="shared" si="69"/>
        <v>100</v>
      </c>
      <c r="AX90" s="98">
        <f t="shared" si="68"/>
        <v>7.9293337773760249E-4</v>
      </c>
    </row>
    <row r="91" spans="1:50" x14ac:dyDescent="0.25">
      <c r="A91" s="84">
        <v>87</v>
      </c>
      <c r="B91" s="84" t="str">
        <f t="shared" si="50"/>
        <v>87,87</v>
      </c>
      <c r="C91" s="101" t="str">
        <f t="shared" si="42"/>
        <v>[[0,0],[1,800],[2,0]]</v>
      </c>
      <c r="D91" s="101" t="str">
        <f t="shared" si="51"/>
        <v>[[0,800],[1,800],[2,800]]</v>
      </c>
      <c r="E91" s="101" t="str">
        <f t="shared" si="52"/>
        <v>870,879</v>
      </c>
      <c r="F91" s="101" t="str">
        <f t="shared" si="53"/>
        <v>[[0,0]]</v>
      </c>
      <c r="G91" s="101" t="str">
        <f t="shared" si="43"/>
        <v>[[0,300],[1,300],[2,300]]</v>
      </c>
      <c r="H91" s="101" t="str">
        <f t="shared" si="44"/>
        <v>[[0,100],[1,100],[2,100]]</v>
      </c>
      <c r="O91" s="84">
        <v>87</v>
      </c>
      <c r="P91" s="28">
        <v>0</v>
      </c>
      <c r="Q91" s="98">
        <f t="shared" si="54"/>
        <v>0</v>
      </c>
      <c r="R91" s="28">
        <v>800</v>
      </c>
      <c r="S91" s="98">
        <f t="shared" si="55"/>
        <v>2.8192342255034977E-3</v>
      </c>
      <c r="T91" s="28">
        <f t="shared" si="56"/>
        <v>0</v>
      </c>
      <c r="U91" s="98">
        <f t="shared" si="55"/>
        <v>0</v>
      </c>
      <c r="W91" s="28">
        <v>800</v>
      </c>
      <c r="X91" s="98">
        <f t="shared" si="57"/>
        <v>2.8192342255034977E-3</v>
      </c>
      <c r="Y91" s="28">
        <v>800</v>
      </c>
      <c r="Z91" s="98">
        <f t="shared" si="58"/>
        <v>2.8192342255034977E-3</v>
      </c>
      <c r="AA91" s="28">
        <f t="shared" si="59"/>
        <v>800</v>
      </c>
      <c r="AB91" s="98">
        <f t="shared" si="60"/>
        <v>2.8192342255034977E-3</v>
      </c>
      <c r="AE91" s="29">
        <f t="shared" si="47"/>
        <v>870</v>
      </c>
      <c r="AF91" s="29">
        <f t="shared" si="61"/>
        <v>879</v>
      </c>
      <c r="AG91" s="29">
        <f t="shared" si="62"/>
        <v>874.5</v>
      </c>
      <c r="AH91" s="28">
        <v>0</v>
      </c>
      <c r="AI91" s="98">
        <f t="shared" si="63"/>
        <v>0</v>
      </c>
      <c r="AJ91" s="98"/>
      <c r="AK91" s="28">
        <v>300</v>
      </c>
      <c r="AL91" s="98">
        <f t="shared" si="64"/>
        <v>1.2258106694560669E-3</v>
      </c>
      <c r="AM91" s="28">
        <f t="shared" si="65"/>
        <v>300</v>
      </c>
      <c r="AN91" s="98">
        <f t="shared" si="64"/>
        <v>1.2258106694560669E-3</v>
      </c>
      <c r="AO91" s="28">
        <f t="shared" si="66"/>
        <v>300</v>
      </c>
      <c r="AP91" s="98">
        <f t="shared" si="40"/>
        <v>1.2258106694560669E-3</v>
      </c>
      <c r="AS91" s="28">
        <v>100</v>
      </c>
      <c r="AT91" s="98">
        <f t="shared" si="48"/>
        <v>7.9293337773760249E-4</v>
      </c>
      <c r="AU91" s="28">
        <f t="shared" si="49"/>
        <v>100</v>
      </c>
      <c r="AV91" s="98">
        <f t="shared" si="67"/>
        <v>7.9293337773760249E-4</v>
      </c>
      <c r="AW91" s="28">
        <f t="shared" si="69"/>
        <v>100</v>
      </c>
      <c r="AX91" s="98">
        <f t="shared" si="68"/>
        <v>7.9293337773760249E-4</v>
      </c>
    </row>
    <row r="92" spans="1:50" x14ac:dyDescent="0.25">
      <c r="A92" s="84">
        <v>88</v>
      </c>
      <c r="B92" s="84" t="str">
        <f t="shared" si="50"/>
        <v>88,88</v>
      </c>
      <c r="C92" s="101" t="str">
        <f t="shared" si="42"/>
        <v>[[0,0],[1,800],[2,0]]</v>
      </c>
      <c r="D92" s="101" t="str">
        <f t="shared" si="51"/>
        <v>[[0,800],[1,800],[2,800]]</v>
      </c>
      <c r="E92" s="101" t="str">
        <f t="shared" si="52"/>
        <v>880,889</v>
      </c>
      <c r="F92" s="101" t="str">
        <f t="shared" si="53"/>
        <v>[[0,0]]</v>
      </c>
      <c r="G92" s="101" t="str">
        <f t="shared" si="43"/>
        <v>[[0,300],[1,300],[2,300]]</v>
      </c>
      <c r="H92" s="101" t="str">
        <f t="shared" si="44"/>
        <v>[[0,100],[1,100],[2,100]]</v>
      </c>
      <c r="O92" s="84">
        <v>88</v>
      </c>
      <c r="P92" s="28">
        <v>0</v>
      </c>
      <c r="Q92" s="98">
        <f t="shared" si="54"/>
        <v>0</v>
      </c>
      <c r="R92" s="28">
        <v>800</v>
      </c>
      <c r="S92" s="98">
        <f t="shared" si="55"/>
        <v>2.8192342255034977E-3</v>
      </c>
      <c r="T92" s="28">
        <f t="shared" si="56"/>
        <v>0</v>
      </c>
      <c r="U92" s="98">
        <f t="shared" si="55"/>
        <v>0</v>
      </c>
      <c r="W92" s="28">
        <v>800</v>
      </c>
      <c r="X92" s="98">
        <f t="shared" si="57"/>
        <v>2.8192342255034977E-3</v>
      </c>
      <c r="Y92" s="28">
        <v>800</v>
      </c>
      <c r="Z92" s="98">
        <f t="shared" si="58"/>
        <v>2.8192342255034977E-3</v>
      </c>
      <c r="AA92" s="28">
        <f t="shared" si="59"/>
        <v>800</v>
      </c>
      <c r="AB92" s="98">
        <f t="shared" si="60"/>
        <v>2.8192342255034977E-3</v>
      </c>
      <c r="AE92" s="29">
        <f t="shared" si="47"/>
        <v>880</v>
      </c>
      <c r="AF92" s="29">
        <f t="shared" si="61"/>
        <v>889</v>
      </c>
      <c r="AG92" s="29">
        <f t="shared" si="62"/>
        <v>884.5</v>
      </c>
      <c r="AH92" s="28">
        <v>0</v>
      </c>
      <c r="AI92" s="98">
        <f t="shared" si="63"/>
        <v>0</v>
      </c>
      <c r="AJ92" s="98"/>
      <c r="AK92" s="28">
        <v>300</v>
      </c>
      <c r="AL92" s="98">
        <f t="shared" si="64"/>
        <v>1.2258106694560669E-3</v>
      </c>
      <c r="AM92" s="28">
        <f t="shared" si="65"/>
        <v>300</v>
      </c>
      <c r="AN92" s="98">
        <f t="shared" si="64"/>
        <v>1.2258106694560669E-3</v>
      </c>
      <c r="AO92" s="28">
        <f t="shared" si="66"/>
        <v>300</v>
      </c>
      <c r="AP92" s="98">
        <f t="shared" si="40"/>
        <v>1.2258106694560669E-3</v>
      </c>
      <c r="AS92" s="28">
        <v>100</v>
      </c>
      <c r="AT92" s="98">
        <f t="shared" si="48"/>
        <v>7.9293337773760249E-4</v>
      </c>
      <c r="AU92" s="28">
        <f t="shared" si="49"/>
        <v>100</v>
      </c>
      <c r="AV92" s="98">
        <f t="shared" si="67"/>
        <v>7.9293337773760249E-4</v>
      </c>
      <c r="AW92" s="28">
        <f t="shared" si="69"/>
        <v>100</v>
      </c>
      <c r="AX92" s="98">
        <f t="shared" si="68"/>
        <v>7.9293337773760249E-4</v>
      </c>
    </row>
    <row r="93" spans="1:50" x14ac:dyDescent="0.25">
      <c r="A93" s="84">
        <v>89</v>
      </c>
      <c r="B93" s="84" t="str">
        <f t="shared" si="50"/>
        <v>89,89</v>
      </c>
      <c r="C93" s="101" t="str">
        <f t="shared" si="42"/>
        <v>[[0,0],[1,800],[2,0]]</v>
      </c>
      <c r="D93" s="101" t="str">
        <f t="shared" si="51"/>
        <v>[[0,800],[1,800],[2,800]]</v>
      </c>
      <c r="E93" s="101" t="str">
        <f t="shared" si="52"/>
        <v>890,899</v>
      </c>
      <c r="F93" s="101" t="str">
        <f t="shared" si="53"/>
        <v>[[0,0]]</v>
      </c>
      <c r="G93" s="101" t="str">
        <f t="shared" si="43"/>
        <v>[[0,300],[1,300],[2,300]]</v>
      </c>
      <c r="H93" s="101" t="str">
        <f t="shared" si="44"/>
        <v>[[0,100],[1,100],[2,100]]</v>
      </c>
      <c r="O93" s="84">
        <v>89</v>
      </c>
      <c r="P93" s="28">
        <v>0</v>
      </c>
      <c r="Q93" s="98">
        <f t="shared" si="54"/>
        <v>0</v>
      </c>
      <c r="R93" s="28">
        <v>800</v>
      </c>
      <c r="S93" s="98">
        <f t="shared" si="55"/>
        <v>2.8192342255034977E-3</v>
      </c>
      <c r="T93" s="28">
        <f t="shared" si="56"/>
        <v>0</v>
      </c>
      <c r="U93" s="98">
        <f t="shared" si="55"/>
        <v>0</v>
      </c>
      <c r="W93" s="28">
        <v>800</v>
      </c>
      <c r="X93" s="98">
        <f t="shared" si="57"/>
        <v>2.8192342255034977E-3</v>
      </c>
      <c r="Y93" s="28">
        <v>800</v>
      </c>
      <c r="Z93" s="98">
        <f t="shared" si="58"/>
        <v>2.8192342255034977E-3</v>
      </c>
      <c r="AA93" s="28">
        <f t="shared" si="59"/>
        <v>800</v>
      </c>
      <c r="AB93" s="98">
        <f t="shared" si="60"/>
        <v>2.8192342255034977E-3</v>
      </c>
      <c r="AE93" s="29">
        <f t="shared" si="47"/>
        <v>890</v>
      </c>
      <c r="AF93" s="29">
        <f t="shared" si="61"/>
        <v>899</v>
      </c>
      <c r="AG93" s="29">
        <f t="shared" si="62"/>
        <v>894.5</v>
      </c>
      <c r="AH93" s="28">
        <v>0</v>
      </c>
      <c r="AI93" s="98">
        <f t="shared" si="63"/>
        <v>0</v>
      </c>
      <c r="AJ93" s="98"/>
      <c r="AK93" s="28">
        <v>300</v>
      </c>
      <c r="AL93" s="98">
        <f t="shared" si="64"/>
        <v>1.2258106694560669E-3</v>
      </c>
      <c r="AM93" s="28">
        <f t="shared" si="65"/>
        <v>300</v>
      </c>
      <c r="AN93" s="98">
        <f t="shared" si="64"/>
        <v>1.2258106694560669E-3</v>
      </c>
      <c r="AO93" s="28">
        <f t="shared" si="66"/>
        <v>300</v>
      </c>
      <c r="AP93" s="98">
        <f t="shared" si="40"/>
        <v>1.2258106694560669E-3</v>
      </c>
      <c r="AS93" s="28">
        <v>100</v>
      </c>
      <c r="AT93" s="98">
        <f t="shared" si="48"/>
        <v>7.9293337773760249E-4</v>
      </c>
      <c r="AU93" s="28">
        <f t="shared" si="49"/>
        <v>100</v>
      </c>
      <c r="AV93" s="98">
        <f t="shared" si="67"/>
        <v>7.9293337773760249E-4</v>
      </c>
      <c r="AW93" s="28">
        <f t="shared" si="69"/>
        <v>100</v>
      </c>
      <c r="AX93" s="98">
        <f t="shared" si="68"/>
        <v>7.9293337773760249E-4</v>
      </c>
    </row>
    <row r="94" spans="1:50" x14ac:dyDescent="0.25">
      <c r="A94" s="84">
        <v>90</v>
      </c>
      <c r="B94" s="84" t="str">
        <f t="shared" si="50"/>
        <v>90,90</v>
      </c>
      <c r="C94" s="101" t="str">
        <f t="shared" si="42"/>
        <v>[[0,0],[1,800],[2,0]]</v>
      </c>
      <c r="D94" s="101" t="str">
        <f t="shared" si="51"/>
        <v>[[0,800],[1,800],[2,800]]</v>
      </c>
      <c r="E94" s="101" t="str">
        <f t="shared" si="52"/>
        <v>900,909</v>
      </c>
      <c r="F94" s="101" t="str">
        <f t="shared" si="53"/>
        <v>[[0,0]]</v>
      </c>
      <c r="G94" s="101" t="str">
        <f t="shared" si="43"/>
        <v>[[0,300],[1,300],[2,300]]</v>
      </c>
      <c r="H94" s="101" t="str">
        <f t="shared" si="44"/>
        <v>[[0,100],[1,100],[2,100]]</v>
      </c>
      <c r="O94" s="84">
        <v>90</v>
      </c>
      <c r="P94" s="28">
        <v>0</v>
      </c>
      <c r="Q94" s="98">
        <f t="shared" si="54"/>
        <v>0</v>
      </c>
      <c r="R94" s="28">
        <v>800</v>
      </c>
      <c r="S94" s="98">
        <f t="shared" si="55"/>
        <v>2.8192342255034977E-3</v>
      </c>
      <c r="T94" s="28">
        <f t="shared" si="56"/>
        <v>0</v>
      </c>
      <c r="U94" s="98">
        <f t="shared" si="55"/>
        <v>0</v>
      </c>
      <c r="W94" s="28">
        <v>800</v>
      </c>
      <c r="X94" s="98">
        <f t="shared" si="57"/>
        <v>2.8192342255034977E-3</v>
      </c>
      <c r="Y94" s="28">
        <v>800</v>
      </c>
      <c r="Z94" s="98">
        <f t="shared" si="58"/>
        <v>2.8192342255034977E-3</v>
      </c>
      <c r="AA94" s="28">
        <f t="shared" si="59"/>
        <v>800</v>
      </c>
      <c r="AB94" s="98">
        <f t="shared" si="60"/>
        <v>2.8192342255034977E-3</v>
      </c>
      <c r="AE94" s="29">
        <f t="shared" si="47"/>
        <v>900</v>
      </c>
      <c r="AF94" s="29">
        <f t="shared" si="61"/>
        <v>909</v>
      </c>
      <c r="AG94" s="29">
        <f t="shared" si="62"/>
        <v>904.5</v>
      </c>
      <c r="AH94" s="28">
        <v>0</v>
      </c>
      <c r="AI94" s="98">
        <f t="shared" si="63"/>
        <v>0</v>
      </c>
      <c r="AJ94" s="98"/>
      <c r="AK94" s="28">
        <v>300</v>
      </c>
      <c r="AL94" s="98">
        <f t="shared" si="64"/>
        <v>1.2258106694560669E-3</v>
      </c>
      <c r="AM94" s="28">
        <f t="shared" si="65"/>
        <v>300</v>
      </c>
      <c r="AN94" s="98">
        <f t="shared" si="64"/>
        <v>1.2258106694560669E-3</v>
      </c>
      <c r="AO94" s="28">
        <f t="shared" si="66"/>
        <v>300</v>
      </c>
      <c r="AP94" s="98">
        <f t="shared" si="40"/>
        <v>1.2258106694560669E-3</v>
      </c>
      <c r="AS94" s="28">
        <v>100</v>
      </c>
      <c r="AT94" s="98">
        <f t="shared" si="48"/>
        <v>7.9293337773760249E-4</v>
      </c>
      <c r="AU94" s="28">
        <f t="shared" si="49"/>
        <v>100</v>
      </c>
      <c r="AV94" s="98">
        <f t="shared" si="67"/>
        <v>7.9293337773760249E-4</v>
      </c>
      <c r="AW94" s="28">
        <f t="shared" si="69"/>
        <v>100</v>
      </c>
      <c r="AX94" s="98">
        <f t="shared" si="68"/>
        <v>7.9293337773760249E-4</v>
      </c>
    </row>
    <row r="95" spans="1:50" x14ac:dyDescent="0.25">
      <c r="A95" s="84">
        <v>91</v>
      </c>
      <c r="B95" s="84" t="str">
        <f t="shared" si="50"/>
        <v>91,91</v>
      </c>
      <c r="C95" s="101" t="str">
        <f t="shared" si="42"/>
        <v>[[0,0],[1,800],[2,0]]</v>
      </c>
      <c r="D95" s="101" t="str">
        <f t="shared" si="51"/>
        <v>[[0,800],[1,800],[2,800]]</v>
      </c>
      <c r="E95" s="101" t="str">
        <f t="shared" si="52"/>
        <v>910,919</v>
      </c>
      <c r="F95" s="101" t="str">
        <f t="shared" si="53"/>
        <v>[[0,0]]</v>
      </c>
      <c r="G95" s="101" t="str">
        <f t="shared" si="43"/>
        <v>[[0,200],[1,200],[2,200]]</v>
      </c>
      <c r="H95" s="101" t="str">
        <f t="shared" si="44"/>
        <v>[[0,50],[1,50],[2,50]]</v>
      </c>
      <c r="O95" s="84">
        <v>91</v>
      </c>
      <c r="P95" s="28">
        <v>0</v>
      </c>
      <c r="Q95" s="98">
        <f t="shared" si="54"/>
        <v>0</v>
      </c>
      <c r="R95" s="28">
        <v>800</v>
      </c>
      <c r="S95" s="98">
        <f t="shared" si="55"/>
        <v>2.8192342255034977E-3</v>
      </c>
      <c r="T95" s="28">
        <f t="shared" si="56"/>
        <v>0</v>
      </c>
      <c r="U95" s="98">
        <f t="shared" si="55"/>
        <v>0</v>
      </c>
      <c r="W95" s="28">
        <v>800</v>
      </c>
      <c r="X95" s="98">
        <f t="shared" si="57"/>
        <v>2.8192342255034977E-3</v>
      </c>
      <c r="Y95" s="28">
        <v>800</v>
      </c>
      <c r="Z95" s="98">
        <f t="shared" si="58"/>
        <v>2.8192342255034977E-3</v>
      </c>
      <c r="AA95" s="28">
        <f t="shared" si="59"/>
        <v>800</v>
      </c>
      <c r="AB95" s="98">
        <f t="shared" si="60"/>
        <v>2.8192342255034977E-3</v>
      </c>
      <c r="AE95" s="29">
        <f t="shared" si="47"/>
        <v>910</v>
      </c>
      <c r="AF95" s="29">
        <f t="shared" si="61"/>
        <v>919</v>
      </c>
      <c r="AG95" s="29">
        <f t="shared" si="62"/>
        <v>914.5</v>
      </c>
      <c r="AH95" s="28">
        <v>0</v>
      </c>
      <c r="AI95" s="98">
        <f t="shared" si="63"/>
        <v>0</v>
      </c>
      <c r="AJ95" s="98"/>
      <c r="AK95" s="28">
        <v>200</v>
      </c>
      <c r="AL95" s="98">
        <f t="shared" si="64"/>
        <v>8.1720711297071126E-4</v>
      </c>
      <c r="AM95" s="28">
        <f t="shared" si="65"/>
        <v>200</v>
      </c>
      <c r="AN95" s="98">
        <f t="shared" si="64"/>
        <v>8.1720711297071126E-4</v>
      </c>
      <c r="AO95" s="28">
        <f t="shared" si="66"/>
        <v>200</v>
      </c>
      <c r="AP95" s="98">
        <f t="shared" si="40"/>
        <v>8.1720711297071126E-4</v>
      </c>
      <c r="AS95" s="28">
        <v>50</v>
      </c>
      <c r="AT95" s="98">
        <f t="shared" si="48"/>
        <v>3.9646668886880124E-4</v>
      </c>
      <c r="AU95" s="28">
        <f t="shared" si="49"/>
        <v>50</v>
      </c>
      <c r="AV95" s="98">
        <f t="shared" si="67"/>
        <v>3.9646668886880124E-4</v>
      </c>
      <c r="AW95" s="28">
        <f t="shared" ref="AW95:AW103" si="70">AS95</f>
        <v>50</v>
      </c>
      <c r="AX95" s="98">
        <f t="shared" si="68"/>
        <v>3.9646668886880124E-4</v>
      </c>
    </row>
    <row r="96" spans="1:50" x14ac:dyDescent="0.25">
      <c r="A96" s="84">
        <v>92</v>
      </c>
      <c r="B96" s="84" t="str">
        <f t="shared" si="50"/>
        <v>92,92</v>
      </c>
      <c r="C96" s="101" t="str">
        <f t="shared" si="42"/>
        <v>[[0,0],[1,800],[2,0]]</v>
      </c>
      <c r="D96" s="101" t="str">
        <f t="shared" si="51"/>
        <v>[[0,800],[1,800],[2,800]]</v>
      </c>
      <c r="E96" s="101" t="str">
        <f t="shared" si="52"/>
        <v>920,929</v>
      </c>
      <c r="F96" s="101" t="str">
        <f t="shared" si="53"/>
        <v>[[0,0]]</v>
      </c>
      <c r="G96" s="101" t="str">
        <f t="shared" si="43"/>
        <v>[[0,200],[1,200],[2,200]]</v>
      </c>
      <c r="H96" s="101" t="str">
        <f t="shared" si="44"/>
        <v>[[0,50],[1,50],[2,50]]</v>
      </c>
      <c r="O96" s="84">
        <v>92</v>
      </c>
      <c r="P96" s="28">
        <v>0</v>
      </c>
      <c r="Q96" s="98">
        <f t="shared" si="54"/>
        <v>0</v>
      </c>
      <c r="R96" s="28">
        <v>800</v>
      </c>
      <c r="S96" s="98">
        <f t="shared" si="55"/>
        <v>2.8192342255034977E-3</v>
      </c>
      <c r="T96" s="28">
        <f t="shared" si="56"/>
        <v>0</v>
      </c>
      <c r="U96" s="98">
        <f t="shared" si="55"/>
        <v>0</v>
      </c>
      <c r="W96" s="28">
        <v>800</v>
      </c>
      <c r="X96" s="98">
        <f t="shared" si="57"/>
        <v>2.8192342255034977E-3</v>
      </c>
      <c r="Y96" s="28">
        <v>800</v>
      </c>
      <c r="Z96" s="98">
        <f t="shared" si="58"/>
        <v>2.8192342255034977E-3</v>
      </c>
      <c r="AA96" s="28">
        <f t="shared" si="59"/>
        <v>800</v>
      </c>
      <c r="AB96" s="98">
        <f t="shared" si="60"/>
        <v>2.8192342255034977E-3</v>
      </c>
      <c r="AE96" s="29">
        <f t="shared" si="47"/>
        <v>920</v>
      </c>
      <c r="AF96" s="29">
        <f t="shared" si="61"/>
        <v>929</v>
      </c>
      <c r="AG96" s="29">
        <f t="shared" si="62"/>
        <v>924.5</v>
      </c>
      <c r="AH96" s="28">
        <v>0</v>
      </c>
      <c r="AI96" s="98">
        <f t="shared" si="63"/>
        <v>0</v>
      </c>
      <c r="AJ96" s="98"/>
      <c r="AK96" s="28">
        <v>200</v>
      </c>
      <c r="AL96" s="98">
        <f t="shared" si="64"/>
        <v>8.1720711297071126E-4</v>
      </c>
      <c r="AM96" s="28">
        <f t="shared" si="65"/>
        <v>200</v>
      </c>
      <c r="AN96" s="98">
        <f t="shared" si="64"/>
        <v>8.1720711297071126E-4</v>
      </c>
      <c r="AO96" s="28">
        <f t="shared" si="66"/>
        <v>200</v>
      </c>
      <c r="AP96" s="98">
        <f t="shared" si="40"/>
        <v>8.1720711297071126E-4</v>
      </c>
      <c r="AS96" s="28">
        <v>50</v>
      </c>
      <c r="AT96" s="98">
        <f t="shared" si="48"/>
        <v>3.9646668886880124E-4</v>
      </c>
      <c r="AU96" s="28">
        <f t="shared" si="49"/>
        <v>50</v>
      </c>
      <c r="AV96" s="98">
        <f t="shared" si="67"/>
        <v>3.9646668886880124E-4</v>
      </c>
      <c r="AW96" s="28">
        <f t="shared" si="70"/>
        <v>50</v>
      </c>
      <c r="AX96" s="98">
        <f t="shared" si="68"/>
        <v>3.9646668886880124E-4</v>
      </c>
    </row>
    <row r="97" spans="1:50" x14ac:dyDescent="0.25">
      <c r="A97" s="84">
        <v>93</v>
      </c>
      <c r="B97" s="84" t="str">
        <f t="shared" si="50"/>
        <v>93,93</v>
      </c>
      <c r="C97" s="101" t="str">
        <f t="shared" si="42"/>
        <v>[[0,0],[1,800],[2,0]]</v>
      </c>
      <c r="D97" s="101" t="str">
        <f t="shared" si="51"/>
        <v>[[0,800],[1,800],[2,800]]</v>
      </c>
      <c r="E97" s="101" t="str">
        <f t="shared" si="52"/>
        <v>930,939</v>
      </c>
      <c r="F97" s="101" t="str">
        <f t="shared" si="53"/>
        <v>[[0,0]]</v>
      </c>
      <c r="G97" s="101" t="str">
        <f t="shared" si="43"/>
        <v>[[0,200],[1,200],[2,200]]</v>
      </c>
      <c r="H97" s="101" t="str">
        <f t="shared" si="44"/>
        <v>[[0,50],[1,50],[2,50]]</v>
      </c>
      <c r="O97" s="84">
        <v>93</v>
      </c>
      <c r="P97" s="28">
        <v>0</v>
      </c>
      <c r="Q97" s="98">
        <f t="shared" si="54"/>
        <v>0</v>
      </c>
      <c r="R97" s="28">
        <v>800</v>
      </c>
      <c r="S97" s="98">
        <f t="shared" si="55"/>
        <v>2.8192342255034977E-3</v>
      </c>
      <c r="T97" s="28">
        <f t="shared" si="56"/>
        <v>0</v>
      </c>
      <c r="U97" s="98">
        <f t="shared" si="55"/>
        <v>0</v>
      </c>
      <c r="W97" s="28">
        <v>800</v>
      </c>
      <c r="X97" s="98">
        <f t="shared" si="57"/>
        <v>2.8192342255034977E-3</v>
      </c>
      <c r="Y97" s="28">
        <v>800</v>
      </c>
      <c r="Z97" s="98">
        <f t="shared" si="58"/>
        <v>2.8192342255034977E-3</v>
      </c>
      <c r="AA97" s="28">
        <f t="shared" si="59"/>
        <v>800</v>
      </c>
      <c r="AB97" s="98">
        <f t="shared" si="60"/>
        <v>2.8192342255034977E-3</v>
      </c>
      <c r="AE97" s="29">
        <f t="shared" si="47"/>
        <v>930</v>
      </c>
      <c r="AF97" s="29">
        <f t="shared" si="61"/>
        <v>939</v>
      </c>
      <c r="AG97" s="29">
        <f t="shared" si="62"/>
        <v>934.5</v>
      </c>
      <c r="AH97" s="28">
        <v>0</v>
      </c>
      <c r="AI97" s="98">
        <f t="shared" si="63"/>
        <v>0</v>
      </c>
      <c r="AJ97" s="98"/>
      <c r="AK97" s="28">
        <v>200</v>
      </c>
      <c r="AL97" s="98">
        <f t="shared" si="64"/>
        <v>8.1720711297071126E-4</v>
      </c>
      <c r="AM97" s="28">
        <f t="shared" si="65"/>
        <v>200</v>
      </c>
      <c r="AN97" s="98">
        <f t="shared" si="64"/>
        <v>8.1720711297071126E-4</v>
      </c>
      <c r="AO97" s="28">
        <f t="shared" si="66"/>
        <v>200</v>
      </c>
      <c r="AP97" s="98">
        <f t="shared" si="40"/>
        <v>8.1720711297071126E-4</v>
      </c>
      <c r="AS97" s="28">
        <v>50</v>
      </c>
      <c r="AT97" s="98">
        <f t="shared" si="48"/>
        <v>3.9646668886880124E-4</v>
      </c>
      <c r="AU97" s="28">
        <f t="shared" si="49"/>
        <v>50</v>
      </c>
      <c r="AV97" s="98">
        <f t="shared" si="67"/>
        <v>3.9646668886880124E-4</v>
      </c>
      <c r="AW97" s="28">
        <f t="shared" si="70"/>
        <v>50</v>
      </c>
      <c r="AX97" s="98">
        <f t="shared" si="68"/>
        <v>3.9646668886880124E-4</v>
      </c>
    </row>
    <row r="98" spans="1:50" x14ac:dyDescent="0.25">
      <c r="A98" s="84">
        <v>94</v>
      </c>
      <c r="B98" s="84" t="str">
        <f t="shared" si="50"/>
        <v>94,94</v>
      </c>
      <c r="C98" s="101" t="str">
        <f t="shared" si="42"/>
        <v>[[0,0],[1,800],[2,0]]</v>
      </c>
      <c r="D98" s="101" t="str">
        <f t="shared" si="51"/>
        <v>[[0,800],[1,800],[2,800]]</v>
      </c>
      <c r="E98" s="101" t="str">
        <f t="shared" si="52"/>
        <v>940,949</v>
      </c>
      <c r="F98" s="101" t="str">
        <f t="shared" si="53"/>
        <v>[[0,0]]</v>
      </c>
      <c r="G98" s="101" t="str">
        <f t="shared" si="43"/>
        <v>[[0,200],[1,200],[2,200]]</v>
      </c>
      <c r="H98" s="101" t="str">
        <f t="shared" si="44"/>
        <v>[[0,50],[1,50],[2,50]]</v>
      </c>
      <c r="O98" s="84">
        <v>94</v>
      </c>
      <c r="P98" s="28">
        <v>0</v>
      </c>
      <c r="Q98" s="98">
        <f t="shared" si="54"/>
        <v>0</v>
      </c>
      <c r="R98" s="28">
        <v>800</v>
      </c>
      <c r="S98" s="98">
        <f t="shared" si="55"/>
        <v>2.8192342255034977E-3</v>
      </c>
      <c r="T98" s="28">
        <f t="shared" si="56"/>
        <v>0</v>
      </c>
      <c r="U98" s="98">
        <f t="shared" si="55"/>
        <v>0</v>
      </c>
      <c r="W98" s="28">
        <v>800</v>
      </c>
      <c r="X98" s="98">
        <f t="shared" si="57"/>
        <v>2.8192342255034977E-3</v>
      </c>
      <c r="Y98" s="28">
        <v>800</v>
      </c>
      <c r="Z98" s="98">
        <f t="shared" si="58"/>
        <v>2.8192342255034977E-3</v>
      </c>
      <c r="AA98" s="28">
        <f t="shared" si="59"/>
        <v>800</v>
      </c>
      <c r="AB98" s="98">
        <f t="shared" si="60"/>
        <v>2.8192342255034977E-3</v>
      </c>
      <c r="AE98" s="29">
        <f t="shared" si="47"/>
        <v>940</v>
      </c>
      <c r="AF98" s="29">
        <f t="shared" si="61"/>
        <v>949</v>
      </c>
      <c r="AG98" s="29">
        <f t="shared" si="62"/>
        <v>944.5</v>
      </c>
      <c r="AH98" s="28">
        <v>0</v>
      </c>
      <c r="AI98" s="98">
        <f t="shared" si="63"/>
        <v>0</v>
      </c>
      <c r="AJ98" s="98"/>
      <c r="AK98" s="28">
        <v>200</v>
      </c>
      <c r="AL98" s="98">
        <f t="shared" si="64"/>
        <v>8.1720711297071126E-4</v>
      </c>
      <c r="AM98" s="28">
        <f t="shared" si="65"/>
        <v>200</v>
      </c>
      <c r="AN98" s="98">
        <f t="shared" si="64"/>
        <v>8.1720711297071126E-4</v>
      </c>
      <c r="AO98" s="28">
        <f t="shared" si="66"/>
        <v>200</v>
      </c>
      <c r="AP98" s="98">
        <f t="shared" si="40"/>
        <v>8.1720711297071126E-4</v>
      </c>
      <c r="AS98" s="28">
        <v>50</v>
      </c>
      <c r="AT98" s="98">
        <f t="shared" si="48"/>
        <v>3.9646668886880124E-4</v>
      </c>
      <c r="AU98" s="28">
        <f t="shared" si="49"/>
        <v>50</v>
      </c>
      <c r="AV98" s="98">
        <f t="shared" si="67"/>
        <v>3.9646668886880124E-4</v>
      </c>
      <c r="AW98" s="28">
        <f t="shared" si="70"/>
        <v>50</v>
      </c>
      <c r="AX98" s="98">
        <f t="shared" si="68"/>
        <v>3.9646668886880124E-4</v>
      </c>
    </row>
    <row r="99" spans="1:50" x14ac:dyDescent="0.25">
      <c r="A99" s="84">
        <v>95</v>
      </c>
      <c r="B99" s="84" t="str">
        <f t="shared" si="50"/>
        <v>95,95</v>
      </c>
      <c r="C99" s="101" t="str">
        <f t="shared" si="42"/>
        <v>[[0,0],[1,500],[2,0]]</v>
      </c>
      <c r="D99" s="101" t="str">
        <f t="shared" si="51"/>
        <v>[[0,500],[1,500],[2,500]]</v>
      </c>
      <c r="E99" s="101" t="str">
        <f t="shared" si="52"/>
        <v>950,959</v>
      </c>
      <c r="F99" s="101" t="str">
        <f t="shared" si="53"/>
        <v>[[0,0]]</v>
      </c>
      <c r="G99" s="101" t="str">
        <f t="shared" si="43"/>
        <v>[[0,100],[1,100],[2,100]]</v>
      </c>
      <c r="H99" s="101" t="str">
        <f t="shared" si="44"/>
        <v>[[0,50],[1,50],[2,50]]</v>
      </c>
      <c r="O99" s="84">
        <v>95</v>
      </c>
      <c r="P99" s="28">
        <v>0</v>
      </c>
      <c r="Q99" s="98">
        <f t="shared" si="54"/>
        <v>0</v>
      </c>
      <c r="R99" s="28">
        <v>500</v>
      </c>
      <c r="S99" s="98">
        <f t="shared" si="55"/>
        <v>1.7620213909396859E-3</v>
      </c>
      <c r="T99" s="28">
        <f t="shared" si="56"/>
        <v>0</v>
      </c>
      <c r="U99" s="98">
        <f t="shared" si="55"/>
        <v>0</v>
      </c>
      <c r="W99" s="28">
        <v>500</v>
      </c>
      <c r="X99" s="98">
        <f t="shared" si="57"/>
        <v>1.7620213909396859E-3</v>
      </c>
      <c r="Y99" s="28">
        <v>500</v>
      </c>
      <c r="Z99" s="98">
        <f t="shared" si="58"/>
        <v>1.7620213909396859E-3</v>
      </c>
      <c r="AA99" s="28">
        <f t="shared" si="59"/>
        <v>500</v>
      </c>
      <c r="AB99" s="98">
        <f t="shared" si="60"/>
        <v>1.7620213909396859E-3</v>
      </c>
      <c r="AE99" s="29">
        <f t="shared" si="47"/>
        <v>950</v>
      </c>
      <c r="AF99" s="29">
        <f t="shared" si="61"/>
        <v>959</v>
      </c>
      <c r="AG99" s="29">
        <f t="shared" si="62"/>
        <v>954.5</v>
      </c>
      <c r="AH99" s="28">
        <v>0</v>
      </c>
      <c r="AI99" s="98">
        <f t="shared" si="63"/>
        <v>0</v>
      </c>
      <c r="AJ99" s="98"/>
      <c r="AK99" s="28">
        <v>100</v>
      </c>
      <c r="AL99" s="98">
        <f t="shared" si="64"/>
        <v>4.0860355648535563E-4</v>
      </c>
      <c r="AM99" s="28">
        <f t="shared" si="65"/>
        <v>100</v>
      </c>
      <c r="AN99" s="98">
        <f t="shared" si="64"/>
        <v>4.0860355648535563E-4</v>
      </c>
      <c r="AO99" s="28">
        <f t="shared" si="66"/>
        <v>100</v>
      </c>
      <c r="AP99" s="98">
        <f t="shared" si="40"/>
        <v>4.0860355648535563E-4</v>
      </c>
      <c r="AS99" s="28">
        <v>50</v>
      </c>
      <c r="AT99" s="98">
        <f t="shared" si="48"/>
        <v>3.9646668886880124E-4</v>
      </c>
      <c r="AU99" s="28">
        <f t="shared" si="49"/>
        <v>50</v>
      </c>
      <c r="AV99" s="98">
        <f t="shared" si="67"/>
        <v>3.9646668886880124E-4</v>
      </c>
      <c r="AW99" s="28">
        <f t="shared" si="70"/>
        <v>50</v>
      </c>
      <c r="AX99" s="98">
        <f t="shared" si="68"/>
        <v>3.9646668886880124E-4</v>
      </c>
    </row>
    <row r="100" spans="1:50" x14ac:dyDescent="0.25">
      <c r="A100" s="84">
        <v>96</v>
      </c>
      <c r="B100" s="84" t="str">
        <f t="shared" si="50"/>
        <v>96,96</v>
      </c>
      <c r="C100" s="101" t="str">
        <f t="shared" si="42"/>
        <v>[[0,0],[1,500],[2,0]]</v>
      </c>
      <c r="D100" s="101" t="str">
        <f t="shared" si="51"/>
        <v>[[0,500],[1,500],[2,500]]</v>
      </c>
      <c r="E100" s="101" t="str">
        <f t="shared" si="52"/>
        <v>960,969</v>
      </c>
      <c r="F100" s="101" t="str">
        <f t="shared" si="53"/>
        <v>[[0,0]]</v>
      </c>
      <c r="G100" s="101" t="str">
        <f t="shared" si="43"/>
        <v>[[0,100],[1,100],[2,100]]</v>
      </c>
      <c r="H100" s="101" t="str">
        <f t="shared" si="44"/>
        <v>[[0,50],[1,50],[2,50]]</v>
      </c>
      <c r="O100" s="84">
        <v>96</v>
      </c>
      <c r="P100" s="28">
        <v>0</v>
      </c>
      <c r="Q100" s="98">
        <f t="shared" si="54"/>
        <v>0</v>
      </c>
      <c r="R100" s="28">
        <v>500</v>
      </c>
      <c r="S100" s="98">
        <f t="shared" si="55"/>
        <v>1.7620213909396859E-3</v>
      </c>
      <c r="T100" s="28">
        <f t="shared" si="56"/>
        <v>0</v>
      </c>
      <c r="U100" s="98">
        <f t="shared" si="55"/>
        <v>0</v>
      </c>
      <c r="W100" s="28">
        <v>500</v>
      </c>
      <c r="X100" s="98">
        <f t="shared" si="57"/>
        <v>1.7620213909396859E-3</v>
      </c>
      <c r="Y100" s="28">
        <v>500</v>
      </c>
      <c r="Z100" s="98">
        <f t="shared" si="58"/>
        <v>1.7620213909396859E-3</v>
      </c>
      <c r="AA100" s="28">
        <f t="shared" si="59"/>
        <v>500</v>
      </c>
      <c r="AB100" s="98">
        <f t="shared" si="60"/>
        <v>1.7620213909396859E-3</v>
      </c>
      <c r="AE100" s="29">
        <f t="shared" si="47"/>
        <v>960</v>
      </c>
      <c r="AF100" s="29">
        <f t="shared" si="61"/>
        <v>969</v>
      </c>
      <c r="AG100" s="29">
        <f t="shared" si="62"/>
        <v>964.5</v>
      </c>
      <c r="AH100" s="28">
        <v>0</v>
      </c>
      <c r="AI100" s="98">
        <f t="shared" si="63"/>
        <v>0</v>
      </c>
      <c r="AJ100" s="98"/>
      <c r="AK100" s="28">
        <v>100</v>
      </c>
      <c r="AL100" s="98">
        <f t="shared" si="64"/>
        <v>4.0860355648535563E-4</v>
      </c>
      <c r="AM100" s="28">
        <f t="shared" si="65"/>
        <v>100</v>
      </c>
      <c r="AN100" s="98">
        <f t="shared" si="64"/>
        <v>4.0860355648535563E-4</v>
      </c>
      <c r="AO100" s="28">
        <f t="shared" si="66"/>
        <v>100</v>
      </c>
      <c r="AP100" s="98">
        <f t="shared" si="40"/>
        <v>4.0860355648535563E-4</v>
      </c>
      <c r="AS100" s="28">
        <v>50</v>
      </c>
      <c r="AT100" s="98">
        <f t="shared" si="48"/>
        <v>3.9646668886880124E-4</v>
      </c>
      <c r="AU100" s="28">
        <f t="shared" si="49"/>
        <v>50</v>
      </c>
      <c r="AV100" s="98">
        <f t="shared" si="67"/>
        <v>3.9646668886880124E-4</v>
      </c>
      <c r="AW100" s="28">
        <f t="shared" si="70"/>
        <v>50</v>
      </c>
      <c r="AX100" s="98">
        <f t="shared" si="68"/>
        <v>3.9646668886880124E-4</v>
      </c>
    </row>
    <row r="101" spans="1:50" x14ac:dyDescent="0.25">
      <c r="A101" s="84">
        <v>97</v>
      </c>
      <c r="B101" s="84" t="str">
        <f t="shared" si="50"/>
        <v>97,97</v>
      </c>
      <c r="C101" s="101" t="str">
        <f t="shared" si="42"/>
        <v>[[0,0],[1,500],[2,0]]</v>
      </c>
      <c r="D101" s="101" t="str">
        <f t="shared" si="51"/>
        <v>[[0,500],[1,500],[2,500]]</v>
      </c>
      <c r="E101" s="101" t="str">
        <f t="shared" si="52"/>
        <v>970,979</v>
      </c>
      <c r="F101" s="101" t="str">
        <f t="shared" si="53"/>
        <v>[[0,0]]</v>
      </c>
      <c r="G101" s="101" t="str">
        <f t="shared" si="43"/>
        <v>[[0,100],[1,100],[2,100]]</v>
      </c>
      <c r="H101" s="101" t="str">
        <f t="shared" si="44"/>
        <v>[[0,50],[1,50],[2,50]]</v>
      </c>
      <c r="O101" s="84">
        <v>97</v>
      </c>
      <c r="P101" s="28">
        <v>0</v>
      </c>
      <c r="Q101" s="98">
        <f t="shared" si="54"/>
        <v>0</v>
      </c>
      <c r="R101" s="28">
        <v>500</v>
      </c>
      <c r="S101" s="98">
        <f t="shared" si="55"/>
        <v>1.7620213909396859E-3</v>
      </c>
      <c r="T101" s="28">
        <f t="shared" si="56"/>
        <v>0</v>
      </c>
      <c r="U101" s="98">
        <f t="shared" si="55"/>
        <v>0</v>
      </c>
      <c r="W101" s="28">
        <v>500</v>
      </c>
      <c r="X101" s="98">
        <f t="shared" si="57"/>
        <v>1.7620213909396859E-3</v>
      </c>
      <c r="Y101" s="28">
        <v>500</v>
      </c>
      <c r="Z101" s="98">
        <f t="shared" si="58"/>
        <v>1.7620213909396859E-3</v>
      </c>
      <c r="AA101" s="28">
        <f t="shared" si="59"/>
        <v>500</v>
      </c>
      <c r="AB101" s="98">
        <f t="shared" si="60"/>
        <v>1.7620213909396859E-3</v>
      </c>
      <c r="AE101" s="29">
        <f t="shared" si="47"/>
        <v>970</v>
      </c>
      <c r="AF101" s="29">
        <f t="shared" si="61"/>
        <v>979</v>
      </c>
      <c r="AG101" s="29">
        <f t="shared" si="62"/>
        <v>974.5</v>
      </c>
      <c r="AH101" s="28">
        <v>0</v>
      </c>
      <c r="AI101" s="98">
        <f t="shared" si="63"/>
        <v>0</v>
      </c>
      <c r="AJ101" s="98"/>
      <c r="AK101" s="28">
        <v>100</v>
      </c>
      <c r="AL101" s="98">
        <f t="shared" si="64"/>
        <v>4.0860355648535563E-4</v>
      </c>
      <c r="AM101" s="28">
        <f t="shared" si="65"/>
        <v>100</v>
      </c>
      <c r="AN101" s="98">
        <f t="shared" si="64"/>
        <v>4.0860355648535563E-4</v>
      </c>
      <c r="AO101" s="28">
        <f t="shared" si="66"/>
        <v>100</v>
      </c>
      <c r="AP101" s="98">
        <f t="shared" si="40"/>
        <v>4.0860355648535563E-4</v>
      </c>
      <c r="AS101" s="28">
        <v>50</v>
      </c>
      <c r="AT101" s="98">
        <f t="shared" ref="AT101:AT103" si="71">AS101/SUM(AS$5:AS$103)</f>
        <v>3.9646668886880124E-4</v>
      </c>
      <c r="AU101" s="28">
        <f t="shared" si="49"/>
        <v>50</v>
      </c>
      <c r="AV101" s="98">
        <f t="shared" si="67"/>
        <v>3.9646668886880124E-4</v>
      </c>
      <c r="AW101" s="28">
        <f t="shared" si="70"/>
        <v>50</v>
      </c>
      <c r="AX101" s="98">
        <f t="shared" si="68"/>
        <v>3.9646668886880124E-4</v>
      </c>
    </row>
    <row r="102" spans="1:50" x14ac:dyDescent="0.25">
      <c r="A102" s="84">
        <v>98</v>
      </c>
      <c r="B102" s="84" t="str">
        <f t="shared" si="50"/>
        <v>98,98</v>
      </c>
      <c r="C102" s="101" t="str">
        <f t="shared" si="42"/>
        <v>[[0,0],[1,500],[2,0]]</v>
      </c>
      <c r="D102" s="101" t="str">
        <f t="shared" si="51"/>
        <v>[[0,500],[1,500],[2,500]]</v>
      </c>
      <c r="E102" s="101" t="str">
        <f t="shared" si="52"/>
        <v>980,989</v>
      </c>
      <c r="F102" s="101" t="str">
        <f t="shared" si="53"/>
        <v>[[0,0]]</v>
      </c>
      <c r="G102" s="101" t="str">
        <f t="shared" si="43"/>
        <v>[[0,100],[1,100],[2,100]]</v>
      </c>
      <c r="H102" s="101" t="str">
        <f t="shared" si="44"/>
        <v>[[0,50],[1,50],[2,50]]</v>
      </c>
      <c r="O102" s="84">
        <v>98</v>
      </c>
      <c r="P102" s="28">
        <v>0</v>
      </c>
      <c r="Q102" s="98">
        <f t="shared" si="54"/>
        <v>0</v>
      </c>
      <c r="R102" s="28">
        <v>500</v>
      </c>
      <c r="S102" s="98">
        <f t="shared" si="55"/>
        <v>1.7620213909396859E-3</v>
      </c>
      <c r="T102" s="28">
        <f t="shared" si="56"/>
        <v>0</v>
      </c>
      <c r="U102" s="98">
        <f t="shared" si="55"/>
        <v>0</v>
      </c>
      <c r="W102" s="28">
        <v>500</v>
      </c>
      <c r="X102" s="98">
        <f t="shared" si="57"/>
        <v>1.7620213909396859E-3</v>
      </c>
      <c r="Y102" s="28">
        <v>500</v>
      </c>
      <c r="Z102" s="98">
        <f t="shared" si="58"/>
        <v>1.7620213909396859E-3</v>
      </c>
      <c r="AA102" s="28">
        <f t="shared" si="59"/>
        <v>500</v>
      </c>
      <c r="AB102" s="98">
        <f t="shared" si="60"/>
        <v>1.7620213909396859E-3</v>
      </c>
      <c r="AE102" s="29">
        <f t="shared" si="47"/>
        <v>980</v>
      </c>
      <c r="AF102" s="29">
        <f t="shared" si="61"/>
        <v>989</v>
      </c>
      <c r="AG102" s="29">
        <f t="shared" si="62"/>
        <v>984.5</v>
      </c>
      <c r="AH102" s="28">
        <v>0</v>
      </c>
      <c r="AI102" s="98">
        <f t="shared" si="63"/>
        <v>0</v>
      </c>
      <c r="AJ102" s="98"/>
      <c r="AK102" s="28">
        <v>100</v>
      </c>
      <c r="AL102" s="98">
        <f t="shared" si="64"/>
        <v>4.0860355648535563E-4</v>
      </c>
      <c r="AM102" s="28">
        <f t="shared" si="65"/>
        <v>100</v>
      </c>
      <c r="AN102" s="98">
        <f t="shared" si="64"/>
        <v>4.0860355648535563E-4</v>
      </c>
      <c r="AO102" s="28">
        <f t="shared" si="66"/>
        <v>100</v>
      </c>
      <c r="AP102" s="98">
        <f t="shared" si="40"/>
        <v>4.0860355648535563E-4</v>
      </c>
      <c r="AS102" s="28">
        <v>50</v>
      </c>
      <c r="AT102" s="98">
        <f t="shared" si="71"/>
        <v>3.9646668886880124E-4</v>
      </c>
      <c r="AU102" s="28">
        <f t="shared" si="49"/>
        <v>50</v>
      </c>
      <c r="AV102" s="98">
        <f t="shared" si="67"/>
        <v>3.9646668886880124E-4</v>
      </c>
      <c r="AW102" s="28">
        <f t="shared" si="70"/>
        <v>50</v>
      </c>
      <c r="AX102" s="98">
        <f t="shared" si="68"/>
        <v>3.9646668886880124E-4</v>
      </c>
    </row>
    <row r="103" spans="1:50" x14ac:dyDescent="0.25">
      <c r="A103" s="84">
        <v>99</v>
      </c>
      <c r="B103" s="84" t="str">
        <f t="shared" si="50"/>
        <v>99,99</v>
      </c>
      <c r="C103" s="101" t="str">
        <f t="shared" si="42"/>
        <v>[[0,0],[1,500],[2,0]]</v>
      </c>
      <c r="D103" s="101" t="str">
        <f t="shared" si="51"/>
        <v>[[0,500],[1,500],[2,500]]</v>
      </c>
      <c r="E103" s="101" t="str">
        <f t="shared" si="52"/>
        <v>990,999</v>
      </c>
      <c r="F103" s="101" t="str">
        <f t="shared" si="53"/>
        <v>[[0,0]]</v>
      </c>
      <c r="G103" s="101" t="str">
        <f t="shared" si="43"/>
        <v>[[0,100],[1,100],[2,100]]</v>
      </c>
      <c r="H103" s="101" t="str">
        <f t="shared" si="44"/>
        <v>[[0,50],[1,50],[2,50]]</v>
      </c>
      <c r="O103" s="84">
        <v>99</v>
      </c>
      <c r="P103" s="28">
        <v>0</v>
      </c>
      <c r="Q103" s="98">
        <f t="shared" si="54"/>
        <v>0</v>
      </c>
      <c r="R103" s="28">
        <v>500</v>
      </c>
      <c r="S103" s="98">
        <f t="shared" si="55"/>
        <v>1.7620213909396859E-3</v>
      </c>
      <c r="T103" s="28">
        <f t="shared" si="56"/>
        <v>0</v>
      </c>
      <c r="U103" s="98">
        <f t="shared" si="55"/>
        <v>0</v>
      </c>
      <c r="W103" s="28">
        <v>500</v>
      </c>
      <c r="X103" s="98">
        <f t="shared" si="57"/>
        <v>1.7620213909396859E-3</v>
      </c>
      <c r="Y103" s="28">
        <v>500</v>
      </c>
      <c r="Z103" s="98">
        <f t="shared" si="58"/>
        <v>1.7620213909396859E-3</v>
      </c>
      <c r="AA103" s="28">
        <f t="shared" si="59"/>
        <v>500</v>
      </c>
      <c r="AB103" s="98">
        <f t="shared" si="60"/>
        <v>1.7620213909396859E-3</v>
      </c>
      <c r="AE103" s="29">
        <f t="shared" si="47"/>
        <v>990</v>
      </c>
      <c r="AF103" s="29">
        <f t="shared" si="61"/>
        <v>999</v>
      </c>
      <c r="AG103" s="29">
        <f t="shared" si="62"/>
        <v>994.5</v>
      </c>
      <c r="AH103" s="28">
        <v>0</v>
      </c>
      <c r="AI103" s="98">
        <f t="shared" si="63"/>
        <v>0</v>
      </c>
      <c r="AJ103" s="98"/>
      <c r="AK103" s="28">
        <v>100</v>
      </c>
      <c r="AL103" s="98">
        <f t="shared" si="64"/>
        <v>4.0860355648535563E-4</v>
      </c>
      <c r="AM103" s="28">
        <f t="shared" si="65"/>
        <v>100</v>
      </c>
      <c r="AN103" s="98">
        <f t="shared" si="64"/>
        <v>4.0860355648535563E-4</v>
      </c>
      <c r="AO103" s="28">
        <f t="shared" si="66"/>
        <v>100</v>
      </c>
      <c r="AP103" s="98">
        <f t="shared" si="40"/>
        <v>4.0860355648535563E-4</v>
      </c>
      <c r="AS103" s="28">
        <v>50</v>
      </c>
      <c r="AT103" s="98">
        <f t="shared" si="71"/>
        <v>3.9646668886880124E-4</v>
      </c>
      <c r="AU103" s="28">
        <f t="shared" si="49"/>
        <v>50</v>
      </c>
      <c r="AV103" s="98">
        <f t="shared" si="67"/>
        <v>3.9646668886880124E-4</v>
      </c>
      <c r="AW103" s="28">
        <f t="shared" si="70"/>
        <v>50</v>
      </c>
      <c r="AX103" s="98">
        <f t="shared" si="68"/>
        <v>3.9646668886880124E-4</v>
      </c>
    </row>
  </sheetData>
  <mergeCells count="4">
    <mergeCell ref="W1:W2"/>
    <mergeCell ref="O1:P2"/>
    <mergeCell ref="AE1:AF2"/>
    <mergeCell ref="AR1:AS2"/>
  </mergeCells>
  <phoneticPr fontId="25" type="noConversion"/>
  <conditionalFormatting sqref="A1">
    <cfRule type="containsText" dxfId="295" priority="17" operator="containsText" text=" ">
      <formula>NOT(ISERROR(SEARCH(" ",A1)))</formula>
    </cfRule>
  </conditionalFormatting>
  <conditionalFormatting sqref="B1">
    <cfRule type="containsText" dxfId="294" priority="37" operator="containsText" text=" ">
      <formula>NOT(ISERROR(SEARCH(" ",B1)))</formula>
    </cfRule>
  </conditionalFormatting>
  <conditionalFormatting sqref="C1">
    <cfRule type="containsText" dxfId="293" priority="11" operator="containsText" text=" ">
      <formula>NOT(ISERROR(SEARCH(" ",C1)))</formula>
    </cfRule>
  </conditionalFormatting>
  <conditionalFormatting sqref="D1">
    <cfRule type="containsText" dxfId="292" priority="31" operator="containsText" text=" ">
      <formula>NOT(ISERROR(SEARCH(" ",D1)))</formula>
    </cfRule>
  </conditionalFormatting>
  <conditionalFormatting sqref="E1">
    <cfRule type="containsText" dxfId="291" priority="22" operator="containsText" text=" ">
      <formula>NOT(ISERROR(SEARCH(" ",E1)))</formula>
    </cfRule>
  </conditionalFormatting>
  <conditionalFormatting sqref="F1">
    <cfRule type="containsText" dxfId="290" priority="5" operator="containsText" text=" ">
      <formula>NOT(ISERROR(SEARCH(" ",F1)))</formula>
    </cfRule>
  </conditionalFormatting>
  <conditionalFormatting sqref="G1">
    <cfRule type="containsText" dxfId="289" priority="24" operator="containsText" text=" ">
      <formula>NOT(ISERROR(SEARCH(" ",G1)))</formula>
    </cfRule>
  </conditionalFormatting>
  <conditionalFormatting sqref="A2">
    <cfRule type="containsText" dxfId="288" priority="13" operator="containsText" text=" ">
      <formula>NOT(ISERROR(SEARCH(" ",A2)))</formula>
    </cfRule>
  </conditionalFormatting>
  <conditionalFormatting sqref="B2">
    <cfRule type="containsText" dxfId="287" priority="18" operator="containsText" text=" ">
      <formula>NOT(ISERROR(SEARCH(" ",B2)))</formula>
    </cfRule>
  </conditionalFormatting>
  <conditionalFormatting sqref="C2">
    <cfRule type="containsText" dxfId="286" priority="12" operator="containsText" text=" ">
      <formula>NOT(ISERROR(SEARCH(" ",C2)))</formula>
    </cfRule>
  </conditionalFormatting>
  <conditionalFormatting sqref="D2">
    <cfRule type="containsText" dxfId="285" priority="32" operator="containsText" text=" ">
      <formula>NOT(ISERROR(SEARCH(" ",D2)))</formula>
    </cfRule>
  </conditionalFormatting>
  <conditionalFormatting sqref="E2">
    <cfRule type="containsText" dxfId="284" priority="19" operator="containsText" text=" ">
      <formula>NOT(ISERROR(SEARCH(" ",E2)))</formula>
    </cfRule>
  </conditionalFormatting>
  <conditionalFormatting sqref="F2">
    <cfRule type="containsText" dxfId="283" priority="6" operator="containsText" text=" ">
      <formula>NOT(ISERROR(SEARCH(" ",F2)))</formula>
    </cfRule>
  </conditionalFormatting>
  <conditionalFormatting sqref="G2">
    <cfRule type="containsText" dxfId="282" priority="25" operator="containsText" text=" ">
      <formula>NOT(ISERROR(SEARCH(" ",G2)))</formula>
    </cfRule>
  </conditionalFormatting>
  <conditionalFormatting sqref="A3">
    <cfRule type="containsText" dxfId="281" priority="16" operator="containsText" text=" ">
      <formula>NOT(ISERROR(SEARCH(" ",A3)))</formula>
    </cfRule>
  </conditionalFormatting>
  <conditionalFormatting sqref="B3">
    <cfRule type="containsText" dxfId="280" priority="36" operator="containsText" text=" ">
      <formula>NOT(ISERROR(SEARCH(" ",B3)))</formula>
    </cfRule>
  </conditionalFormatting>
  <conditionalFormatting sqref="E3">
    <cfRule type="containsText" dxfId="279" priority="21" operator="containsText" text=" ">
      <formula>NOT(ISERROR(SEARCH(" ",E3)))</formula>
    </cfRule>
  </conditionalFormatting>
  <conditionalFormatting sqref="A4">
    <cfRule type="containsText" dxfId="278" priority="14" operator="containsText" text=" ">
      <formula>NOT(ISERROR(SEARCH(" ",A4)))</formula>
    </cfRule>
  </conditionalFormatting>
  <conditionalFormatting sqref="B4">
    <cfRule type="containsText" dxfId="277" priority="35" operator="containsText" text=" ">
      <formula>NOT(ISERROR(SEARCH(" ",B4)))</formula>
    </cfRule>
  </conditionalFormatting>
  <conditionalFormatting sqref="E4">
    <cfRule type="containsText" dxfId="276" priority="20" operator="containsText" text=" ">
      <formula>NOT(ISERROR(SEARCH(" ",E4)))</formula>
    </cfRule>
  </conditionalFormatting>
  <conditionalFormatting sqref="C3:C4">
    <cfRule type="containsText" dxfId="275" priority="10" operator="containsText" text=" ">
      <formula>NOT(ISERROR(SEARCH(" ",C3)))</formula>
    </cfRule>
  </conditionalFormatting>
  <conditionalFormatting sqref="D3:D4">
    <cfRule type="containsText" dxfId="274" priority="30" operator="containsText" text=" ">
      <formula>NOT(ISERROR(SEARCH(" ",D3)))</formula>
    </cfRule>
  </conditionalFormatting>
  <conditionalFormatting sqref="F3:F4">
    <cfRule type="containsText" dxfId="273" priority="4" operator="containsText" text=" ">
      <formula>NOT(ISERROR(SEARCH(" ",F3)))</formula>
    </cfRule>
  </conditionalFormatting>
  <conditionalFormatting sqref="G3:G4">
    <cfRule type="containsText" dxfId="272" priority="23" operator="containsText" text=" ">
      <formula>NOT(ISERROR(SEARCH(" ",G3)))</formula>
    </cfRule>
  </conditionalFormatting>
  <conditionalFormatting sqref="H1">
    <cfRule type="containsText" dxfId="271" priority="2" operator="containsText" text=" ">
      <formula>NOT(ISERROR(SEARCH(" ",H1)))</formula>
    </cfRule>
  </conditionalFormatting>
  <conditionalFormatting sqref="H2">
    <cfRule type="containsText" dxfId="270" priority="3" operator="containsText" text=" ">
      <formula>NOT(ISERROR(SEARCH(" ",H2)))</formula>
    </cfRule>
  </conditionalFormatting>
  <conditionalFormatting sqref="H3:H4">
    <cfRule type="containsText" dxfId="269" priority="1" operator="containsText" text=" ">
      <formula>NOT(ISERROR(SEARCH(" ",H3)))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workbookViewId="0">
      <selection activeCell="D11" sqref="D11"/>
    </sheetView>
  </sheetViews>
  <sheetFormatPr defaultRowHeight="15.6" x14ac:dyDescent="0.35"/>
  <cols>
    <col min="2" max="2" width="10.88671875" customWidth="1"/>
    <col min="3" max="4" width="17" style="1" customWidth="1"/>
    <col min="5" max="5" width="25" customWidth="1"/>
    <col min="6" max="7" width="10.88671875" customWidth="1"/>
    <col min="8" max="8" width="14" customWidth="1"/>
  </cols>
  <sheetData>
    <row r="1" spans="1:13" x14ac:dyDescent="0.35">
      <c r="A1" s="47" t="s">
        <v>429</v>
      </c>
      <c r="B1" s="47" t="s">
        <v>429</v>
      </c>
      <c r="C1" s="46" t="s">
        <v>494</v>
      </c>
      <c r="D1" s="46" t="s">
        <v>514</v>
      </c>
      <c r="E1" s="47" t="s">
        <v>429</v>
      </c>
      <c r="F1" s="47" t="s">
        <v>430</v>
      </c>
      <c r="G1" s="199"/>
    </row>
    <row r="2" spans="1:13" x14ac:dyDescent="0.35">
      <c r="A2" s="47" t="s">
        <v>431</v>
      </c>
      <c r="B2" s="47" t="s">
        <v>431</v>
      </c>
      <c r="C2" s="47" t="s">
        <v>9</v>
      </c>
      <c r="D2" s="47" t="s">
        <v>515</v>
      </c>
      <c r="E2" s="47" t="s">
        <v>451</v>
      </c>
      <c r="F2" s="47" t="s">
        <v>431</v>
      </c>
      <c r="G2" s="199"/>
    </row>
    <row r="3" spans="1:13" x14ac:dyDescent="0.35">
      <c r="A3" s="47" t="s">
        <v>432</v>
      </c>
      <c r="B3" s="47" t="s">
        <v>458</v>
      </c>
      <c r="C3" s="47" t="s">
        <v>258</v>
      </c>
      <c r="D3" s="47" t="s">
        <v>516</v>
      </c>
      <c r="E3" s="47" t="s">
        <v>433</v>
      </c>
      <c r="F3" s="47" t="s">
        <v>447</v>
      </c>
      <c r="G3" s="199"/>
    </row>
    <row r="4" spans="1:13" ht="60" x14ac:dyDescent="0.35">
      <c r="A4" s="47" t="s">
        <v>428</v>
      </c>
      <c r="B4" s="47" t="s">
        <v>459</v>
      </c>
      <c r="C4" s="106" t="s">
        <v>517</v>
      </c>
      <c r="D4" s="106" t="s">
        <v>518</v>
      </c>
      <c r="E4" s="47" t="s">
        <v>434</v>
      </c>
      <c r="F4" s="106" t="s">
        <v>513</v>
      </c>
      <c r="G4" s="199"/>
    </row>
    <row r="5" spans="1:13" x14ac:dyDescent="0.35">
      <c r="A5" s="84">
        <v>101</v>
      </c>
      <c r="B5" s="84">
        <v>1605</v>
      </c>
      <c r="C5" s="1">
        <v>1</v>
      </c>
      <c r="D5" s="1">
        <v>5</v>
      </c>
      <c r="E5" s="84" t="s">
        <v>437</v>
      </c>
      <c r="F5">
        <v>6000</v>
      </c>
      <c r="H5" t="str">
        <f>"1|2|"&amp;I5</f>
        <v>1|2|180000</v>
      </c>
      <c r="I5" s="200">
        <v>180000</v>
      </c>
      <c r="J5">
        <v>6000</v>
      </c>
      <c r="K5">
        <f>J5/SUM(J$5:J$15)</f>
        <v>7.9790417170897771E-2</v>
      </c>
      <c r="L5">
        <f>K5*I5</f>
        <v>14362.275090761599</v>
      </c>
      <c r="M5">
        <f>SUM(L5:L15)/100000</f>
        <v>0.98999960104791407</v>
      </c>
    </row>
    <row r="6" spans="1:13" x14ac:dyDescent="0.35">
      <c r="A6" s="84">
        <v>102</v>
      </c>
      <c r="B6" s="84">
        <v>1605</v>
      </c>
      <c r="C6" s="1">
        <v>1</v>
      </c>
      <c r="D6" s="1">
        <v>1</v>
      </c>
      <c r="E6" s="84" t="s">
        <v>435</v>
      </c>
      <c r="F6">
        <v>8880</v>
      </c>
      <c r="H6" t="str">
        <f t="shared" ref="H6:H37" si="0">"1|2|"&amp;I6</f>
        <v>1|2|60000</v>
      </c>
      <c r="I6" s="200">
        <v>60000</v>
      </c>
      <c r="J6">
        <v>8880</v>
      </c>
      <c r="K6">
        <f t="shared" ref="K6:K15" si="1">J6/SUM(J$5:J$15)</f>
        <v>0.1180898174129287</v>
      </c>
      <c r="L6">
        <f t="shared" ref="L6:L15" si="2">K6*I6</f>
        <v>7085.3890447757221</v>
      </c>
    </row>
    <row r="7" spans="1:13" x14ac:dyDescent="0.35">
      <c r="A7" s="84">
        <v>103</v>
      </c>
      <c r="B7" s="84">
        <v>1605</v>
      </c>
      <c r="C7" s="1">
        <v>1</v>
      </c>
      <c r="D7" s="1">
        <v>1</v>
      </c>
      <c r="E7" s="84" t="s">
        <v>436</v>
      </c>
      <c r="F7">
        <v>5817</v>
      </c>
      <c r="H7" t="str">
        <f t="shared" si="0"/>
        <v>1|2|100000</v>
      </c>
      <c r="I7" s="200">
        <v>100000</v>
      </c>
      <c r="J7">
        <v>5817</v>
      </c>
      <c r="K7">
        <f t="shared" si="1"/>
        <v>7.7356809447185398E-2</v>
      </c>
      <c r="L7">
        <f t="shared" si="2"/>
        <v>7735.6809447185396</v>
      </c>
    </row>
    <row r="8" spans="1:13" x14ac:dyDescent="0.35">
      <c r="A8" s="84">
        <v>104</v>
      </c>
      <c r="B8" s="84">
        <v>1605</v>
      </c>
      <c r="C8" s="1">
        <v>1</v>
      </c>
      <c r="D8" s="1">
        <v>1</v>
      </c>
      <c r="E8" s="84" t="s">
        <v>500</v>
      </c>
      <c r="F8">
        <v>10000</v>
      </c>
      <c r="H8" t="str">
        <f t="shared" si="0"/>
        <v>1|2|50000</v>
      </c>
      <c r="I8" s="200">
        <v>50000</v>
      </c>
      <c r="J8">
        <v>10000</v>
      </c>
      <c r="K8">
        <f t="shared" si="1"/>
        <v>0.13298402861816297</v>
      </c>
      <c r="L8">
        <f t="shared" si="2"/>
        <v>6649.2014309081487</v>
      </c>
    </row>
    <row r="9" spans="1:13" x14ac:dyDescent="0.35">
      <c r="A9" s="84">
        <v>105</v>
      </c>
      <c r="B9" s="84">
        <v>1605</v>
      </c>
      <c r="C9" s="1">
        <v>1</v>
      </c>
      <c r="D9" s="1">
        <v>1</v>
      </c>
      <c r="E9" s="84" t="s">
        <v>501</v>
      </c>
      <c r="F9">
        <v>7000</v>
      </c>
      <c r="H9" t="str">
        <f t="shared" si="0"/>
        <v>1|2|90000</v>
      </c>
      <c r="I9" s="200">
        <v>90000</v>
      </c>
      <c r="J9">
        <v>7000</v>
      </c>
      <c r="K9">
        <f t="shared" si="1"/>
        <v>9.308882003271407E-2</v>
      </c>
      <c r="L9">
        <f t="shared" si="2"/>
        <v>8377.9938029442656</v>
      </c>
    </row>
    <row r="10" spans="1:13" x14ac:dyDescent="0.35">
      <c r="A10" s="84">
        <v>106</v>
      </c>
      <c r="B10" s="84">
        <v>1605</v>
      </c>
      <c r="C10" s="1">
        <v>1</v>
      </c>
      <c r="D10" s="1">
        <v>1</v>
      </c>
      <c r="E10" s="84" t="s">
        <v>435</v>
      </c>
      <c r="F10">
        <v>9000</v>
      </c>
      <c r="H10" t="str">
        <f t="shared" si="0"/>
        <v>1|2|60000</v>
      </c>
      <c r="I10" s="200">
        <v>60000</v>
      </c>
      <c r="J10">
        <v>9000</v>
      </c>
      <c r="K10">
        <f t="shared" si="1"/>
        <v>0.11968562575634667</v>
      </c>
      <c r="L10">
        <f t="shared" si="2"/>
        <v>7181.1375453808005</v>
      </c>
    </row>
    <row r="11" spans="1:13" x14ac:dyDescent="0.35">
      <c r="A11" s="84">
        <v>107</v>
      </c>
      <c r="B11" s="84">
        <v>1605</v>
      </c>
      <c r="C11" s="1">
        <v>1</v>
      </c>
      <c r="D11" s="1">
        <v>5</v>
      </c>
      <c r="E11" s="84" t="s">
        <v>439</v>
      </c>
      <c r="F11">
        <v>3000</v>
      </c>
      <c r="H11" t="str">
        <f t="shared" si="0"/>
        <v>1|2|350000</v>
      </c>
      <c r="I11" s="200">
        <v>350000</v>
      </c>
      <c r="J11">
        <v>3000</v>
      </c>
      <c r="K11">
        <f t="shared" si="1"/>
        <v>3.9895208585448885E-2</v>
      </c>
      <c r="L11">
        <f t="shared" si="2"/>
        <v>13963.32300490711</v>
      </c>
    </row>
    <row r="12" spans="1:13" x14ac:dyDescent="0.35">
      <c r="A12" s="84">
        <v>108</v>
      </c>
      <c r="B12" s="84">
        <v>1605</v>
      </c>
      <c r="C12" s="1">
        <v>1</v>
      </c>
      <c r="D12" s="1">
        <v>1</v>
      </c>
      <c r="E12" s="84" t="s">
        <v>502</v>
      </c>
      <c r="F12">
        <v>7500</v>
      </c>
      <c r="H12" t="str">
        <f t="shared" si="0"/>
        <v>1|2|80000</v>
      </c>
      <c r="I12" s="200">
        <v>80000</v>
      </c>
      <c r="J12">
        <v>7500</v>
      </c>
      <c r="K12">
        <f t="shared" si="1"/>
        <v>9.973802146362222E-2</v>
      </c>
      <c r="L12">
        <f t="shared" si="2"/>
        <v>7979.0417170897772</v>
      </c>
    </row>
    <row r="13" spans="1:13" x14ac:dyDescent="0.35">
      <c r="A13" s="84">
        <v>109</v>
      </c>
      <c r="B13" s="84">
        <v>1605</v>
      </c>
      <c r="C13" s="1">
        <v>1</v>
      </c>
      <c r="D13" s="1">
        <v>1</v>
      </c>
      <c r="E13" s="84" t="s">
        <v>438</v>
      </c>
      <c r="F13">
        <v>5000</v>
      </c>
      <c r="H13" t="str">
        <f t="shared" si="0"/>
        <v>1|2|120000</v>
      </c>
      <c r="I13" s="200">
        <v>120000</v>
      </c>
      <c r="J13">
        <v>5000</v>
      </c>
      <c r="K13">
        <f t="shared" si="1"/>
        <v>6.6492014309081485E-2</v>
      </c>
      <c r="L13">
        <f t="shared" si="2"/>
        <v>7979.0417170897781</v>
      </c>
    </row>
    <row r="14" spans="1:13" x14ac:dyDescent="0.35">
      <c r="A14" s="84">
        <v>110</v>
      </c>
      <c r="B14" s="84">
        <v>1605</v>
      </c>
      <c r="C14" s="1">
        <v>1</v>
      </c>
      <c r="D14" s="1">
        <v>1</v>
      </c>
      <c r="E14" s="84" t="s">
        <v>499</v>
      </c>
      <c r="F14">
        <v>11000</v>
      </c>
      <c r="H14" t="str">
        <f t="shared" si="0"/>
        <v>1|2|30000</v>
      </c>
      <c r="I14" s="200">
        <v>30000</v>
      </c>
      <c r="J14">
        <v>11000</v>
      </c>
      <c r="K14">
        <f t="shared" si="1"/>
        <v>0.14628243147997924</v>
      </c>
      <c r="L14">
        <f t="shared" si="2"/>
        <v>4388.4729443993774</v>
      </c>
    </row>
    <row r="15" spans="1:13" x14ac:dyDescent="0.35">
      <c r="A15" s="84">
        <v>111</v>
      </c>
      <c r="B15" s="84">
        <v>1605</v>
      </c>
      <c r="C15" s="1">
        <v>1</v>
      </c>
      <c r="D15" s="1">
        <v>5</v>
      </c>
      <c r="E15" s="84" t="s">
        <v>498</v>
      </c>
      <c r="F15">
        <v>2000</v>
      </c>
      <c r="H15" t="str">
        <f t="shared" si="0"/>
        <v>1|2|500000</v>
      </c>
      <c r="I15" s="200">
        <v>500000</v>
      </c>
      <c r="J15">
        <v>2000</v>
      </c>
      <c r="K15">
        <f t="shared" si="1"/>
        <v>2.6596805723632592E-2</v>
      </c>
      <c r="L15">
        <f t="shared" si="2"/>
        <v>13298.402861816296</v>
      </c>
    </row>
    <row r="16" spans="1:13" x14ac:dyDescent="0.35">
      <c r="A16" s="84">
        <v>201</v>
      </c>
      <c r="B16" s="84">
        <v>1606</v>
      </c>
      <c r="C16" s="1">
        <v>1</v>
      </c>
      <c r="D16" s="1">
        <v>5</v>
      </c>
      <c r="E16" s="84" t="s">
        <v>505</v>
      </c>
      <c r="F16">
        <v>5000</v>
      </c>
      <c r="H16" t="str">
        <f t="shared" si="0"/>
        <v>1|2|750000</v>
      </c>
      <c r="I16" s="201">
        <v>750000</v>
      </c>
      <c r="J16">
        <v>5000</v>
      </c>
      <c r="K16">
        <f>J16/SUM(J$16:J$26)</f>
        <v>6.8055914739550014E-2</v>
      </c>
      <c r="L16">
        <f>K16*I16</f>
        <v>51041.93605466251</v>
      </c>
      <c r="M16">
        <f>SUM(L16:L26)/400000</f>
        <v>0.99000258612476</v>
      </c>
    </row>
    <row r="17" spans="1:13" x14ac:dyDescent="0.35">
      <c r="A17" s="84">
        <v>202</v>
      </c>
      <c r="B17" s="84">
        <v>1606</v>
      </c>
      <c r="C17" s="1">
        <v>1</v>
      </c>
      <c r="D17" s="1">
        <v>1</v>
      </c>
      <c r="E17" s="84" t="s">
        <v>504</v>
      </c>
      <c r="F17">
        <v>8469</v>
      </c>
      <c r="H17" t="str">
        <f t="shared" si="0"/>
        <v>1|2|200000</v>
      </c>
      <c r="I17" s="201">
        <v>200000</v>
      </c>
      <c r="J17">
        <v>8469</v>
      </c>
      <c r="K17">
        <f t="shared" ref="K17:K26" si="3">J17/SUM(J$16:J$26)</f>
        <v>0.11527310838584981</v>
      </c>
      <c r="L17">
        <f t="shared" ref="L17:L26" si="4">K17*I17</f>
        <v>23054.621677169962</v>
      </c>
    </row>
    <row r="18" spans="1:13" x14ac:dyDescent="0.35">
      <c r="A18" s="84">
        <v>203</v>
      </c>
      <c r="B18" s="84">
        <v>1606</v>
      </c>
      <c r="C18" s="1">
        <v>1</v>
      </c>
      <c r="D18" s="1">
        <v>1</v>
      </c>
      <c r="E18" s="84" t="s">
        <v>498</v>
      </c>
      <c r="F18">
        <v>6000</v>
      </c>
      <c r="H18" t="str">
        <f t="shared" si="0"/>
        <v>1|2|500000</v>
      </c>
      <c r="I18" s="201">
        <v>500000</v>
      </c>
      <c r="J18">
        <v>6000</v>
      </c>
      <c r="K18">
        <f t="shared" si="3"/>
        <v>8.1667097687460014E-2</v>
      </c>
      <c r="L18">
        <f t="shared" si="4"/>
        <v>40833.548843730008</v>
      </c>
    </row>
    <row r="19" spans="1:13" x14ac:dyDescent="0.35">
      <c r="A19" s="84">
        <v>204</v>
      </c>
      <c r="B19" s="84">
        <v>1606</v>
      </c>
      <c r="C19" s="1">
        <v>1</v>
      </c>
      <c r="D19" s="1">
        <v>1</v>
      </c>
      <c r="E19" s="84" t="s">
        <v>504</v>
      </c>
      <c r="F19">
        <v>10000</v>
      </c>
      <c r="H19" t="str">
        <f t="shared" si="0"/>
        <v>1|2|200000</v>
      </c>
      <c r="I19" s="201">
        <v>200000</v>
      </c>
      <c r="J19">
        <v>10000</v>
      </c>
      <c r="K19">
        <f t="shared" si="3"/>
        <v>0.13611182947910003</v>
      </c>
      <c r="L19">
        <f t="shared" si="4"/>
        <v>27222.365895820007</v>
      </c>
    </row>
    <row r="20" spans="1:13" x14ac:dyDescent="0.35">
      <c r="A20" s="84">
        <v>205</v>
      </c>
      <c r="B20" s="84">
        <v>1606</v>
      </c>
      <c r="C20" s="1">
        <v>1</v>
      </c>
      <c r="D20" s="1">
        <v>1</v>
      </c>
      <c r="E20" s="84" t="s">
        <v>439</v>
      </c>
      <c r="F20">
        <v>7000</v>
      </c>
      <c r="H20" t="str">
        <f t="shared" si="0"/>
        <v>1|2|350000</v>
      </c>
      <c r="I20" s="201">
        <v>350000</v>
      </c>
      <c r="J20">
        <v>7000</v>
      </c>
      <c r="K20">
        <f t="shared" si="3"/>
        <v>9.5278280635370013E-2</v>
      </c>
      <c r="L20">
        <f t="shared" si="4"/>
        <v>33347.398222379503</v>
      </c>
    </row>
    <row r="21" spans="1:13" x14ac:dyDescent="0.35">
      <c r="A21" s="84">
        <v>206</v>
      </c>
      <c r="B21" s="84">
        <v>1606</v>
      </c>
      <c r="C21" s="1">
        <v>1</v>
      </c>
      <c r="D21" s="1">
        <v>1</v>
      </c>
      <c r="E21" s="84" t="s">
        <v>441</v>
      </c>
      <c r="F21">
        <v>8000</v>
      </c>
      <c r="H21" t="str">
        <f t="shared" si="0"/>
        <v>1|2|250000</v>
      </c>
      <c r="I21" s="201">
        <v>250000</v>
      </c>
      <c r="J21">
        <v>8000</v>
      </c>
      <c r="K21">
        <f t="shared" si="3"/>
        <v>0.10888946358328003</v>
      </c>
      <c r="L21">
        <f t="shared" si="4"/>
        <v>27222.365895820007</v>
      </c>
    </row>
    <row r="22" spans="1:13" x14ac:dyDescent="0.35">
      <c r="A22" s="84">
        <v>207</v>
      </c>
      <c r="B22" s="84">
        <v>1606</v>
      </c>
      <c r="C22" s="1">
        <v>1</v>
      </c>
      <c r="D22" s="1">
        <v>5</v>
      </c>
      <c r="E22" s="84" t="s">
        <v>446</v>
      </c>
      <c r="F22">
        <v>2500</v>
      </c>
      <c r="H22" t="str">
        <f t="shared" si="0"/>
        <v>1|2|1500000</v>
      </c>
      <c r="I22" s="201">
        <v>1500000</v>
      </c>
      <c r="J22">
        <v>2500</v>
      </c>
      <c r="K22">
        <f t="shared" si="3"/>
        <v>3.4027957369775007E-2</v>
      </c>
      <c r="L22">
        <f t="shared" si="4"/>
        <v>51041.93605466251</v>
      </c>
    </row>
    <row r="23" spans="1:13" x14ac:dyDescent="0.35">
      <c r="A23" s="84">
        <v>208</v>
      </c>
      <c r="B23" s="84">
        <v>1606</v>
      </c>
      <c r="C23" s="1">
        <v>1</v>
      </c>
      <c r="D23" s="1">
        <v>1</v>
      </c>
      <c r="E23" s="84" t="s">
        <v>445</v>
      </c>
      <c r="F23">
        <v>8000</v>
      </c>
      <c r="H23" t="str">
        <f t="shared" si="0"/>
        <v>1|2|300000</v>
      </c>
      <c r="I23" s="201">
        <v>300000</v>
      </c>
      <c r="J23">
        <v>8000</v>
      </c>
      <c r="K23">
        <f t="shared" si="3"/>
        <v>0.10888946358328003</v>
      </c>
      <c r="L23">
        <f t="shared" si="4"/>
        <v>32666.839074984007</v>
      </c>
    </row>
    <row r="24" spans="1:13" x14ac:dyDescent="0.35">
      <c r="A24" s="84">
        <v>209</v>
      </c>
      <c r="B24" s="84">
        <v>1606</v>
      </c>
      <c r="C24" s="1">
        <v>1</v>
      </c>
      <c r="D24" s="1">
        <v>1</v>
      </c>
      <c r="E24" s="84" t="s">
        <v>498</v>
      </c>
      <c r="F24">
        <v>5000</v>
      </c>
      <c r="H24" t="str">
        <f t="shared" si="0"/>
        <v>1|2|500000</v>
      </c>
      <c r="I24" s="201">
        <v>500000</v>
      </c>
      <c r="J24">
        <v>5000</v>
      </c>
      <c r="K24">
        <f t="shared" si="3"/>
        <v>6.8055914739550014E-2</v>
      </c>
      <c r="L24">
        <f t="shared" si="4"/>
        <v>34027.957369775009</v>
      </c>
    </row>
    <row r="25" spans="1:13" x14ac:dyDescent="0.35">
      <c r="A25" s="84">
        <v>210</v>
      </c>
      <c r="B25" s="84">
        <v>1606</v>
      </c>
      <c r="C25" s="1">
        <v>1</v>
      </c>
      <c r="D25" s="1">
        <v>1</v>
      </c>
      <c r="E25" s="84" t="s">
        <v>440</v>
      </c>
      <c r="F25">
        <v>12000</v>
      </c>
      <c r="H25" t="str">
        <f t="shared" si="0"/>
        <v>1|2|150000</v>
      </c>
      <c r="I25" s="201">
        <v>150000</v>
      </c>
      <c r="J25">
        <v>12000</v>
      </c>
      <c r="K25">
        <f t="shared" si="3"/>
        <v>0.16333419537492003</v>
      </c>
      <c r="L25">
        <f t="shared" si="4"/>
        <v>24500.129306238003</v>
      </c>
    </row>
    <row r="26" spans="1:13" x14ac:dyDescent="0.35">
      <c r="A26" s="84">
        <v>211</v>
      </c>
      <c r="B26" s="84">
        <v>1606</v>
      </c>
      <c r="C26" s="1">
        <v>1</v>
      </c>
      <c r="D26" s="1">
        <v>5</v>
      </c>
      <c r="E26" s="84" t="s">
        <v>503</v>
      </c>
      <c r="F26">
        <v>1500</v>
      </c>
      <c r="H26" t="str">
        <f t="shared" si="0"/>
        <v>1|2|2500000</v>
      </c>
      <c r="I26" s="201">
        <v>2500000</v>
      </c>
      <c r="J26">
        <v>1500</v>
      </c>
      <c r="K26">
        <f t="shared" si="3"/>
        <v>2.0416774421865003E-2</v>
      </c>
      <c r="L26">
        <f t="shared" si="4"/>
        <v>51041.93605466251</v>
      </c>
    </row>
    <row r="27" spans="1:13" x14ac:dyDescent="0.35">
      <c r="A27" s="84">
        <v>301</v>
      </c>
      <c r="B27" s="84">
        <v>1607</v>
      </c>
      <c r="C27" s="1">
        <v>4</v>
      </c>
      <c r="D27" s="1">
        <v>4</v>
      </c>
      <c r="E27" s="84" t="s">
        <v>507</v>
      </c>
      <c r="F27">
        <v>0</v>
      </c>
      <c r="H27" t="str">
        <f t="shared" si="0"/>
        <v>1|2|2000000</v>
      </c>
      <c r="I27" s="202">
        <v>2000000</v>
      </c>
      <c r="J27">
        <v>459933.44664778089</v>
      </c>
      <c r="K27">
        <f>J27/SUM(J$27:J$37)</f>
        <v>4.6101131999061157E-2</v>
      </c>
      <c r="L27">
        <f>K27*I27</f>
        <v>92202.263998122318</v>
      </c>
      <c r="M27">
        <f>SUM(L27:L37)/1000000</f>
        <v>0.98999999999999966</v>
      </c>
    </row>
    <row r="28" spans="1:13" x14ac:dyDescent="0.35">
      <c r="A28" s="84">
        <v>302</v>
      </c>
      <c r="B28" s="84">
        <v>1607</v>
      </c>
      <c r="C28" s="1">
        <v>1</v>
      </c>
      <c r="D28" s="1">
        <v>1</v>
      </c>
      <c r="E28" s="84" t="s">
        <v>505</v>
      </c>
      <c r="F28">
        <v>1217670</v>
      </c>
      <c r="H28" t="str">
        <f t="shared" si="0"/>
        <v>1|2|750000</v>
      </c>
      <c r="I28" s="202">
        <v>750000</v>
      </c>
      <c r="J28">
        <v>1217670</v>
      </c>
      <c r="K28">
        <f t="shared" ref="K28:K37" si="5">J28/SUM(J$27:J$37)</f>
        <v>0.12205236607696845</v>
      </c>
      <c r="L28">
        <f t="shared" ref="L28:L37" si="6">K28*I28</f>
        <v>91539.274557726341</v>
      </c>
    </row>
    <row r="29" spans="1:13" x14ac:dyDescent="0.35">
      <c r="A29" s="84">
        <v>303</v>
      </c>
      <c r="B29" s="84">
        <v>1607</v>
      </c>
      <c r="C29" s="1">
        <v>1</v>
      </c>
      <c r="D29" s="1">
        <v>1</v>
      </c>
      <c r="E29" s="84" t="s">
        <v>446</v>
      </c>
      <c r="F29">
        <v>600000</v>
      </c>
      <c r="H29" t="str">
        <f t="shared" si="0"/>
        <v>1|2|1500000</v>
      </c>
      <c r="I29" s="202">
        <v>1500000</v>
      </c>
      <c r="J29">
        <v>600000</v>
      </c>
      <c r="K29">
        <f t="shared" si="5"/>
        <v>6.0140612519139894E-2</v>
      </c>
      <c r="L29">
        <f t="shared" si="6"/>
        <v>90210.918778709834</v>
      </c>
    </row>
    <row r="30" spans="1:13" x14ac:dyDescent="0.35">
      <c r="A30" s="84">
        <v>304</v>
      </c>
      <c r="B30" s="84">
        <v>1607</v>
      </c>
      <c r="C30" s="1">
        <v>1</v>
      </c>
      <c r="D30" s="1">
        <v>1</v>
      </c>
      <c r="E30" s="84" t="s">
        <v>442</v>
      </c>
      <c r="F30">
        <v>1500000</v>
      </c>
      <c r="H30" t="str">
        <f t="shared" si="0"/>
        <v>1|2|600000</v>
      </c>
      <c r="I30" s="202">
        <v>600000</v>
      </c>
      <c r="J30">
        <v>1500000</v>
      </c>
      <c r="K30">
        <f t="shared" si="5"/>
        <v>0.15035153129784973</v>
      </c>
      <c r="L30">
        <f t="shared" si="6"/>
        <v>90210.918778709834</v>
      </c>
    </row>
    <row r="31" spans="1:13" x14ac:dyDescent="0.35">
      <c r="A31" s="84">
        <v>305</v>
      </c>
      <c r="B31" s="84">
        <v>1607</v>
      </c>
      <c r="C31" s="1">
        <v>1</v>
      </c>
      <c r="D31" s="1">
        <v>1</v>
      </c>
      <c r="E31" s="84" t="s">
        <v>506</v>
      </c>
      <c r="F31">
        <v>900000</v>
      </c>
      <c r="H31" t="str">
        <f t="shared" si="0"/>
        <v>1|2|1000000</v>
      </c>
      <c r="I31" s="202">
        <v>1000000</v>
      </c>
      <c r="J31">
        <v>900000</v>
      </c>
      <c r="K31">
        <f t="shared" si="5"/>
        <v>9.0210918778709848E-2</v>
      </c>
      <c r="L31">
        <f t="shared" si="6"/>
        <v>90210.918778709849</v>
      </c>
    </row>
    <row r="32" spans="1:13" x14ac:dyDescent="0.35">
      <c r="A32" s="84">
        <v>306</v>
      </c>
      <c r="B32" s="84">
        <v>1607</v>
      </c>
      <c r="C32" s="1">
        <v>1</v>
      </c>
      <c r="D32" s="1">
        <v>1</v>
      </c>
      <c r="E32" s="84" t="s">
        <v>505</v>
      </c>
      <c r="F32">
        <v>1200000</v>
      </c>
      <c r="H32" t="str">
        <f t="shared" si="0"/>
        <v>1|2|750000</v>
      </c>
      <c r="I32" s="202">
        <v>750000</v>
      </c>
      <c r="J32">
        <v>1200000</v>
      </c>
      <c r="K32">
        <f t="shared" si="5"/>
        <v>0.12028122503827979</v>
      </c>
      <c r="L32">
        <f t="shared" si="6"/>
        <v>90210.918778709834</v>
      </c>
    </row>
    <row r="33" spans="1:12" x14ac:dyDescent="0.35">
      <c r="A33" s="84">
        <v>307</v>
      </c>
      <c r="B33" s="84">
        <v>1607</v>
      </c>
      <c r="C33" s="1">
        <v>3</v>
      </c>
      <c r="D33" s="1">
        <v>3</v>
      </c>
      <c r="E33" s="84" t="s">
        <v>508</v>
      </c>
      <c r="F33">
        <v>0</v>
      </c>
      <c r="H33" t="str">
        <f t="shared" si="0"/>
        <v>1|2|6000000</v>
      </c>
      <c r="I33" s="202">
        <v>6000000</v>
      </c>
      <c r="J33">
        <v>153311.14888259361</v>
      </c>
      <c r="K33">
        <f t="shared" si="5"/>
        <v>1.5367043999687049E-2</v>
      </c>
      <c r="L33">
        <f t="shared" si="6"/>
        <v>92202.263998122289</v>
      </c>
    </row>
    <row r="34" spans="1:12" x14ac:dyDescent="0.35">
      <c r="A34" s="84">
        <v>308</v>
      </c>
      <c r="B34" s="84">
        <v>1607</v>
      </c>
      <c r="C34" s="1">
        <v>1</v>
      </c>
      <c r="D34" s="1">
        <v>1</v>
      </c>
      <c r="E34" s="84" t="s">
        <v>443</v>
      </c>
      <c r="F34">
        <v>1000000</v>
      </c>
      <c r="H34" t="str">
        <f t="shared" si="0"/>
        <v>1|2|900000</v>
      </c>
      <c r="I34" s="202">
        <v>900000</v>
      </c>
      <c r="J34">
        <v>1000000</v>
      </c>
      <c r="K34">
        <f t="shared" si="5"/>
        <v>0.10023435419856649</v>
      </c>
      <c r="L34">
        <f t="shared" si="6"/>
        <v>90210.918778709849</v>
      </c>
    </row>
    <row r="35" spans="1:12" x14ac:dyDescent="0.35">
      <c r="A35" s="84">
        <v>309</v>
      </c>
      <c r="B35" s="84">
        <v>1607</v>
      </c>
      <c r="C35" s="1">
        <v>1</v>
      </c>
      <c r="D35" s="1">
        <v>1</v>
      </c>
      <c r="E35" s="84" t="s">
        <v>444</v>
      </c>
      <c r="F35">
        <v>480000</v>
      </c>
      <c r="H35" t="str">
        <f t="shared" si="0"/>
        <v>1|2|1800000</v>
      </c>
      <c r="I35" s="202">
        <v>1800000</v>
      </c>
      <c r="J35">
        <v>480000</v>
      </c>
      <c r="K35">
        <f t="shared" si="5"/>
        <v>4.8112490015311919E-2</v>
      </c>
      <c r="L35">
        <f t="shared" si="6"/>
        <v>86602.482027561447</v>
      </c>
    </row>
    <row r="36" spans="1:12" x14ac:dyDescent="0.35">
      <c r="A36" s="84">
        <v>310</v>
      </c>
      <c r="B36" s="84">
        <v>1607</v>
      </c>
      <c r="C36" s="1">
        <v>1</v>
      </c>
      <c r="D36" s="1">
        <v>1</v>
      </c>
      <c r="E36" s="84" t="s">
        <v>439</v>
      </c>
      <c r="F36">
        <v>2400000</v>
      </c>
      <c r="H36" t="str">
        <f t="shared" si="0"/>
        <v>1|2|350000</v>
      </c>
      <c r="I36" s="202">
        <v>350000</v>
      </c>
      <c r="J36">
        <v>2400000</v>
      </c>
      <c r="K36">
        <f t="shared" si="5"/>
        <v>0.24056245007655958</v>
      </c>
      <c r="L36">
        <f t="shared" si="6"/>
        <v>84196.857526795851</v>
      </c>
    </row>
    <row r="37" spans="1:12" x14ac:dyDescent="0.35">
      <c r="A37" s="84">
        <v>311</v>
      </c>
      <c r="B37" s="84">
        <v>1607</v>
      </c>
      <c r="C37" s="1">
        <v>2</v>
      </c>
      <c r="D37" s="1">
        <v>2</v>
      </c>
      <c r="E37" s="84" t="s">
        <v>509</v>
      </c>
      <c r="F37">
        <v>0</v>
      </c>
      <c r="H37" t="str">
        <f t="shared" si="0"/>
        <v>1|2|14000000</v>
      </c>
      <c r="I37" s="202">
        <v>14000000</v>
      </c>
      <c r="J37">
        <v>65704.778092540117</v>
      </c>
      <c r="K37">
        <f t="shared" si="5"/>
        <v>6.5858759998658782E-3</v>
      </c>
      <c r="L37">
        <f t="shared" si="6"/>
        <v>92202.263998122289</v>
      </c>
    </row>
  </sheetData>
  <phoneticPr fontId="27" type="noConversion"/>
  <conditionalFormatting sqref="A1:B4 E1:G4">
    <cfRule type="containsText" dxfId="268" priority="2" operator="containsText" text=" ">
      <formula>NOT(ISERROR(SEARCH(" ",A1)))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 " id="{20E5E7BE-B636-45A4-A48D-653F6F55FB89}">
            <xm:f>NOT(ISERROR(SEARCH(" ",'翻牌牌型|FlopType'!C1)))</xm:f>
            <x14:dxf>
              <fill>
                <patternFill patternType="solid">
                  <bgColor rgb="FFFF0000"/>
                </patternFill>
              </fill>
            </x14:dxf>
          </x14:cfRule>
          <xm:sqref>C1:D4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A5" sqref="A5"/>
    </sheetView>
  </sheetViews>
  <sheetFormatPr defaultRowHeight="14.4" x14ac:dyDescent="0.25"/>
  <cols>
    <col min="2" max="5" width="13.109375" customWidth="1"/>
    <col min="6" max="6" width="16.6640625" customWidth="1"/>
    <col min="7" max="8" width="13.109375" customWidth="1"/>
    <col min="9" max="9" width="63.44140625" customWidth="1"/>
    <col min="10" max="11" width="13.109375" customWidth="1"/>
    <col min="12" max="12" width="29.77734375" customWidth="1"/>
    <col min="13" max="14" width="13.109375" customWidth="1"/>
    <col min="15" max="15" width="26.44140625" customWidth="1"/>
    <col min="16" max="16" width="18.77734375" customWidth="1"/>
    <col min="17" max="17" width="16.44140625" customWidth="1"/>
  </cols>
  <sheetData>
    <row r="1" spans="1:17" ht="15.6" x14ac:dyDescent="0.35">
      <c r="A1" s="47" t="s">
        <v>493</v>
      </c>
      <c r="B1" s="47" t="s">
        <v>452</v>
      </c>
      <c r="C1" s="47" t="s">
        <v>452</v>
      </c>
      <c r="D1" s="47" t="s">
        <v>490</v>
      </c>
      <c r="E1" s="47" t="s">
        <v>452</v>
      </c>
      <c r="F1" s="47" t="s">
        <v>452</v>
      </c>
      <c r="G1" s="47" t="s">
        <v>452</v>
      </c>
      <c r="H1" s="47" t="s">
        <v>452</v>
      </c>
      <c r="I1" s="47" t="s">
        <v>452</v>
      </c>
      <c r="J1" s="47" t="s">
        <v>452</v>
      </c>
      <c r="K1" s="47" t="s">
        <v>452</v>
      </c>
      <c r="L1" s="47" t="s">
        <v>452</v>
      </c>
      <c r="M1" s="47" t="s">
        <v>452</v>
      </c>
      <c r="N1" s="47" t="s">
        <v>452</v>
      </c>
      <c r="O1" s="47" t="s">
        <v>452</v>
      </c>
      <c r="P1" s="47" t="s">
        <v>452</v>
      </c>
      <c r="Q1" s="47" t="s">
        <v>452</v>
      </c>
    </row>
    <row r="2" spans="1:17" ht="16.2" thickBot="1" x14ac:dyDescent="0.4">
      <c r="A2" s="47" t="s">
        <v>431</v>
      </c>
      <c r="B2" s="47" t="s">
        <v>431</v>
      </c>
      <c r="C2" s="47" t="s">
        <v>431</v>
      </c>
      <c r="D2" s="47" t="s">
        <v>491</v>
      </c>
      <c r="E2" s="47" t="s">
        <v>9</v>
      </c>
      <c r="F2" s="47" t="s">
        <v>451</v>
      </c>
      <c r="G2" s="47" t="s">
        <v>431</v>
      </c>
      <c r="H2" s="47" t="s">
        <v>431</v>
      </c>
      <c r="I2" s="47" t="s">
        <v>451</v>
      </c>
      <c r="J2" s="47" t="s">
        <v>431</v>
      </c>
      <c r="K2" s="47" t="s">
        <v>431</v>
      </c>
      <c r="L2" s="47" t="s">
        <v>451</v>
      </c>
      <c r="M2" s="47" t="s">
        <v>431</v>
      </c>
      <c r="N2" s="47" t="s">
        <v>431</v>
      </c>
      <c r="O2" s="47" t="s">
        <v>451</v>
      </c>
      <c r="P2" s="47" t="s">
        <v>431</v>
      </c>
      <c r="Q2" s="47" t="s">
        <v>451</v>
      </c>
    </row>
    <row r="3" spans="1:17" ht="15" thickBot="1" x14ac:dyDescent="0.3">
      <c r="A3" s="191" t="s">
        <v>492</v>
      </c>
      <c r="B3" s="191" t="s">
        <v>472</v>
      </c>
      <c r="C3" s="192" t="s">
        <v>473</v>
      </c>
      <c r="D3" s="192" t="s">
        <v>489</v>
      </c>
      <c r="E3" s="192" t="s">
        <v>474</v>
      </c>
      <c r="F3" s="192" t="s">
        <v>475</v>
      </c>
      <c r="G3" s="192" t="s">
        <v>476</v>
      </c>
      <c r="H3" s="192" t="s">
        <v>477</v>
      </c>
      <c r="I3" s="191" t="s">
        <v>465</v>
      </c>
      <c r="J3" s="192" t="s">
        <v>466</v>
      </c>
      <c r="K3" s="192" t="s">
        <v>467</v>
      </c>
      <c r="L3" s="192" t="s">
        <v>468</v>
      </c>
      <c r="M3" s="191" t="s">
        <v>478</v>
      </c>
      <c r="N3" s="192" t="s">
        <v>479</v>
      </c>
      <c r="O3" s="192" t="s">
        <v>480</v>
      </c>
      <c r="P3" s="192" t="s">
        <v>481</v>
      </c>
      <c r="Q3" s="192" t="s">
        <v>482</v>
      </c>
    </row>
    <row r="4" spans="1:17" ht="39.6" x14ac:dyDescent="0.25">
      <c r="A4" s="194" t="s">
        <v>492</v>
      </c>
      <c r="B4" s="194" t="s">
        <v>460</v>
      </c>
      <c r="C4" s="195" t="s">
        <v>461</v>
      </c>
      <c r="D4" s="195" t="s">
        <v>488</v>
      </c>
      <c r="E4" s="195" t="s">
        <v>462</v>
      </c>
      <c r="F4" s="195" t="s">
        <v>487</v>
      </c>
      <c r="G4" s="195" t="s">
        <v>463</v>
      </c>
      <c r="H4" s="195" t="s">
        <v>464</v>
      </c>
      <c r="I4" s="194" t="s">
        <v>469</v>
      </c>
      <c r="J4" s="195" t="s">
        <v>470</v>
      </c>
      <c r="K4" s="195" t="s">
        <v>510</v>
      </c>
      <c r="L4" s="195" t="s">
        <v>511</v>
      </c>
      <c r="M4" s="194" t="s">
        <v>483</v>
      </c>
      <c r="N4" s="195" t="s">
        <v>510</v>
      </c>
      <c r="O4" s="195" t="s">
        <v>511</v>
      </c>
      <c r="P4" s="195" t="s">
        <v>484</v>
      </c>
      <c r="Q4" s="195" t="s">
        <v>485</v>
      </c>
    </row>
    <row r="5" spans="1:17" s="198" customFormat="1" ht="27.75" customHeight="1" x14ac:dyDescent="0.25">
      <c r="A5" s="196">
        <v>1</v>
      </c>
      <c r="B5" s="196">
        <v>7</v>
      </c>
      <c r="C5" s="196">
        <v>3</v>
      </c>
      <c r="D5" s="196">
        <v>0.99</v>
      </c>
      <c r="E5" s="196">
        <v>2000000</v>
      </c>
      <c r="F5" s="197" t="str">
        <f t="shared" ref="F5" si="0">ROUND(E5*0.95,0)&amp;","&amp;ROUND(E5*1.05,0)</f>
        <v>1900000,2100000</v>
      </c>
      <c r="G5" s="196">
        <v>1250</v>
      </c>
      <c r="H5" s="196">
        <v>20</v>
      </c>
      <c r="I5" s="196" t="s">
        <v>512</v>
      </c>
      <c r="J5" s="196">
        <v>3000000</v>
      </c>
      <c r="K5" s="196">
        <v>10</v>
      </c>
      <c r="L5" s="196" t="s">
        <v>471</v>
      </c>
      <c r="M5" s="196">
        <v>1500000</v>
      </c>
      <c r="N5" s="196">
        <v>10</v>
      </c>
      <c r="O5" s="196" t="s">
        <v>486</v>
      </c>
      <c r="P5" s="196">
        <v>1200</v>
      </c>
      <c r="Q5" s="193" t="str">
        <f>ROUND(E5*0.98,0)&amp;","&amp;ROUND(E5*1.02,0)</f>
        <v>1960000,2040000</v>
      </c>
    </row>
    <row r="7" spans="1:17" x14ac:dyDescent="0.25">
      <c r="F7" s="203"/>
    </row>
    <row r="8" spans="1:17" x14ac:dyDescent="0.25">
      <c r="F8" s="203"/>
    </row>
    <row r="9" spans="1:17" x14ac:dyDescent="0.25">
      <c r="F9" s="203"/>
    </row>
    <row r="10" spans="1:17" x14ac:dyDescent="0.25">
      <c r="F10" s="203"/>
    </row>
    <row r="15" spans="1:17" x14ac:dyDescent="0.25">
      <c r="H15" s="204"/>
      <c r="I15" s="205"/>
      <c r="K15" s="204"/>
      <c r="L15" s="205"/>
      <c r="N15" s="204"/>
      <c r="O15" s="205"/>
    </row>
  </sheetData>
  <phoneticPr fontId="25" type="noConversion"/>
  <conditionalFormatting sqref="F5">
    <cfRule type="containsText" dxfId="266" priority="12" operator="containsText" text=" ">
      <formula>NOT(ISERROR(SEARCH(" ",F5)))</formula>
    </cfRule>
  </conditionalFormatting>
  <conditionalFormatting sqref="F5">
    <cfRule type="containsText" dxfId="265" priority="13" operator="containsText" text=".">
      <formula>NOT(ISERROR(SEARCH(".",F5)))</formula>
    </cfRule>
  </conditionalFormatting>
  <conditionalFormatting sqref="Q5">
    <cfRule type="containsText" dxfId="264" priority="10" operator="containsText" text=" ">
      <formula>NOT(ISERROR(SEARCH(" ",Q5)))</formula>
    </cfRule>
    <cfRule type="containsText" dxfId="263" priority="11" operator="containsText" text=".">
      <formula>NOT(ISERROR(SEARCH(".",Q5)))</formula>
    </cfRule>
  </conditionalFormatting>
  <conditionalFormatting sqref="I15">
    <cfRule type="containsText" dxfId="262" priority="5" operator="containsText" text=" ">
      <formula>NOT(ISERROR(SEARCH(" ",I15)))</formula>
    </cfRule>
    <cfRule type="containsText" dxfId="261" priority="6" operator="containsText" text=".">
      <formula>NOT(ISERROR(SEARCH(".",I15)))</formula>
    </cfRule>
  </conditionalFormatting>
  <conditionalFormatting sqref="L15">
    <cfRule type="containsText" dxfId="260" priority="3" operator="containsText" text=".">
      <formula>NOT(ISERROR(SEARCH(".",L15)))</formula>
    </cfRule>
    <cfRule type="containsText" dxfId="259" priority="4" operator="containsText" text=" ">
      <formula>NOT(ISERROR(SEARCH(" ",L15)))</formula>
    </cfRule>
  </conditionalFormatting>
  <conditionalFormatting sqref="O15">
    <cfRule type="containsText" dxfId="258" priority="1" operator="containsText" text=".">
      <formula>NOT(ISERROR(SEARCH(".",O15)))</formula>
    </cfRule>
    <cfRule type="containsText" dxfId="257" priority="2" operator="containsText" text=" ">
      <formula>NOT(ISERROR(SEARCH(" ",O15)))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text=" " id="{A3DECDC3-745F-4686-9B5E-5316F51E439E}">
            <xm:f>NOT(ISERROR(SEARCH(" ",'弹珠碰碰碰|MarblesCrash'!A1)))</xm:f>
            <x14:dxf>
              <fill>
                <patternFill patternType="solid">
                  <bgColor rgb="FFFF0000"/>
                </patternFill>
              </fill>
            </x14:dxf>
          </x14:cfRule>
          <xm:sqref>F2:Q2 B1:D2</xm:sqref>
        </x14:conditionalFormatting>
        <x14:conditionalFormatting xmlns:xm="http://schemas.microsoft.com/office/excel/2006/main">
          <x14:cfRule type="containsText" priority="8" operator="containsText" text=" " id="{E12DAEF5-1F75-4856-9AF4-96EABA5A4969}">
            <xm:f>NOT(ISERROR(SEARCH(" ",'翻牌牌型|FlopType'!C2)))</xm:f>
            <x14:dxf>
              <fill>
                <patternFill patternType="solid">
                  <bgColor rgb="FFFF0000"/>
                </patternFill>
              </fill>
            </x14:dxf>
          </x14:cfRule>
          <xm:sqref>E2</xm:sqref>
        </x14:conditionalFormatting>
        <x14:conditionalFormatting xmlns:xm="http://schemas.microsoft.com/office/excel/2006/main">
          <x14:cfRule type="containsText" priority="346" operator="containsText" text=" " id="{09EA7659-A206-4693-A269-9162C24EF7CD}">
            <xm:f>NOT(ISERROR(SEARCH(" ",'弹珠碰碰碰|MarblesCrash'!#REF!)))</xm:f>
            <x14:dxf>
              <fill>
                <patternFill patternType="solid">
                  <bgColor rgb="FFFF0000"/>
                </patternFill>
              </fill>
            </x14:dxf>
          </x14:cfRule>
          <xm:sqref>A1:A2</xm:sqref>
        </x14:conditionalFormatting>
        <x14:conditionalFormatting xmlns:xm="http://schemas.microsoft.com/office/excel/2006/main">
          <x14:cfRule type="containsText" priority="348" operator="containsText" text=" " id="{A3DECDC3-745F-4686-9B5E-5316F51E439E}">
            <xm:f>NOT(ISERROR(SEARCH(" ",'弹珠碰碰碰|MarblesCrash'!C1)))</xm:f>
            <x14:dxf>
              <fill>
                <patternFill patternType="solid">
                  <bgColor rgb="FFFF0000"/>
                </patternFill>
              </fill>
            </x14:dxf>
          </x14:cfRule>
          <xm:sqref>E1:Q1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7" sqref="B7"/>
    </sheetView>
  </sheetViews>
  <sheetFormatPr defaultRowHeight="14.4" x14ac:dyDescent="0.25"/>
  <cols>
    <col min="2" max="2" width="12.6640625" customWidth="1"/>
    <col min="3" max="3" width="12.109375" customWidth="1"/>
  </cols>
  <sheetData>
    <row r="1" spans="1:3" ht="15.6" x14ac:dyDescent="0.35">
      <c r="A1" s="47" t="s">
        <v>452</v>
      </c>
      <c r="B1" s="47" t="s">
        <v>452</v>
      </c>
      <c r="C1" s="47" t="s">
        <v>452</v>
      </c>
    </row>
    <row r="2" spans="1:3" ht="15.6" x14ac:dyDescent="0.35">
      <c r="A2" s="47" t="s">
        <v>431</v>
      </c>
      <c r="B2" s="47" t="s">
        <v>451</v>
      </c>
      <c r="C2" s="47" t="s">
        <v>451</v>
      </c>
    </row>
    <row r="3" spans="1:3" ht="15.6" x14ac:dyDescent="0.35">
      <c r="A3" s="47" t="s">
        <v>432</v>
      </c>
      <c r="B3" s="47" t="s">
        <v>449</v>
      </c>
      <c r="C3" s="47" t="s">
        <v>453</v>
      </c>
    </row>
    <row r="4" spans="1:3" ht="15.6" x14ac:dyDescent="0.35">
      <c r="A4" s="47" t="s">
        <v>448</v>
      </c>
      <c r="B4" s="47" t="s">
        <v>450</v>
      </c>
      <c r="C4" s="47" t="s">
        <v>454</v>
      </c>
    </row>
    <row r="5" spans="1:3" ht="15.6" x14ac:dyDescent="0.25">
      <c r="A5" s="84">
        <v>1</v>
      </c>
      <c r="B5" s="84" t="s">
        <v>496</v>
      </c>
      <c r="C5" s="84" t="s">
        <v>457</v>
      </c>
    </row>
    <row r="6" spans="1:3" ht="15.6" x14ac:dyDescent="0.25">
      <c r="A6" s="84">
        <v>2</v>
      </c>
      <c r="B6" s="84" t="s">
        <v>497</v>
      </c>
      <c r="C6" s="84" t="s">
        <v>455</v>
      </c>
    </row>
    <row r="7" spans="1:3" ht="15.6" x14ac:dyDescent="0.25">
      <c r="A7" s="84">
        <v>3</v>
      </c>
      <c r="B7" s="84" t="s">
        <v>495</v>
      </c>
      <c r="C7" s="84" t="s">
        <v>456</v>
      </c>
    </row>
  </sheetData>
  <phoneticPr fontId="25" type="noConversion"/>
  <conditionalFormatting sqref="A1:A4">
    <cfRule type="containsText" dxfId="253" priority="2" operator="containsText" text=" ">
      <formula>NOT(ISERROR(SEARCH(" ",A1)))</formula>
    </cfRule>
  </conditionalFormatting>
  <conditionalFormatting sqref="B1:B4 C1:C2 B2:C4">
    <cfRule type="containsText" dxfId="252" priority="1" operator="containsText" text=" ">
      <formula>NOT(ISERROR(SEARCH(" ",B1)))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4" sqref="A11:C14"/>
    </sheetView>
  </sheetViews>
  <sheetFormatPr defaultColWidth="8.88671875" defaultRowHeight="14.4" x14ac:dyDescent="0.25"/>
  <cols>
    <col min="2" max="3" width="11.77734375" customWidth="1"/>
    <col min="4" max="4" width="12.6640625" customWidth="1"/>
  </cols>
  <sheetData>
    <row r="1" spans="1:4" ht="15.6" x14ac:dyDescent="0.35">
      <c r="A1" s="47" t="s">
        <v>0</v>
      </c>
      <c r="B1" s="47" t="s">
        <v>0</v>
      </c>
      <c r="C1" s="47" t="s">
        <v>0</v>
      </c>
      <c r="D1" s="47" t="s">
        <v>0</v>
      </c>
    </row>
    <row r="2" spans="1:4" ht="15.6" x14ac:dyDescent="0.35">
      <c r="A2" s="92" t="s">
        <v>9</v>
      </c>
      <c r="B2" s="92" t="s">
        <v>9</v>
      </c>
      <c r="C2" s="92" t="s">
        <v>10</v>
      </c>
      <c r="D2" s="92" t="s">
        <v>9</v>
      </c>
    </row>
    <row r="3" spans="1:4" ht="15.6" x14ac:dyDescent="0.35">
      <c r="A3" s="92" t="s">
        <v>31</v>
      </c>
      <c r="B3" s="92" t="s">
        <v>206</v>
      </c>
      <c r="C3" s="92" t="s">
        <v>207</v>
      </c>
      <c r="D3" s="92" t="s">
        <v>208</v>
      </c>
    </row>
    <row r="4" spans="1:4" ht="60.6" x14ac:dyDescent="0.4">
      <c r="A4" s="92" t="s">
        <v>72</v>
      </c>
      <c r="B4" s="93" t="s">
        <v>209</v>
      </c>
      <c r="C4" s="93" t="s">
        <v>210</v>
      </c>
      <c r="D4" s="93" t="s">
        <v>211</v>
      </c>
    </row>
    <row r="5" spans="1:4" x14ac:dyDescent="0.25">
      <c r="A5">
        <v>1</v>
      </c>
      <c r="B5">
        <v>6</v>
      </c>
      <c r="C5" t="s">
        <v>212</v>
      </c>
      <c r="D5">
        <v>6</v>
      </c>
    </row>
    <row r="6" spans="1:4" x14ac:dyDescent="0.25">
      <c r="A6">
        <v>2</v>
      </c>
      <c r="B6">
        <v>6</v>
      </c>
      <c r="C6" t="s">
        <v>212</v>
      </c>
      <c r="D6">
        <v>8</v>
      </c>
    </row>
    <row r="7" spans="1:4" x14ac:dyDescent="0.25">
      <c r="A7">
        <v>3</v>
      </c>
      <c r="B7">
        <v>6</v>
      </c>
      <c r="C7" t="s">
        <v>212</v>
      </c>
      <c r="D7">
        <v>10</v>
      </c>
    </row>
    <row r="8" spans="1:4" x14ac:dyDescent="0.25">
      <c r="A8">
        <v>4</v>
      </c>
      <c r="B8">
        <v>6</v>
      </c>
      <c r="C8" t="s">
        <v>212</v>
      </c>
      <c r="D8">
        <v>12</v>
      </c>
    </row>
    <row r="9" spans="1:4" x14ac:dyDescent="0.25">
      <c r="A9">
        <v>5</v>
      </c>
      <c r="B9">
        <v>6</v>
      </c>
      <c r="C9" t="s">
        <v>212</v>
      </c>
      <c r="D9">
        <v>14</v>
      </c>
    </row>
    <row r="10" spans="1:4" x14ac:dyDescent="0.25">
      <c r="A10">
        <v>6</v>
      </c>
      <c r="B10">
        <v>6</v>
      </c>
      <c r="C10" t="s">
        <v>212</v>
      </c>
      <c r="D10">
        <v>16</v>
      </c>
    </row>
    <row r="11" spans="1:4" x14ac:dyDescent="0.25">
      <c r="A11">
        <v>7</v>
      </c>
      <c r="B11">
        <v>6</v>
      </c>
      <c r="C11" t="s">
        <v>212</v>
      </c>
      <c r="D11">
        <v>18</v>
      </c>
    </row>
    <row r="12" spans="1:4" x14ac:dyDescent="0.25">
      <c r="A12">
        <v>8</v>
      </c>
      <c r="B12">
        <v>6</v>
      </c>
      <c r="C12" t="s">
        <v>212</v>
      </c>
      <c r="D12">
        <v>20</v>
      </c>
    </row>
  </sheetData>
  <phoneticPr fontId="25" type="noConversion"/>
  <conditionalFormatting sqref="B1">
    <cfRule type="containsText" dxfId="251" priority="3" operator="containsText" text=" ">
      <formula>NOT(ISERROR(SEARCH(" ",B1)))</formula>
    </cfRule>
  </conditionalFormatting>
  <conditionalFormatting sqref="C1">
    <cfRule type="containsText" dxfId="250" priority="2" operator="containsText" text=" ">
      <formula>NOT(ISERROR(SEARCH(" ",C1)))</formula>
    </cfRule>
  </conditionalFormatting>
  <conditionalFormatting sqref="D1">
    <cfRule type="containsText" dxfId="249" priority="1" operator="containsText" text=" ">
      <formula>NOT(ISERROR(SEARCH(" ",D1)))</formula>
    </cfRule>
  </conditionalFormatting>
  <conditionalFormatting sqref="B3:C3">
    <cfRule type="containsText" dxfId="248" priority="15" operator="containsText" text=" ">
      <formula>NOT(ISERROR(SEARCH(" ",B3)))</formula>
    </cfRule>
  </conditionalFormatting>
  <conditionalFormatting sqref="D3">
    <cfRule type="containsText" dxfId="247" priority="13" operator="containsText" text=" ">
      <formula>NOT(ISERROR(SEARCH(" ",D3)))</formula>
    </cfRule>
  </conditionalFormatting>
  <conditionalFormatting sqref="A4">
    <cfRule type="containsText" dxfId="246" priority="20" operator="containsText" text=" ">
      <formula>NOT(ISERROR(SEARCH(" ",A4)))</formula>
    </cfRule>
  </conditionalFormatting>
  <conditionalFormatting sqref="D4">
    <cfRule type="containsText" dxfId="245" priority="12" operator="containsText" text=" ">
      <formula>NOT(ISERROR(SEARCH(" ",D4)))</formula>
    </cfRule>
  </conditionalFormatting>
  <conditionalFormatting sqref="A1 B4:C4">
    <cfRule type="containsText" dxfId="244" priority="22" operator="containsText" text=" ">
      <formula>NOT(ISERROR(SEARCH(" ",A1)))</formula>
    </cfRule>
  </conditionalFormatting>
  <conditionalFormatting sqref="A2:A3 B2:D2">
    <cfRule type="containsText" dxfId="243" priority="21" operator="containsText" text=" ">
      <formula>NOT(ISERROR(SEARCH(" ",A2)))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国庆7天乐|GuoqingActivity</vt:lpstr>
      <vt:lpstr>砸金蛋|SmashEgg</vt:lpstr>
      <vt:lpstr>金蛋任务|EggTask</vt:lpstr>
      <vt:lpstr>新手明日礼|TomorrowGift</vt:lpstr>
      <vt:lpstr>幸运抽抽乐|LuckyGold</vt:lpstr>
      <vt:lpstr>弹珠碰碰碰|MarblesCrash</vt:lpstr>
      <vt:lpstr>奖池|MarblesJackpot</vt:lpstr>
      <vt:lpstr>弹珠显示|MarblesPrice</vt:lpstr>
      <vt:lpstr>你游戏我买单|CashBack</vt:lpstr>
      <vt:lpstr>勇者斗恶龙|DragonDrop</vt:lpstr>
      <vt:lpstr>猴王碎片|MonkeyPaoSP</vt:lpstr>
      <vt:lpstr>翻牌活动|FlopActivity</vt:lpstr>
      <vt:lpstr>翻牌机制|FlopRule</vt:lpstr>
      <vt:lpstr>翻牌牌型|FlopType</vt:lpstr>
      <vt:lpstr>GM配置活动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2006-09-16T00:00:00Z</dcterms:created>
  <dcterms:modified xsi:type="dcterms:W3CDTF">2021-03-25T02:33:20Z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