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mlC\DataTable\"/>
    </mc:Choice>
  </mc:AlternateContent>
  <bookViews>
    <workbookView xWindow="0" yWindow="0" windowWidth="24576" windowHeight="10284"/>
  </bookViews>
  <sheets>
    <sheet name="新手任务|NewTasks" sheetId="2" r:id="rId1"/>
  </sheets>
  <calcPr calcId="162913"/>
</workbook>
</file>

<file path=xl/calcChain.xml><?xml version="1.0" encoding="utf-8"?>
<calcChain xmlns="http://schemas.openxmlformats.org/spreadsheetml/2006/main">
  <c r="O84" i="2" l="1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BF10" i="2"/>
  <c r="BF13" i="2" s="1"/>
  <c r="BF16" i="2" s="1"/>
  <c r="BF19" i="2" s="1"/>
  <c r="BF22" i="2" s="1"/>
  <c r="BF25" i="2" s="1"/>
  <c r="BF28" i="2" s="1"/>
  <c r="BF31" i="2" s="1"/>
  <c r="BF34" i="2" s="1"/>
  <c r="BF37" i="2" s="1"/>
  <c r="BF40" i="2" s="1"/>
  <c r="BF43" i="2" s="1"/>
  <c r="BF46" i="2" s="1"/>
  <c r="BF49" i="2" s="1"/>
  <c r="BF52" i="2" s="1"/>
  <c r="BF55" i="2" s="1"/>
  <c r="BF58" i="2" s="1"/>
  <c r="BF61" i="2" s="1"/>
  <c r="BF64" i="2" s="1"/>
  <c r="BF67" i="2" s="1"/>
  <c r="BF70" i="2" s="1"/>
  <c r="BF73" i="2" s="1"/>
  <c r="BF76" i="2" s="1"/>
  <c r="BF79" i="2" s="1"/>
  <c r="BF82" i="2" s="1"/>
  <c r="BE10" i="2"/>
  <c r="BE13" i="2" s="1"/>
  <c r="BE16" i="2" s="1"/>
  <c r="BE19" i="2" s="1"/>
  <c r="BE22" i="2" s="1"/>
  <c r="BE25" i="2" s="1"/>
  <c r="BE28" i="2" s="1"/>
  <c r="BE31" i="2" s="1"/>
  <c r="BE34" i="2" s="1"/>
  <c r="BE37" i="2" s="1"/>
  <c r="BE40" i="2" s="1"/>
  <c r="BE43" i="2" s="1"/>
  <c r="BE46" i="2" s="1"/>
  <c r="BE49" i="2" s="1"/>
  <c r="BE52" i="2" s="1"/>
  <c r="BE55" i="2" s="1"/>
  <c r="BE58" i="2" s="1"/>
  <c r="BE61" i="2" s="1"/>
  <c r="BE64" i="2" s="1"/>
  <c r="BE67" i="2" s="1"/>
  <c r="BE70" i="2" s="1"/>
  <c r="BE73" i="2" s="1"/>
  <c r="BE76" i="2" s="1"/>
  <c r="BE79" i="2" s="1"/>
  <c r="BE82" i="2" s="1"/>
  <c r="BD10" i="2"/>
  <c r="BD13" i="2" s="1"/>
  <c r="BD16" i="2" s="1"/>
  <c r="BD19" i="2" s="1"/>
  <c r="BD22" i="2" s="1"/>
  <c r="BD25" i="2" s="1"/>
  <c r="BD28" i="2" s="1"/>
  <c r="BD31" i="2" s="1"/>
  <c r="BD34" i="2" s="1"/>
  <c r="BD37" i="2" s="1"/>
  <c r="BD40" i="2" s="1"/>
  <c r="BD43" i="2" s="1"/>
  <c r="BD46" i="2" s="1"/>
  <c r="BD49" i="2" s="1"/>
  <c r="BD52" i="2" s="1"/>
  <c r="BD55" i="2" s="1"/>
  <c r="BD58" i="2" s="1"/>
  <c r="BD61" i="2" s="1"/>
  <c r="BD64" i="2" s="1"/>
  <c r="BD67" i="2" s="1"/>
  <c r="BD70" i="2" s="1"/>
  <c r="BD73" i="2" s="1"/>
  <c r="BD76" i="2" s="1"/>
  <c r="BD79" i="2" s="1"/>
  <c r="BD82" i="2" s="1"/>
  <c r="BC10" i="2"/>
  <c r="BC13" i="2" s="1"/>
  <c r="BF9" i="2"/>
  <c r="BF12" i="2" s="1"/>
  <c r="BF15" i="2" s="1"/>
  <c r="BF18" i="2" s="1"/>
  <c r="BF21" i="2" s="1"/>
  <c r="BF24" i="2" s="1"/>
  <c r="BF27" i="2" s="1"/>
  <c r="BF30" i="2" s="1"/>
  <c r="BF33" i="2" s="1"/>
  <c r="BF36" i="2" s="1"/>
  <c r="BF39" i="2" s="1"/>
  <c r="BF42" i="2" s="1"/>
  <c r="BF45" i="2" s="1"/>
  <c r="BF48" i="2" s="1"/>
  <c r="BF51" i="2" s="1"/>
  <c r="BF54" i="2" s="1"/>
  <c r="BF57" i="2" s="1"/>
  <c r="BF60" i="2" s="1"/>
  <c r="BF63" i="2" s="1"/>
  <c r="BF66" i="2" s="1"/>
  <c r="BF69" i="2" s="1"/>
  <c r="BF72" i="2" s="1"/>
  <c r="BF75" i="2" s="1"/>
  <c r="BF78" i="2" s="1"/>
  <c r="BF81" i="2" s="1"/>
  <c r="BF84" i="2" s="1"/>
  <c r="BE9" i="2"/>
  <c r="BE12" i="2" s="1"/>
  <c r="BE15" i="2" s="1"/>
  <c r="BE18" i="2" s="1"/>
  <c r="BE21" i="2" s="1"/>
  <c r="BE24" i="2" s="1"/>
  <c r="BE27" i="2" s="1"/>
  <c r="BE30" i="2" s="1"/>
  <c r="BE33" i="2" s="1"/>
  <c r="BE36" i="2" s="1"/>
  <c r="BE39" i="2" s="1"/>
  <c r="BE42" i="2" s="1"/>
  <c r="BE45" i="2" s="1"/>
  <c r="BE48" i="2" s="1"/>
  <c r="BE51" i="2" s="1"/>
  <c r="BE54" i="2" s="1"/>
  <c r="BE57" i="2" s="1"/>
  <c r="BE60" i="2" s="1"/>
  <c r="BE63" i="2" s="1"/>
  <c r="BE66" i="2" s="1"/>
  <c r="BE69" i="2" s="1"/>
  <c r="BE72" i="2" s="1"/>
  <c r="BE75" i="2" s="1"/>
  <c r="BE78" i="2" s="1"/>
  <c r="BE81" i="2" s="1"/>
  <c r="BE84" i="2" s="1"/>
  <c r="BD9" i="2"/>
  <c r="BD12" i="2" s="1"/>
  <c r="BD15" i="2" s="1"/>
  <c r="BD18" i="2" s="1"/>
  <c r="BD21" i="2" s="1"/>
  <c r="BD24" i="2" s="1"/>
  <c r="BD27" i="2" s="1"/>
  <c r="BD30" i="2" s="1"/>
  <c r="BD33" i="2" s="1"/>
  <c r="BD36" i="2" s="1"/>
  <c r="BD39" i="2" s="1"/>
  <c r="BD42" i="2" s="1"/>
  <c r="BD45" i="2" s="1"/>
  <c r="BD48" i="2" s="1"/>
  <c r="BD51" i="2" s="1"/>
  <c r="BD54" i="2" s="1"/>
  <c r="BD57" i="2" s="1"/>
  <c r="BD60" i="2" s="1"/>
  <c r="BD63" i="2" s="1"/>
  <c r="BD66" i="2" s="1"/>
  <c r="BD69" i="2" s="1"/>
  <c r="BD72" i="2" s="1"/>
  <c r="BD75" i="2" s="1"/>
  <c r="BD78" i="2" s="1"/>
  <c r="BD81" i="2" s="1"/>
  <c r="BD84" i="2" s="1"/>
  <c r="BC9" i="2"/>
  <c r="BF8" i="2"/>
  <c r="BF11" i="2" s="1"/>
  <c r="BF14" i="2" s="1"/>
  <c r="BF17" i="2" s="1"/>
  <c r="BF20" i="2" s="1"/>
  <c r="BF23" i="2" s="1"/>
  <c r="BF26" i="2" s="1"/>
  <c r="BF29" i="2" s="1"/>
  <c r="BF32" i="2" s="1"/>
  <c r="BF35" i="2" s="1"/>
  <c r="BF38" i="2" s="1"/>
  <c r="BF41" i="2" s="1"/>
  <c r="BF44" i="2" s="1"/>
  <c r="BF47" i="2" s="1"/>
  <c r="BF50" i="2" s="1"/>
  <c r="BF53" i="2" s="1"/>
  <c r="BF56" i="2" s="1"/>
  <c r="BF59" i="2" s="1"/>
  <c r="BF62" i="2" s="1"/>
  <c r="BF65" i="2" s="1"/>
  <c r="BF68" i="2" s="1"/>
  <c r="BF71" i="2" s="1"/>
  <c r="BF74" i="2" s="1"/>
  <c r="BF77" i="2" s="1"/>
  <c r="BF80" i="2" s="1"/>
  <c r="BF83" i="2" s="1"/>
  <c r="BE8" i="2"/>
  <c r="BE11" i="2" s="1"/>
  <c r="BE14" i="2" s="1"/>
  <c r="BE17" i="2" s="1"/>
  <c r="BE20" i="2" s="1"/>
  <c r="BE23" i="2" s="1"/>
  <c r="BE26" i="2" s="1"/>
  <c r="BE29" i="2" s="1"/>
  <c r="BE32" i="2" s="1"/>
  <c r="BE35" i="2" s="1"/>
  <c r="BE38" i="2" s="1"/>
  <c r="BE41" i="2" s="1"/>
  <c r="BE44" i="2" s="1"/>
  <c r="BE47" i="2" s="1"/>
  <c r="BE50" i="2" s="1"/>
  <c r="BE53" i="2" s="1"/>
  <c r="BE56" i="2" s="1"/>
  <c r="BE59" i="2" s="1"/>
  <c r="BE62" i="2" s="1"/>
  <c r="BE65" i="2" s="1"/>
  <c r="BE68" i="2" s="1"/>
  <c r="BE71" i="2" s="1"/>
  <c r="BE74" i="2" s="1"/>
  <c r="BE77" i="2" s="1"/>
  <c r="BE80" i="2" s="1"/>
  <c r="BE83" i="2" s="1"/>
  <c r="BD8" i="2"/>
  <c r="BD11" i="2" s="1"/>
  <c r="BD14" i="2" s="1"/>
  <c r="BD17" i="2" s="1"/>
  <c r="BD20" i="2" s="1"/>
  <c r="BD23" i="2" s="1"/>
  <c r="BD26" i="2" s="1"/>
  <c r="BD29" i="2" s="1"/>
  <c r="BD32" i="2" s="1"/>
  <c r="BD35" i="2" s="1"/>
  <c r="BD38" i="2" s="1"/>
  <c r="BD41" i="2" s="1"/>
  <c r="BD44" i="2" s="1"/>
  <c r="BD47" i="2" s="1"/>
  <c r="BD50" i="2" s="1"/>
  <c r="BD53" i="2" s="1"/>
  <c r="BD56" i="2" s="1"/>
  <c r="BD59" i="2" s="1"/>
  <c r="BD62" i="2" s="1"/>
  <c r="BD65" i="2" s="1"/>
  <c r="BD68" i="2" s="1"/>
  <c r="BD71" i="2" s="1"/>
  <c r="BD74" i="2" s="1"/>
  <c r="BD77" i="2" s="1"/>
  <c r="BD80" i="2" s="1"/>
  <c r="BD83" i="2" s="1"/>
  <c r="BC8" i="2"/>
  <c r="BB7" i="2"/>
  <c r="BA7" i="2"/>
  <c r="BA10" i="2" s="1"/>
  <c r="BA13" i="2" s="1"/>
  <c r="BB6" i="2"/>
  <c r="BB9" i="2" s="1"/>
  <c r="BB12" i="2" s="1"/>
  <c r="BB15" i="2" s="1"/>
  <c r="BB18" i="2" s="1"/>
  <c r="BB21" i="2" s="1"/>
  <c r="BB24" i="2" s="1"/>
  <c r="BB27" i="2" s="1"/>
  <c r="BB30" i="2" s="1"/>
  <c r="BB33" i="2" s="1"/>
  <c r="BB36" i="2" s="1"/>
  <c r="BB39" i="2" s="1"/>
  <c r="BB42" i="2" s="1"/>
  <c r="BB45" i="2" s="1"/>
  <c r="BB48" i="2" s="1"/>
  <c r="BB51" i="2" s="1"/>
  <c r="BB54" i="2" s="1"/>
  <c r="BB57" i="2" s="1"/>
  <c r="BB60" i="2" s="1"/>
  <c r="BB63" i="2" s="1"/>
  <c r="BB66" i="2" s="1"/>
  <c r="BB69" i="2" s="1"/>
  <c r="BB72" i="2" s="1"/>
  <c r="BB75" i="2" s="1"/>
  <c r="BB78" i="2" s="1"/>
  <c r="BB81" i="2" s="1"/>
  <c r="BB84" i="2" s="1"/>
  <c r="BA6" i="2"/>
  <c r="BB5" i="2"/>
  <c r="BB8" i="2" s="1"/>
  <c r="BB11" i="2" s="1"/>
  <c r="BB14" i="2" s="1"/>
  <c r="BB17" i="2" s="1"/>
  <c r="BB20" i="2" s="1"/>
  <c r="BB23" i="2" s="1"/>
  <c r="BB26" i="2" s="1"/>
  <c r="BB29" i="2" s="1"/>
  <c r="BB32" i="2" s="1"/>
  <c r="BB35" i="2" s="1"/>
  <c r="BB38" i="2" s="1"/>
  <c r="BB41" i="2" s="1"/>
  <c r="BB44" i="2" s="1"/>
  <c r="BB47" i="2" s="1"/>
  <c r="BB50" i="2" s="1"/>
  <c r="BB53" i="2" s="1"/>
  <c r="BB56" i="2" s="1"/>
  <c r="BB59" i="2" s="1"/>
  <c r="BB62" i="2" s="1"/>
  <c r="BB65" i="2" s="1"/>
  <c r="BB68" i="2" s="1"/>
  <c r="BB71" i="2" s="1"/>
  <c r="BB74" i="2" s="1"/>
  <c r="BB77" i="2" s="1"/>
  <c r="BB80" i="2" s="1"/>
  <c r="BB83" i="2" s="1"/>
  <c r="BA5" i="2"/>
  <c r="BF1" i="2"/>
  <c r="BK5" i="2" l="1"/>
  <c r="BC16" i="2"/>
  <c r="BK6" i="2"/>
  <c r="BA9" i="2"/>
  <c r="BK9" i="2"/>
  <c r="BK7" i="2"/>
  <c r="BB10" i="2"/>
  <c r="BK10" i="2" s="1"/>
  <c r="BC11" i="2"/>
  <c r="BA16" i="2"/>
  <c r="BC12" i="2"/>
  <c r="BA8" i="2"/>
  <c r="BK8" i="2" s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BB13" i="2" l="1"/>
  <c r="BJ10" i="2"/>
  <c r="BC19" i="2"/>
  <c r="BC14" i="2"/>
  <c r="BA11" i="2"/>
  <c r="BJ8" i="2"/>
  <c r="BC15" i="2"/>
  <c r="BA12" i="2"/>
  <c r="BJ9" i="2"/>
  <c r="BA19" i="2"/>
  <c r="AJ9" i="2"/>
  <c r="AJ14" i="2"/>
  <c r="AJ19" i="2"/>
  <c r="AJ24" i="2"/>
  <c r="AJ36" i="2"/>
  <c r="AJ39" i="2"/>
  <c r="AJ44" i="2"/>
  <c r="AJ49" i="2"/>
  <c r="AJ54" i="2"/>
  <c r="AJ60" i="2"/>
  <c r="AJ64" i="2"/>
  <c r="AJ69" i="2"/>
  <c r="AJ74" i="2"/>
  <c r="AJ79" i="2"/>
  <c r="AJ84" i="2"/>
  <c r="AJ6" i="2"/>
  <c r="BC17" i="2" l="1"/>
  <c r="BC22" i="2"/>
  <c r="BA14" i="2"/>
  <c r="BJ11" i="2"/>
  <c r="BA22" i="2"/>
  <c r="BA15" i="2"/>
  <c r="BK15" i="2" s="1"/>
  <c r="BJ12" i="2"/>
  <c r="BK11" i="2"/>
  <c r="BC18" i="2"/>
  <c r="BK12" i="2"/>
  <c r="BB16" i="2"/>
  <c r="BK13" i="2"/>
  <c r="BJ13" i="2"/>
  <c r="AD25" i="2"/>
  <c r="AD37" i="2" s="1"/>
  <c r="AD49" i="2" s="1"/>
  <c r="BB19" i="2" l="1"/>
  <c r="BJ16" i="2"/>
  <c r="BK16" i="2"/>
  <c r="BA25" i="2"/>
  <c r="BC25" i="2"/>
  <c r="BK18" i="2"/>
  <c r="BC21" i="2"/>
  <c r="BA17" i="2"/>
  <c r="BK17" i="2" s="1"/>
  <c r="BJ14" i="2"/>
  <c r="BC20" i="2"/>
  <c r="BJ15" i="2"/>
  <c r="BA18" i="2"/>
  <c r="BK14" i="2"/>
  <c r="AC2" i="2"/>
  <c r="BA28" i="2" l="1"/>
  <c r="BC28" i="2"/>
  <c r="BJ18" i="2"/>
  <c r="BA21" i="2"/>
  <c r="BC23" i="2"/>
  <c r="BA20" i="2"/>
  <c r="BK20" i="2" s="1"/>
  <c r="BJ17" i="2"/>
  <c r="BC24" i="2"/>
  <c r="BB22" i="2"/>
  <c r="BK19" i="2"/>
  <c r="BJ19" i="2"/>
  <c r="AU21" i="2"/>
  <c r="AU20" i="2"/>
  <c r="AT19" i="2"/>
  <c r="AU18" i="2"/>
  <c r="AU17" i="2"/>
  <c r="AT11" i="2"/>
  <c r="AT10" i="2"/>
  <c r="AT9" i="2"/>
  <c r="AT8" i="2"/>
  <c r="AU7" i="2"/>
  <c r="AT7" i="2"/>
  <c r="AT6" i="2" s="1"/>
  <c r="AG10" i="2"/>
  <c r="AH10" i="2"/>
  <c r="AG13" i="2"/>
  <c r="AH13" i="2"/>
  <c r="AG14" i="2"/>
  <c r="AH14" i="2"/>
  <c r="AG15" i="2"/>
  <c r="AH15" i="2"/>
  <c r="AG16" i="2"/>
  <c r="AH16" i="2"/>
  <c r="AG17" i="2"/>
  <c r="AH17" i="2"/>
  <c r="AG20" i="2"/>
  <c r="AH20" i="2"/>
  <c r="AG19" i="2"/>
  <c r="AH19" i="2"/>
  <c r="AG18" i="2"/>
  <c r="AH18" i="2"/>
  <c r="AG21" i="2"/>
  <c r="AH21" i="2"/>
  <c r="AG22" i="2"/>
  <c r="AH22" i="2"/>
  <c r="AG23" i="2"/>
  <c r="AH23" i="2"/>
  <c r="AG24" i="2"/>
  <c r="AH24" i="2"/>
  <c r="AG25" i="2"/>
  <c r="AH25" i="2"/>
  <c r="AG26" i="2"/>
  <c r="AH26" i="2"/>
  <c r="AG27" i="2"/>
  <c r="AH27" i="2"/>
  <c r="AG28" i="2"/>
  <c r="AH28" i="2"/>
  <c r="AG29" i="2"/>
  <c r="AH29" i="2"/>
  <c r="AG32" i="2"/>
  <c r="AH32" i="2"/>
  <c r="AG31" i="2"/>
  <c r="AH31" i="2"/>
  <c r="AG30" i="2"/>
  <c r="AH30" i="2"/>
  <c r="AG33" i="2"/>
  <c r="AH33" i="2"/>
  <c r="AG34" i="2"/>
  <c r="AH34" i="2"/>
  <c r="AG35" i="2"/>
  <c r="AH35" i="2"/>
  <c r="AG36" i="2"/>
  <c r="AH36" i="2"/>
  <c r="AG37" i="2"/>
  <c r="AH37" i="2"/>
  <c r="AG38" i="2"/>
  <c r="AH38" i="2"/>
  <c r="AG39" i="2"/>
  <c r="AH39" i="2"/>
  <c r="AG40" i="2"/>
  <c r="AH40" i="2"/>
  <c r="AG41" i="2"/>
  <c r="AH41" i="2"/>
  <c r="AG42" i="2"/>
  <c r="AH42" i="2"/>
  <c r="AG43" i="2"/>
  <c r="AH43" i="2"/>
  <c r="AG44" i="2"/>
  <c r="AH44" i="2"/>
  <c r="AG45" i="2"/>
  <c r="AH45" i="2"/>
  <c r="AG46" i="2"/>
  <c r="AH46" i="2"/>
  <c r="AG47" i="2"/>
  <c r="AH47" i="2"/>
  <c r="AG48" i="2"/>
  <c r="AH48" i="2"/>
  <c r="AG49" i="2"/>
  <c r="AH49" i="2"/>
  <c r="AG50" i="2"/>
  <c r="AH50" i="2"/>
  <c r="AG51" i="2"/>
  <c r="AH51" i="2"/>
  <c r="AG52" i="2"/>
  <c r="AH52" i="2"/>
  <c r="AG53" i="2"/>
  <c r="AH53" i="2"/>
  <c r="AG54" i="2"/>
  <c r="AH54" i="2"/>
  <c r="AG55" i="2"/>
  <c r="AH55" i="2"/>
  <c r="AG56" i="2"/>
  <c r="AH56" i="2"/>
  <c r="AG57" i="2"/>
  <c r="AH57" i="2"/>
  <c r="AG58" i="2"/>
  <c r="AH58" i="2"/>
  <c r="AG59" i="2"/>
  <c r="AH59" i="2"/>
  <c r="AG60" i="2"/>
  <c r="AH60" i="2"/>
  <c r="AG61" i="2"/>
  <c r="AH61" i="2"/>
  <c r="AG62" i="2"/>
  <c r="AH62" i="2"/>
  <c r="AG63" i="2"/>
  <c r="AH63" i="2"/>
  <c r="AG64" i="2"/>
  <c r="AH64" i="2"/>
  <c r="AG65" i="2"/>
  <c r="AH65" i="2"/>
  <c r="AG66" i="2"/>
  <c r="AH66" i="2"/>
  <c r="AG67" i="2"/>
  <c r="AH67" i="2"/>
  <c r="AG68" i="2"/>
  <c r="AH68" i="2"/>
  <c r="AG69" i="2"/>
  <c r="AH69" i="2"/>
  <c r="AG70" i="2"/>
  <c r="AH70" i="2"/>
  <c r="AG71" i="2"/>
  <c r="AH71" i="2"/>
  <c r="AG72" i="2"/>
  <c r="AH72" i="2"/>
  <c r="AG73" i="2"/>
  <c r="AH73" i="2"/>
  <c r="AG74" i="2"/>
  <c r="AH74" i="2"/>
  <c r="AG75" i="2"/>
  <c r="AH75" i="2"/>
  <c r="AG76" i="2"/>
  <c r="AH76" i="2"/>
  <c r="AG77" i="2"/>
  <c r="AH77" i="2"/>
  <c r="AG78" i="2"/>
  <c r="AH78" i="2"/>
  <c r="AG79" i="2"/>
  <c r="AH79" i="2"/>
  <c r="AG80" i="2"/>
  <c r="AH80" i="2"/>
  <c r="AG81" i="2"/>
  <c r="AH81" i="2"/>
  <c r="AG82" i="2"/>
  <c r="AH82" i="2"/>
  <c r="AG83" i="2"/>
  <c r="AH83" i="2"/>
  <c r="AG84" i="2"/>
  <c r="AH84" i="2"/>
  <c r="F25" i="2"/>
  <c r="F37" i="2"/>
  <c r="F49" i="2"/>
  <c r="F61" i="2"/>
  <c r="F73" i="2"/>
  <c r="F13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I6" i="2"/>
  <c r="T6" i="2" s="1"/>
  <c r="J6" i="2"/>
  <c r="F6" i="2" s="1"/>
  <c r="I7" i="2"/>
  <c r="T7" i="2" s="1"/>
  <c r="J7" i="2"/>
  <c r="F7" i="2" s="1"/>
  <c r="I8" i="2"/>
  <c r="T8" i="2" s="1"/>
  <c r="J8" i="2"/>
  <c r="F8" i="2" s="1"/>
  <c r="I9" i="2"/>
  <c r="T9" i="2" s="1"/>
  <c r="J9" i="2"/>
  <c r="F9" i="2" s="1"/>
  <c r="I12" i="2"/>
  <c r="T12" i="2" s="1"/>
  <c r="J12" i="2"/>
  <c r="F12" i="2" s="1"/>
  <c r="I11" i="2"/>
  <c r="T11" i="2" s="1"/>
  <c r="J11" i="2"/>
  <c r="F11" i="2" s="1"/>
  <c r="I10" i="2"/>
  <c r="T10" i="2" s="1"/>
  <c r="J10" i="2"/>
  <c r="F10" i="2" s="1"/>
  <c r="I13" i="2"/>
  <c r="T13" i="2" s="1"/>
  <c r="J13" i="2"/>
  <c r="I14" i="2"/>
  <c r="T14" i="2" s="1"/>
  <c r="J14" i="2"/>
  <c r="F14" i="2" s="1"/>
  <c r="I15" i="2"/>
  <c r="T15" i="2" s="1"/>
  <c r="J15" i="2"/>
  <c r="F15" i="2" s="1"/>
  <c r="I16" i="2"/>
  <c r="T16" i="2" s="1"/>
  <c r="J16" i="2"/>
  <c r="F16" i="2" s="1"/>
  <c r="I17" i="2"/>
  <c r="T17" i="2" s="1"/>
  <c r="J17" i="2"/>
  <c r="F17" i="2" s="1"/>
  <c r="I20" i="2"/>
  <c r="T20" i="2" s="1"/>
  <c r="J20" i="2"/>
  <c r="F20" i="2" s="1"/>
  <c r="J19" i="2"/>
  <c r="F19" i="2" s="1"/>
  <c r="I18" i="2"/>
  <c r="T18" i="2" s="1"/>
  <c r="J18" i="2"/>
  <c r="F18" i="2" s="1"/>
  <c r="J21" i="2"/>
  <c r="F21" i="2" s="1"/>
  <c r="I22" i="2"/>
  <c r="T22" i="2" s="1"/>
  <c r="J22" i="2"/>
  <c r="F22" i="2" s="1"/>
  <c r="J23" i="2"/>
  <c r="F23" i="2" s="1"/>
  <c r="I24" i="2"/>
  <c r="T24" i="2" s="1"/>
  <c r="J24" i="2"/>
  <c r="F24" i="2" s="1"/>
  <c r="J25" i="2"/>
  <c r="I26" i="2"/>
  <c r="T26" i="2" s="1"/>
  <c r="J26" i="2"/>
  <c r="F26" i="2" s="1"/>
  <c r="J27" i="2"/>
  <c r="F27" i="2" s="1"/>
  <c r="I28" i="2"/>
  <c r="T28" i="2" s="1"/>
  <c r="J28" i="2"/>
  <c r="F28" i="2" s="1"/>
  <c r="I29" i="2"/>
  <c r="T29" i="2" s="1"/>
  <c r="J29" i="2"/>
  <c r="F29" i="2" s="1"/>
  <c r="I32" i="2"/>
  <c r="T32" i="2" s="1"/>
  <c r="J32" i="2"/>
  <c r="F32" i="2" s="1"/>
  <c r="J31" i="2"/>
  <c r="F31" i="2" s="1"/>
  <c r="I30" i="2"/>
  <c r="T30" i="2" s="1"/>
  <c r="J30" i="2"/>
  <c r="F30" i="2" s="1"/>
  <c r="J33" i="2"/>
  <c r="F33" i="2" s="1"/>
  <c r="I34" i="2"/>
  <c r="T34" i="2" s="1"/>
  <c r="J34" i="2"/>
  <c r="F34" i="2" s="1"/>
  <c r="J35" i="2"/>
  <c r="F35" i="2" s="1"/>
  <c r="I36" i="2"/>
  <c r="T36" i="2" s="1"/>
  <c r="J36" i="2"/>
  <c r="F36" i="2" s="1"/>
  <c r="J37" i="2"/>
  <c r="I38" i="2"/>
  <c r="T38" i="2" s="1"/>
  <c r="J38" i="2"/>
  <c r="F38" i="2" s="1"/>
  <c r="J39" i="2"/>
  <c r="F39" i="2" s="1"/>
  <c r="I40" i="2"/>
  <c r="T40" i="2" s="1"/>
  <c r="J40" i="2"/>
  <c r="F40" i="2" s="1"/>
  <c r="I41" i="2"/>
  <c r="T41" i="2" s="1"/>
  <c r="J41" i="2"/>
  <c r="F41" i="2" s="1"/>
  <c r="I42" i="2"/>
  <c r="T42" i="2" s="1"/>
  <c r="J42" i="2"/>
  <c r="F42" i="2" s="1"/>
  <c r="J43" i="2"/>
  <c r="F43" i="2" s="1"/>
  <c r="I44" i="2"/>
  <c r="T44" i="2" s="1"/>
  <c r="J44" i="2"/>
  <c r="F44" i="2" s="1"/>
  <c r="I45" i="2"/>
  <c r="T45" i="2" s="1"/>
  <c r="J45" i="2"/>
  <c r="F45" i="2" s="1"/>
  <c r="I46" i="2"/>
  <c r="T46" i="2" s="1"/>
  <c r="J46" i="2"/>
  <c r="F46" i="2" s="1"/>
  <c r="J47" i="2"/>
  <c r="F47" i="2" s="1"/>
  <c r="I48" i="2"/>
  <c r="T48" i="2" s="1"/>
  <c r="J48" i="2"/>
  <c r="F48" i="2" s="1"/>
  <c r="J49" i="2"/>
  <c r="I50" i="2"/>
  <c r="T50" i="2" s="1"/>
  <c r="J50" i="2"/>
  <c r="F50" i="2" s="1"/>
  <c r="J51" i="2"/>
  <c r="F51" i="2" s="1"/>
  <c r="I52" i="2"/>
  <c r="T52" i="2" s="1"/>
  <c r="J52" i="2"/>
  <c r="F52" i="2" s="1"/>
  <c r="I53" i="2"/>
  <c r="T53" i="2" s="1"/>
  <c r="J53" i="2"/>
  <c r="F53" i="2" s="1"/>
  <c r="I54" i="2"/>
  <c r="T54" i="2" s="1"/>
  <c r="J54" i="2"/>
  <c r="F54" i="2" s="1"/>
  <c r="J55" i="2"/>
  <c r="F55" i="2" s="1"/>
  <c r="I56" i="2"/>
  <c r="T56" i="2" s="1"/>
  <c r="J56" i="2"/>
  <c r="F56" i="2" s="1"/>
  <c r="I57" i="2"/>
  <c r="T57" i="2" s="1"/>
  <c r="J57" i="2"/>
  <c r="F57" i="2" s="1"/>
  <c r="I58" i="2"/>
  <c r="T58" i="2" s="1"/>
  <c r="J58" i="2"/>
  <c r="F58" i="2" s="1"/>
  <c r="J59" i="2"/>
  <c r="F59" i="2" s="1"/>
  <c r="I60" i="2"/>
  <c r="T60" i="2" s="1"/>
  <c r="J60" i="2"/>
  <c r="F60" i="2" s="1"/>
  <c r="J61" i="2"/>
  <c r="I62" i="2"/>
  <c r="T62" i="2" s="1"/>
  <c r="J62" i="2"/>
  <c r="F62" i="2" s="1"/>
  <c r="J63" i="2"/>
  <c r="F63" i="2" s="1"/>
  <c r="I64" i="2"/>
  <c r="T64" i="2" s="1"/>
  <c r="J64" i="2"/>
  <c r="F64" i="2" s="1"/>
  <c r="I65" i="2"/>
  <c r="T65" i="2" s="1"/>
  <c r="J65" i="2"/>
  <c r="F65" i="2" s="1"/>
  <c r="I66" i="2"/>
  <c r="T66" i="2" s="1"/>
  <c r="J66" i="2"/>
  <c r="F66" i="2" s="1"/>
  <c r="J67" i="2"/>
  <c r="F67" i="2" s="1"/>
  <c r="I68" i="2"/>
  <c r="T68" i="2" s="1"/>
  <c r="J68" i="2"/>
  <c r="F68" i="2" s="1"/>
  <c r="I69" i="2"/>
  <c r="T69" i="2" s="1"/>
  <c r="J69" i="2"/>
  <c r="F69" i="2" s="1"/>
  <c r="I70" i="2"/>
  <c r="T70" i="2" s="1"/>
  <c r="J70" i="2"/>
  <c r="F70" i="2" s="1"/>
  <c r="J71" i="2"/>
  <c r="F71" i="2" s="1"/>
  <c r="I72" i="2"/>
  <c r="T72" i="2" s="1"/>
  <c r="J72" i="2"/>
  <c r="F72" i="2" s="1"/>
  <c r="J73" i="2"/>
  <c r="I74" i="2"/>
  <c r="T74" i="2" s="1"/>
  <c r="J74" i="2"/>
  <c r="F74" i="2" s="1"/>
  <c r="I75" i="2"/>
  <c r="T75" i="2" s="1"/>
  <c r="J75" i="2"/>
  <c r="F75" i="2" s="1"/>
  <c r="I76" i="2"/>
  <c r="T76" i="2" s="1"/>
  <c r="J76" i="2"/>
  <c r="F76" i="2" s="1"/>
  <c r="I77" i="2"/>
  <c r="T77" i="2" s="1"/>
  <c r="J77" i="2"/>
  <c r="F77" i="2" s="1"/>
  <c r="I78" i="2"/>
  <c r="T78" i="2" s="1"/>
  <c r="J78" i="2"/>
  <c r="F78" i="2" s="1"/>
  <c r="J79" i="2"/>
  <c r="F79" i="2" s="1"/>
  <c r="I80" i="2"/>
  <c r="T80" i="2" s="1"/>
  <c r="J80" i="2"/>
  <c r="F80" i="2" s="1"/>
  <c r="I81" i="2"/>
  <c r="T81" i="2" s="1"/>
  <c r="J81" i="2"/>
  <c r="F81" i="2" s="1"/>
  <c r="I82" i="2"/>
  <c r="T82" i="2" s="1"/>
  <c r="J82" i="2"/>
  <c r="F82" i="2" s="1"/>
  <c r="J83" i="2"/>
  <c r="F83" i="2" s="1"/>
  <c r="I84" i="2"/>
  <c r="T84" i="2" s="1"/>
  <c r="J84" i="2"/>
  <c r="F84" i="2" s="1"/>
  <c r="J5" i="2"/>
  <c r="F5" i="2" s="1"/>
  <c r="I5" i="2"/>
  <c r="T5" i="2" s="1"/>
  <c r="C84" i="2"/>
  <c r="L84" i="2"/>
  <c r="M84" i="2" s="1"/>
  <c r="L83" i="2"/>
  <c r="M83" i="2" s="1"/>
  <c r="L82" i="2"/>
  <c r="M82" i="2" s="1"/>
  <c r="L81" i="2"/>
  <c r="M81" i="2" s="1"/>
  <c r="L80" i="2"/>
  <c r="M80" i="2" s="1"/>
  <c r="L79" i="2"/>
  <c r="L78" i="2"/>
  <c r="L77" i="2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L66" i="2"/>
  <c r="L65" i="2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L54" i="2"/>
  <c r="L53" i="2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L42" i="2"/>
  <c r="L41" i="2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0" i="2"/>
  <c r="M30" i="2" s="1"/>
  <c r="L31" i="2"/>
  <c r="L32" i="2"/>
  <c r="L29" i="2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18" i="2"/>
  <c r="M18" i="2" s="1"/>
  <c r="L19" i="2"/>
  <c r="L20" i="2"/>
  <c r="L17" i="2"/>
  <c r="BA24" i="2" l="1"/>
  <c r="BJ21" i="2"/>
  <c r="BB25" i="2"/>
  <c r="BK22" i="2"/>
  <c r="BJ22" i="2"/>
  <c r="BC26" i="2"/>
  <c r="BK24" i="2"/>
  <c r="BC27" i="2"/>
  <c r="BC31" i="2"/>
  <c r="BK21" i="2"/>
  <c r="BJ20" i="2"/>
  <c r="BA23" i="2"/>
  <c r="BK23" i="2" s="1"/>
  <c r="BA31" i="2"/>
  <c r="AU16" i="2"/>
  <c r="AT16" i="2" s="1"/>
  <c r="AJ12" i="2"/>
  <c r="AT12" i="2"/>
  <c r="AT30" i="2" s="1"/>
  <c r="AU30" i="2" s="1"/>
  <c r="K68" i="2"/>
  <c r="K30" i="2"/>
  <c r="K56" i="2"/>
  <c r="K77" i="2"/>
  <c r="K65" i="2"/>
  <c r="K33" i="2"/>
  <c r="K44" i="2"/>
  <c r="AU14" i="2"/>
  <c r="AT14" i="2" s="1"/>
  <c r="AJ7" i="2"/>
  <c r="AJ15" i="2"/>
  <c r="AJ23" i="2"/>
  <c r="AJ31" i="2"/>
  <c r="AJ47" i="2"/>
  <c r="AJ55" i="2"/>
  <c r="AJ63" i="2"/>
  <c r="AJ71" i="2"/>
  <c r="AJ33" i="2"/>
  <c r="AJ57" i="2"/>
  <c r="AJ73" i="2"/>
  <c r="AJ68" i="2"/>
  <c r="AJ70" i="2"/>
  <c r="AJ8" i="2"/>
  <c r="AJ16" i="2"/>
  <c r="AJ30" i="2"/>
  <c r="AJ40" i="2"/>
  <c r="AJ48" i="2"/>
  <c r="AJ56" i="2"/>
  <c r="AJ72" i="2"/>
  <c r="AJ80" i="2"/>
  <c r="AJ17" i="2"/>
  <c r="AJ25" i="2"/>
  <c r="AJ41" i="2"/>
  <c r="AJ65" i="2"/>
  <c r="AJ81" i="2"/>
  <c r="AJ20" i="2"/>
  <c r="AJ26" i="2"/>
  <c r="AJ34" i="2"/>
  <c r="AJ42" i="2"/>
  <c r="AJ50" i="2"/>
  <c r="AJ58" i="2"/>
  <c r="AJ66" i="2"/>
  <c r="AJ82" i="2"/>
  <c r="AJ10" i="2"/>
  <c r="AJ28" i="2"/>
  <c r="AJ76" i="2"/>
  <c r="AJ78" i="2"/>
  <c r="AJ11" i="2"/>
  <c r="AJ27" i="2"/>
  <c r="AJ35" i="2"/>
  <c r="AJ43" i="2"/>
  <c r="AJ51" i="2"/>
  <c r="AJ59" i="2"/>
  <c r="AJ67" i="2"/>
  <c r="AJ75" i="2"/>
  <c r="AJ83" i="2"/>
  <c r="AJ18" i="2"/>
  <c r="AJ52" i="2"/>
  <c r="AJ13" i="2"/>
  <c r="AJ21" i="2"/>
  <c r="AJ29" i="2"/>
  <c r="AJ37" i="2"/>
  <c r="AJ45" i="2"/>
  <c r="AJ53" i="2"/>
  <c r="AJ61" i="2"/>
  <c r="AJ77" i="2"/>
  <c r="AJ22" i="2"/>
  <c r="AJ32" i="2"/>
  <c r="AJ38" i="2"/>
  <c r="AJ46" i="2"/>
  <c r="AJ62" i="2"/>
  <c r="AJ5" i="2"/>
  <c r="K83" i="2"/>
  <c r="K59" i="2"/>
  <c r="K51" i="2"/>
  <c r="K47" i="2"/>
  <c r="K39" i="2"/>
  <c r="K35" i="2"/>
  <c r="AU6" i="2"/>
  <c r="AU12" i="2"/>
  <c r="AU15" i="2"/>
  <c r="AT15" i="2" s="1"/>
  <c r="K69" i="2"/>
  <c r="K36" i="2"/>
  <c r="K46" i="2"/>
  <c r="K42" i="2"/>
  <c r="K34" i="2"/>
  <c r="K81" i="2"/>
  <c r="K73" i="2"/>
  <c r="K61" i="2"/>
  <c r="K57" i="2"/>
  <c r="K53" i="2"/>
  <c r="K49" i="2"/>
  <c r="K45" i="2"/>
  <c r="K41" i="2"/>
  <c r="K37" i="2"/>
  <c r="K80" i="2"/>
  <c r="K76" i="2"/>
  <c r="K72" i="2"/>
  <c r="K64" i="2"/>
  <c r="K60" i="2"/>
  <c r="K52" i="2"/>
  <c r="K48" i="2"/>
  <c r="K40" i="2"/>
  <c r="K84" i="2"/>
  <c r="K74" i="2"/>
  <c r="K67" i="2"/>
  <c r="K31" i="2"/>
  <c r="K79" i="2"/>
  <c r="K55" i="2"/>
  <c r="K66" i="2"/>
  <c r="K62" i="2"/>
  <c r="K54" i="2"/>
  <c r="K50" i="2"/>
  <c r="K38" i="2"/>
  <c r="K32" i="2"/>
  <c r="K63" i="2"/>
  <c r="AU13" i="2"/>
  <c r="AT13" i="2" s="1"/>
  <c r="K71" i="2"/>
  <c r="K75" i="2"/>
  <c r="K43" i="2"/>
  <c r="K58" i="2"/>
  <c r="K70" i="2"/>
  <c r="K78" i="2"/>
  <c r="K82" i="2"/>
  <c r="AD27" i="2"/>
  <c r="AD23" i="2"/>
  <c r="I23" i="2" s="1"/>
  <c r="T23" i="2" s="1"/>
  <c r="AD21" i="2"/>
  <c r="I21" i="2" s="1"/>
  <c r="T21" i="2" s="1"/>
  <c r="AD19" i="2"/>
  <c r="I19" i="2" s="1"/>
  <c r="T19" i="2" s="1"/>
  <c r="BC29" i="2" l="1"/>
  <c r="BC34" i="2"/>
  <c r="BB28" i="2"/>
  <c r="BJ25" i="2"/>
  <c r="BK25" i="2"/>
  <c r="BA34" i="2"/>
  <c r="BJ23" i="2"/>
  <c r="BA26" i="2"/>
  <c r="BC30" i="2"/>
  <c r="BJ24" i="2"/>
  <c r="BA27" i="2"/>
  <c r="AT29" i="2"/>
  <c r="AU29" i="2" s="1"/>
  <c r="AT28" i="2"/>
  <c r="AU28" i="2" s="1"/>
  <c r="AT27" i="2"/>
  <c r="AU27" i="2" s="1"/>
  <c r="AD39" i="2"/>
  <c r="I27" i="2"/>
  <c r="T27" i="2" s="1"/>
  <c r="AD31" i="2"/>
  <c r="AD35" i="2"/>
  <c r="AD33" i="2"/>
  <c r="I33" i="2" s="1"/>
  <c r="T33" i="2" s="1"/>
  <c r="I25" i="2"/>
  <c r="T25" i="2" s="1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N82" i="2" s="1"/>
  <c r="S81" i="2"/>
  <c r="S80" i="2"/>
  <c r="S79" i="2"/>
  <c r="S78" i="2"/>
  <c r="N78" i="2" s="1"/>
  <c r="S77" i="2"/>
  <c r="S76" i="2"/>
  <c r="S75" i="2"/>
  <c r="S74" i="2"/>
  <c r="N74" i="2" s="1"/>
  <c r="S73" i="2"/>
  <c r="S72" i="2"/>
  <c r="S71" i="2"/>
  <c r="S70" i="2"/>
  <c r="N70" i="2" s="1"/>
  <c r="S69" i="2"/>
  <c r="S68" i="2"/>
  <c r="S67" i="2"/>
  <c r="S66" i="2"/>
  <c r="N66" i="2" s="1"/>
  <c r="S65" i="2"/>
  <c r="S64" i="2"/>
  <c r="S63" i="2"/>
  <c r="S62" i="2"/>
  <c r="N62" i="2" s="1"/>
  <c r="S61" i="2"/>
  <c r="S60" i="2"/>
  <c r="S59" i="2"/>
  <c r="S58" i="2"/>
  <c r="N58" i="2" s="1"/>
  <c r="S57" i="2"/>
  <c r="S56" i="2"/>
  <c r="S55" i="2"/>
  <c r="S54" i="2"/>
  <c r="N54" i="2" s="1"/>
  <c r="S53" i="2"/>
  <c r="S52" i="2"/>
  <c r="S51" i="2"/>
  <c r="S50" i="2"/>
  <c r="N50" i="2" s="1"/>
  <c r="S49" i="2"/>
  <c r="S48" i="2"/>
  <c r="S47" i="2"/>
  <c r="S46" i="2"/>
  <c r="N46" i="2" s="1"/>
  <c r="S45" i="2"/>
  <c r="S44" i="2"/>
  <c r="S43" i="2"/>
  <c r="S42" i="2"/>
  <c r="N42" i="2" s="1"/>
  <c r="S41" i="2"/>
  <c r="S40" i="2"/>
  <c r="S39" i="2"/>
  <c r="S38" i="2"/>
  <c r="N38" i="2" s="1"/>
  <c r="S37" i="2"/>
  <c r="S36" i="2"/>
  <c r="N36" i="2" s="1"/>
  <c r="S35" i="2"/>
  <c r="S34" i="2"/>
  <c r="S33" i="2"/>
  <c r="S30" i="2"/>
  <c r="S31" i="2"/>
  <c r="S32" i="2"/>
  <c r="N32" i="2" s="1"/>
  <c r="K29" i="2"/>
  <c r="S29" i="2"/>
  <c r="N29" i="2" s="1"/>
  <c r="K28" i="2"/>
  <c r="S28" i="2"/>
  <c r="N28" i="2" s="1"/>
  <c r="K27" i="2"/>
  <c r="S27" i="2"/>
  <c r="K26" i="2"/>
  <c r="S26" i="2"/>
  <c r="K25" i="2"/>
  <c r="S25" i="2"/>
  <c r="K24" i="2"/>
  <c r="S24" i="2"/>
  <c r="K23" i="2"/>
  <c r="S23" i="2"/>
  <c r="K22" i="2"/>
  <c r="S22" i="2"/>
  <c r="N22" i="2" s="1"/>
  <c r="K21" i="2"/>
  <c r="S21" i="2"/>
  <c r="N21" i="2" s="1"/>
  <c r="K18" i="2"/>
  <c r="S18" i="2"/>
  <c r="N18" i="2" s="1"/>
  <c r="K19" i="2"/>
  <c r="S19" i="2"/>
  <c r="K20" i="2"/>
  <c r="S20" i="2"/>
  <c r="S17" i="2"/>
  <c r="N17" i="2" s="1"/>
  <c r="K16" i="2"/>
  <c r="S16" i="2"/>
  <c r="N16" i="2" s="1"/>
  <c r="L16" i="2"/>
  <c r="M16" i="2" s="1"/>
  <c r="K15" i="2"/>
  <c r="S15" i="2"/>
  <c r="L15" i="2"/>
  <c r="M15" i="2" s="1"/>
  <c r="K14" i="2"/>
  <c r="S14" i="2"/>
  <c r="L14" i="2"/>
  <c r="M14" i="2" s="1"/>
  <c r="S13" i="2"/>
  <c r="L13" i="2"/>
  <c r="M13" i="2" s="1"/>
  <c r="S10" i="2"/>
  <c r="L10" i="2"/>
  <c r="M10" i="2" s="1"/>
  <c r="AH11" i="2"/>
  <c r="AG11" i="2"/>
  <c r="S11" i="2"/>
  <c r="L11" i="2"/>
  <c r="M11" i="2" s="1"/>
  <c r="AH12" i="2"/>
  <c r="AG12" i="2"/>
  <c r="S12" i="2"/>
  <c r="L12" i="2"/>
  <c r="M12" i="2" s="1"/>
  <c r="AH9" i="2"/>
  <c r="AG9" i="2"/>
  <c r="S9" i="2"/>
  <c r="L9" i="2"/>
  <c r="M9" i="2" s="1"/>
  <c r="AH8" i="2"/>
  <c r="AG8" i="2"/>
  <c r="S8" i="2"/>
  <c r="N8" i="2" s="1"/>
  <c r="L8" i="2"/>
  <c r="M8" i="2" s="1"/>
  <c r="AH7" i="2"/>
  <c r="AG7" i="2"/>
  <c r="S7" i="2"/>
  <c r="L7" i="2"/>
  <c r="AH6" i="2"/>
  <c r="AG6" i="2"/>
  <c r="S6" i="2"/>
  <c r="N6" i="2" s="1"/>
  <c r="L6" i="2"/>
  <c r="AH5" i="2"/>
  <c r="AG5" i="2"/>
  <c r="S5" i="2"/>
  <c r="N5" i="2" s="1"/>
  <c r="L5" i="2"/>
  <c r="C5" i="2"/>
  <c r="BJ27" i="2" l="1"/>
  <c r="BA30" i="2"/>
  <c r="BK30" i="2" s="1"/>
  <c r="BB31" i="2"/>
  <c r="BK28" i="2"/>
  <c r="BJ28" i="2"/>
  <c r="BC33" i="2"/>
  <c r="BK27" i="2"/>
  <c r="BC37" i="2"/>
  <c r="BJ26" i="2"/>
  <c r="BA29" i="2"/>
  <c r="BK29" i="2" s="1"/>
  <c r="BC32" i="2"/>
  <c r="BA37" i="2"/>
  <c r="BK26" i="2"/>
  <c r="AD47" i="2"/>
  <c r="I35" i="2"/>
  <c r="T35" i="2" s="1"/>
  <c r="N35" i="2" s="1"/>
  <c r="K9" i="2"/>
  <c r="AD43" i="2"/>
  <c r="I31" i="2"/>
  <c r="T31" i="2" s="1"/>
  <c r="N31" i="2" s="1"/>
  <c r="AD51" i="2"/>
  <c r="I39" i="2"/>
  <c r="T39" i="2" s="1"/>
  <c r="N39" i="2" s="1"/>
  <c r="K5" i="2"/>
  <c r="K6" i="2"/>
  <c r="N25" i="2"/>
  <c r="I37" i="2"/>
  <c r="T37" i="2" s="1"/>
  <c r="N37" i="2" s="1"/>
  <c r="K8" i="2"/>
  <c r="K7" i="2"/>
  <c r="K17" i="2"/>
  <c r="K13" i="2"/>
  <c r="K10" i="2"/>
  <c r="N75" i="2"/>
  <c r="N20" i="2"/>
  <c r="N26" i="2"/>
  <c r="N34" i="2"/>
  <c r="N53" i="2"/>
  <c r="N57" i="2"/>
  <c r="N80" i="2"/>
  <c r="N84" i="2"/>
  <c r="N77" i="2"/>
  <c r="N81" i="2"/>
  <c r="N56" i="2"/>
  <c r="N60" i="2"/>
  <c r="N64" i="2"/>
  <c r="N68" i="2"/>
  <c r="N72" i="2"/>
  <c r="N76" i="2"/>
  <c r="N65" i="2"/>
  <c r="N69" i="2"/>
  <c r="N33" i="2"/>
  <c r="N30" i="2"/>
  <c r="N40" i="2"/>
  <c r="N44" i="2"/>
  <c r="N48" i="2"/>
  <c r="N52" i="2"/>
  <c r="N41" i="2"/>
  <c r="N45" i="2"/>
  <c r="N19" i="2"/>
  <c r="N27" i="2"/>
  <c r="N24" i="2"/>
  <c r="N23" i="2"/>
  <c r="N14" i="2"/>
  <c r="N11" i="2"/>
  <c r="N10" i="2"/>
  <c r="N12" i="2"/>
  <c r="N13" i="2"/>
  <c r="N7" i="2"/>
  <c r="K12" i="2"/>
  <c r="K11" i="2"/>
  <c r="N15" i="2"/>
  <c r="N9" i="2"/>
  <c r="BC36" i="2" l="1"/>
  <c r="BC35" i="2"/>
  <c r="BA40" i="2"/>
  <c r="BA32" i="2"/>
  <c r="BJ29" i="2"/>
  <c r="BB34" i="2"/>
  <c r="BK31" i="2"/>
  <c r="BJ31" i="2"/>
  <c r="BC40" i="2"/>
  <c r="BJ30" i="2"/>
  <c r="BA33" i="2"/>
  <c r="AD63" i="2"/>
  <c r="I63" i="2" s="1"/>
  <c r="T63" i="2" s="1"/>
  <c r="N63" i="2" s="1"/>
  <c r="I51" i="2"/>
  <c r="T51" i="2" s="1"/>
  <c r="N51" i="2" s="1"/>
  <c r="AD55" i="2"/>
  <c r="I43" i="2"/>
  <c r="T43" i="2" s="1"/>
  <c r="N43" i="2" s="1"/>
  <c r="AD59" i="2"/>
  <c r="I47" i="2"/>
  <c r="T47" i="2" s="1"/>
  <c r="N47" i="2" s="1"/>
  <c r="AD61" i="2"/>
  <c r="AD73" i="2" s="1"/>
  <c r="I49" i="2"/>
  <c r="T49" i="2" s="1"/>
  <c r="N49" i="2" s="1"/>
  <c r="BA43" i="2" l="1"/>
  <c r="BC43" i="2"/>
  <c r="BC38" i="2"/>
  <c r="BJ33" i="2"/>
  <c r="BA36" i="2"/>
  <c r="BJ32" i="2"/>
  <c r="BA35" i="2"/>
  <c r="BK35" i="2" s="1"/>
  <c r="BK32" i="2"/>
  <c r="BC39" i="2"/>
  <c r="BB37" i="2"/>
  <c r="BK34" i="2"/>
  <c r="BJ34" i="2"/>
  <c r="BK33" i="2"/>
  <c r="AD71" i="2"/>
  <c r="I59" i="2"/>
  <c r="T59" i="2" s="1"/>
  <c r="N59" i="2" s="1"/>
  <c r="AD67" i="2"/>
  <c r="I55" i="2"/>
  <c r="T55" i="2" s="1"/>
  <c r="N55" i="2" s="1"/>
  <c r="I73" i="2"/>
  <c r="T73" i="2" s="1"/>
  <c r="N73" i="2" s="1"/>
  <c r="I61" i="2"/>
  <c r="T61" i="2" s="1"/>
  <c r="N61" i="2" s="1"/>
  <c r="BA39" i="2" l="1"/>
  <c r="BJ36" i="2"/>
  <c r="BB40" i="2"/>
  <c r="BK37" i="2"/>
  <c r="BJ37" i="2"/>
  <c r="BC41" i="2"/>
  <c r="BK39" i="2"/>
  <c r="BC42" i="2"/>
  <c r="BK36" i="2"/>
  <c r="BC46" i="2"/>
  <c r="BJ35" i="2"/>
  <c r="BA38" i="2"/>
  <c r="BA46" i="2"/>
  <c r="AD79" i="2"/>
  <c r="I79" i="2" s="1"/>
  <c r="T79" i="2" s="1"/>
  <c r="N79" i="2" s="1"/>
  <c r="I67" i="2"/>
  <c r="T67" i="2" s="1"/>
  <c r="N67" i="2" s="1"/>
  <c r="AD83" i="2"/>
  <c r="I83" i="2" s="1"/>
  <c r="T83" i="2" s="1"/>
  <c r="N83" i="2" s="1"/>
  <c r="I71" i="2"/>
  <c r="T71" i="2" s="1"/>
  <c r="N71" i="2" s="1"/>
  <c r="BA49" i="2" l="1"/>
  <c r="BC44" i="2"/>
  <c r="BJ38" i="2"/>
  <c r="BA41" i="2"/>
  <c r="BK38" i="2"/>
  <c r="BB43" i="2"/>
  <c r="BJ40" i="2"/>
  <c r="BK40" i="2"/>
  <c r="BC49" i="2"/>
  <c r="BC45" i="2"/>
  <c r="BJ39" i="2"/>
  <c r="BA42" i="2"/>
  <c r="BK42" i="2" s="1"/>
  <c r="BJ41" i="2" l="1"/>
  <c r="BA44" i="2"/>
  <c r="BC48" i="2"/>
  <c r="BK41" i="2"/>
  <c r="BA52" i="2"/>
  <c r="BJ42" i="2"/>
  <c r="BA45" i="2"/>
  <c r="BK45" i="2" s="1"/>
  <c r="BB46" i="2"/>
  <c r="BJ43" i="2"/>
  <c r="BK43" i="2"/>
  <c r="BC52" i="2"/>
  <c r="BK44" i="2"/>
  <c r="BC47" i="2"/>
  <c r="BA55" i="2" l="1"/>
  <c r="BC55" i="2"/>
  <c r="BC51" i="2"/>
  <c r="BK47" i="2"/>
  <c r="BC50" i="2"/>
  <c r="BB49" i="2"/>
  <c r="BJ46" i="2"/>
  <c r="BK46" i="2"/>
  <c r="BJ44" i="2"/>
  <c r="BA47" i="2"/>
  <c r="BJ45" i="2"/>
  <c r="BA48" i="2"/>
  <c r="BC53" i="2" l="1"/>
  <c r="BJ48" i="2"/>
  <c r="BA51" i="2"/>
  <c r="BK51" i="2"/>
  <c r="BC54" i="2"/>
  <c r="BJ47" i="2"/>
  <c r="BA50" i="2"/>
  <c r="BK48" i="2"/>
  <c r="BC58" i="2"/>
  <c r="BA58" i="2"/>
  <c r="BB52" i="2"/>
  <c r="BK49" i="2"/>
  <c r="BJ49" i="2"/>
  <c r="BJ50" i="2" l="1"/>
  <c r="BA53" i="2"/>
  <c r="BB55" i="2"/>
  <c r="BJ52" i="2"/>
  <c r="BK52" i="2"/>
  <c r="BK54" i="2"/>
  <c r="BC57" i="2"/>
  <c r="BA61" i="2"/>
  <c r="BJ51" i="2"/>
  <c r="BA54" i="2"/>
  <c r="BC61" i="2"/>
  <c r="BK53" i="2"/>
  <c r="BC56" i="2"/>
  <c r="BK50" i="2"/>
  <c r="BC59" i="2" l="1"/>
  <c r="BC60" i="2"/>
  <c r="BC64" i="2"/>
  <c r="BJ54" i="2"/>
  <c r="BA57" i="2"/>
  <c r="BB58" i="2"/>
  <c r="BK55" i="2"/>
  <c r="BJ55" i="2"/>
  <c r="BJ53" i="2"/>
  <c r="BA56" i="2"/>
  <c r="BA64" i="2"/>
  <c r="BJ57" i="2" l="1"/>
  <c r="BA60" i="2"/>
  <c r="BA67" i="2"/>
  <c r="BC67" i="2"/>
  <c r="BJ56" i="2"/>
  <c r="BA59" i="2"/>
  <c r="BK60" i="2"/>
  <c r="BC63" i="2"/>
  <c r="BK57" i="2"/>
  <c r="BC62" i="2"/>
  <c r="BB61" i="2"/>
  <c r="BK58" i="2"/>
  <c r="BJ58" i="2"/>
  <c r="BK56" i="2"/>
  <c r="BB64" i="2" l="1"/>
  <c r="BK61" i="2"/>
  <c r="BJ61" i="2"/>
  <c r="BC70" i="2"/>
  <c r="BJ59" i="2"/>
  <c r="BA62" i="2"/>
  <c r="BK62" i="2"/>
  <c r="BC65" i="2"/>
  <c r="BK59" i="2"/>
  <c r="BA70" i="2"/>
  <c r="BC66" i="2"/>
  <c r="BJ60" i="2"/>
  <c r="BA63" i="2"/>
  <c r="BK63" i="2" s="1"/>
  <c r="BJ62" i="2" l="1"/>
  <c r="BA65" i="2"/>
  <c r="BC69" i="2"/>
  <c r="BC73" i="2"/>
  <c r="BJ63" i="2"/>
  <c r="BA66" i="2"/>
  <c r="BK66" i="2" s="1"/>
  <c r="BA73" i="2"/>
  <c r="BK65" i="2"/>
  <c r="BC68" i="2"/>
  <c r="BB67" i="2"/>
  <c r="BJ64" i="2"/>
  <c r="BK64" i="2"/>
  <c r="BC76" i="2" l="1"/>
  <c r="BB70" i="2"/>
  <c r="BJ67" i="2"/>
  <c r="BK67" i="2"/>
  <c r="BC71" i="2"/>
  <c r="BC72" i="2"/>
  <c r="BA76" i="2"/>
  <c r="BJ65" i="2"/>
  <c r="BA68" i="2"/>
  <c r="BK68" i="2" s="1"/>
  <c r="BJ66" i="2"/>
  <c r="BA69" i="2"/>
  <c r="BK69" i="2" s="1"/>
  <c r="BJ69" i="2" l="1"/>
  <c r="BA72" i="2"/>
  <c r="BC74" i="2"/>
  <c r="BJ68" i="2"/>
  <c r="BA71" i="2"/>
  <c r="BA79" i="2"/>
  <c r="BB73" i="2"/>
  <c r="BJ70" i="2"/>
  <c r="BK70" i="2"/>
  <c r="BC79" i="2"/>
  <c r="BK72" i="2"/>
  <c r="BC75" i="2"/>
  <c r="BC78" i="2" l="1"/>
  <c r="BA74" i="2"/>
  <c r="BJ71" i="2"/>
  <c r="BC82" i="2"/>
  <c r="BA82" i="2"/>
  <c r="BC77" i="2"/>
  <c r="BK71" i="2"/>
  <c r="BJ72" i="2"/>
  <c r="BA75" i="2"/>
  <c r="BB76" i="2"/>
  <c r="BK73" i="2"/>
  <c r="BJ73" i="2"/>
  <c r="BB79" i="2" l="1"/>
  <c r="BK76" i="2"/>
  <c r="BJ76" i="2"/>
  <c r="BJ75" i="2"/>
  <c r="BA78" i="2"/>
  <c r="BJ74" i="2"/>
  <c r="BA77" i="2"/>
  <c r="BK77" i="2"/>
  <c r="BC80" i="2"/>
  <c r="BC81" i="2"/>
  <c r="BK74" i="2"/>
  <c r="BK75" i="2"/>
  <c r="BJ78" i="2" l="1"/>
  <c r="BA81" i="2"/>
  <c r="BK81" i="2" s="1"/>
  <c r="BC84" i="2"/>
  <c r="BK80" i="2"/>
  <c r="BC83" i="2"/>
  <c r="BB82" i="2"/>
  <c r="BK79" i="2"/>
  <c r="BJ79" i="2"/>
  <c r="BK78" i="2"/>
  <c r="BJ77" i="2"/>
  <c r="BA80" i="2"/>
  <c r="BK82" i="2" l="1"/>
  <c r="BJ82" i="2"/>
  <c r="BJ80" i="2"/>
  <c r="BA83" i="2"/>
  <c r="BJ83" i="2" s="1"/>
  <c r="BK83" i="2"/>
  <c r="BJ81" i="2"/>
  <c r="BA84" i="2"/>
  <c r="BJ84" i="2" s="1"/>
  <c r="BK84" i="2" l="1"/>
</calcChain>
</file>

<file path=xl/comments1.xml><?xml version="1.0" encoding="utf-8"?>
<comments xmlns="http://schemas.openxmlformats.org/spreadsheetml/2006/main">
  <authors>
    <author>user</author>
    <author>jianlong wo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AU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AT17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sharedStrings.xml><?xml version="1.0" encoding="utf-8"?>
<sst xmlns="http://schemas.openxmlformats.org/spreadsheetml/2006/main" count="425" uniqueCount="173">
  <si>
    <t>cs</t>
  </si>
  <si>
    <t>c</t>
  </si>
  <si>
    <t>s</t>
  </si>
  <si>
    <t>int</t>
  </si>
  <si>
    <t>string</t>
  </si>
  <si>
    <t>验算表</t>
  </si>
  <si>
    <t>id</t>
  </si>
  <si>
    <t>qudaoID</t>
  </si>
  <si>
    <t>nextTask</t>
  </si>
  <si>
    <t>tasktype</t>
  </si>
  <si>
    <t>actiontype</t>
  </si>
  <si>
    <t>desc</t>
  </si>
  <si>
    <t>desc_icon</t>
  </si>
  <si>
    <t>taskaim</t>
  </si>
  <si>
    <t>aimvalue</t>
  </si>
  <si>
    <t>aimvalue1</t>
  </si>
  <si>
    <t>reward</t>
  </si>
  <si>
    <t>reward_show</t>
  </si>
  <si>
    <t>show_qipao</t>
  </si>
  <si>
    <t>testname</t>
  </si>
  <si>
    <t>物品1</t>
  </si>
  <si>
    <t>物品2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</si>
  <si>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id不能随便删除或修改，最好增加
与每日任务共用一套任务id，不能重复</t>
    </r>
  </si>
  <si>
    <t>微信小程序暂时不用</t>
  </si>
  <si>
    <t>此任务的下一个任务，如果是最后一个则下一个任务填0</t>
  </si>
  <si>
    <r>
      <rPr>
        <sz val="9"/>
        <color theme="1"/>
        <rFont val="微软雅黑"/>
        <family val="2"/>
        <charset val="134"/>
      </rPr>
      <t>任务目标类型(支持一个任务多个任务目标)
1.活跃度宝箱,2.捕获鱼，</t>
    </r>
    <r>
      <rPr>
        <sz val="9"/>
        <color rgb="FF7030A0"/>
        <rFont val="微软雅黑"/>
        <family val="2"/>
        <charset val="134"/>
      </rPr>
      <t>3.获得金币</t>
    </r>
    <r>
      <rPr>
        <sz val="9"/>
        <color theme="1"/>
        <rFont val="微软雅黑"/>
        <family val="2"/>
        <charset val="134"/>
      </rPr>
      <t xml:space="preserve">
4.悬赏任务,5.话费赛，6.竞技场，</t>
    </r>
    <r>
      <rPr>
        <sz val="9"/>
        <color rgb="FF7030A0"/>
        <rFont val="微软雅黑"/>
        <family val="2"/>
        <charset val="134"/>
      </rPr>
      <t>7.抽话费</t>
    </r>
    <r>
      <rPr>
        <sz val="9"/>
        <color theme="1"/>
        <rFont val="微软雅黑"/>
        <family val="2"/>
        <charset val="134"/>
      </rPr>
      <t xml:space="preserve">，
8.任意充值，9.小游戏10.邀请好友,
</t>
    </r>
    <r>
      <rPr>
        <sz val="9"/>
        <color rgb="FF7030A0"/>
        <rFont val="微软雅黑"/>
        <family val="2"/>
        <charset val="134"/>
      </rPr>
      <t>11免费金币抽奖</t>
    </r>
    <r>
      <rPr>
        <sz val="9"/>
        <color theme="1"/>
        <rFont val="微软雅黑"/>
        <family val="2"/>
        <charset val="134"/>
      </rPr>
      <t>,12点赞,</t>
    </r>
    <r>
      <rPr>
        <sz val="9"/>
        <color rgb="FF7030A0"/>
        <rFont val="微软雅黑"/>
        <family val="2"/>
        <charset val="134"/>
      </rPr>
      <t>13渔场互动</t>
    </r>
    <r>
      <rPr>
        <sz val="9"/>
        <color theme="1"/>
        <rFont val="微软雅黑"/>
        <family val="2"/>
        <charset val="134"/>
      </rPr>
      <t xml:space="preserve">,14捕鱼时长
</t>
    </r>
    <r>
      <rPr>
        <sz val="9"/>
        <color rgb="FFFF0000"/>
        <rFont val="微软雅黑"/>
        <family val="2"/>
        <charset val="134"/>
      </rPr>
      <t>15被点赞(暂时废弃)</t>
    </r>
    <r>
      <rPr>
        <b/>
        <sz val="9"/>
        <color rgb="FF7030A0"/>
        <rFont val="微软雅黑"/>
        <family val="2"/>
        <charset val="134"/>
      </rPr>
      <t>19开火N次,20使用道具,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21解锁N次炮(直升炮倍和钻石直升都算1次)</t>
    </r>
    <r>
      <rPr>
        <b/>
        <sz val="9"/>
        <color theme="1"/>
        <rFont val="微软雅黑"/>
        <family val="2"/>
        <charset val="134"/>
      </rPr>
      <t xml:space="preserve">
</t>
    </r>
    <r>
      <rPr>
        <b/>
        <sz val="9"/>
        <color rgb="FF7030A0"/>
        <rFont val="微软雅黑"/>
        <family val="2"/>
        <charset val="134"/>
      </rPr>
      <t>22解锁指定炮倍,23福利每日任务领奖
24拆红包，25角色升级，26捕获指定鱼</t>
    </r>
  </si>
  <si>
    <t>对应的文本描述</t>
  </si>
  <si>
    <t>对应的图片</t>
  </si>
  <si>
    <t>任务目标id
如果tasktype=2根据鱼的type走
没有鱼要求就写0；
如果tasktype=3填写2，表示捕鱼获得金币
如果tasktype=17根据鱼的type走
没有鱼要求就写0</t>
  </si>
  <si>
    <t>任务需求
目标的数量，没有就写0</t>
  </si>
  <si>
    <t>tasktype=2对应炮倍
填写0表示没有对应</t>
  </si>
  <si>
    <t>物品类型和奖励内容
固定物品此列用来展示掉落物品；
如果是a,b:表示从该闭区间随机1个</t>
  </si>
  <si>
    <t>话费券类型展示</t>
  </si>
  <si>
    <t>在任务完成时引导点击领奖
0否,1是</t>
  </si>
  <si>
    <t>任务名称，数据后台展示用</t>
  </si>
  <si>
    <t>新手任务节奏</t>
  </si>
  <si>
    <t>物品名称</t>
  </si>
  <si>
    <t>物品类型</t>
  </si>
  <si>
    <t>物品id</t>
  </si>
  <si>
    <r>
      <rPr>
        <sz val="9"/>
        <color theme="1"/>
        <rFont val="微软雅黑"/>
        <family val="2"/>
        <charset val="134"/>
      </rPr>
      <t xml:space="preserve">数量
</t>
    </r>
    <r>
      <rPr>
        <b/>
        <sz val="9"/>
        <color theme="1"/>
        <rFont val="微软雅黑"/>
        <family val="2"/>
        <charset val="134"/>
      </rPr>
      <t>也为显示的下限</t>
    </r>
  </si>
  <si>
    <t>人民币
价值</t>
  </si>
  <si>
    <t>数量</t>
  </si>
  <si>
    <r>
      <rPr>
        <sz val="9"/>
        <color theme="1"/>
        <rFont val="微软雅黑"/>
        <family val="2"/>
        <charset val="134"/>
      </rPr>
      <t xml:space="preserve">显示的
</t>
    </r>
    <r>
      <rPr>
        <b/>
        <sz val="9"/>
        <color theme="1"/>
        <rFont val="微软雅黑"/>
        <family val="2"/>
        <charset val="134"/>
      </rPr>
      <t>上限</t>
    </r>
  </si>
  <si>
    <t>人民币价值</t>
  </si>
  <si>
    <t>价值
钻石价值</t>
  </si>
  <si>
    <t>fish_icon_renyi</t>
  </si>
  <si>
    <t>捕获任意鱼：</t>
  </si>
  <si>
    <t>小黄鱼</t>
  </si>
  <si>
    <t>捕获任意鱼</t>
  </si>
  <si>
    <t>金币</t>
  </si>
  <si>
    <t>人民币</t>
  </si>
  <si>
    <t>捕鱼获得金币</t>
  </si>
  <si>
    <t>蝴蝶鱼</t>
  </si>
  <si>
    <t>开火N次</t>
  </si>
  <si>
    <t>钻石</t>
  </si>
  <si>
    <t>开火次数</t>
  </si>
  <si>
    <t>鲂鱼</t>
  </si>
  <si>
    <t>使用锁定</t>
  </si>
  <si>
    <t>fish_icon_jinbi</t>
  </si>
  <si>
    <t>使用数量</t>
  </si>
  <si>
    <t>锁定</t>
  </si>
  <si>
    <t>青衣</t>
  </si>
  <si>
    <t>fish_icon_kaihuo</t>
  </si>
  <si>
    <t>需要捕获数量</t>
  </si>
  <si>
    <t>冰冻</t>
  </si>
  <si>
    <t>鹦哥红</t>
  </si>
  <si>
    <t>召唤</t>
  </si>
  <si>
    <t>木瓜鱼</t>
  </si>
  <si>
    <t>狂暴</t>
  </si>
  <si>
    <t>fish_icon_daoju_01</t>
  </si>
  <si>
    <t>白饭鱼</t>
  </si>
  <si>
    <t>月亮宝石</t>
  </si>
  <si>
    <t>凤尾鱼</t>
  </si>
  <si>
    <t>超级武器1</t>
  </si>
  <si>
    <t>fish_icon_daoju_02</t>
  </si>
  <si>
    <t>比目鱼</t>
  </si>
  <si>
    <t>超级武器2</t>
  </si>
  <si>
    <t>绿鳍鱼</t>
  </si>
  <si>
    <t>超级武器3</t>
  </si>
  <si>
    <t>黑白魔</t>
  </si>
  <si>
    <t>超级武器4</t>
  </si>
  <si>
    <t>河豚</t>
  </si>
  <si>
    <t>章鱼</t>
  </si>
  <si>
    <t>2元话费卡</t>
  </si>
  <si>
    <t>星斑鱼</t>
  </si>
  <si>
    <t>高压锅</t>
  </si>
  <si>
    <t>蓝调调</t>
  </si>
  <si>
    <t>30元话费卡</t>
  </si>
  <si>
    <t>炮弹鱼</t>
  </si>
  <si>
    <t>50元话费卡</t>
  </si>
  <si>
    <t>狮子鱼</t>
  </si>
  <si>
    <t>活跃度</t>
  </si>
  <si>
    <t>大马哈鱼</t>
  </si>
  <si>
    <t>红包【恭】</t>
  </si>
  <si>
    <t>桃花水母</t>
  </si>
  <si>
    <t>红包【喜】</t>
  </si>
  <si>
    <t>蝙蝠鱼</t>
  </si>
  <si>
    <t>红包【发】</t>
  </si>
  <si>
    <t>baifanyu2</t>
  </si>
  <si>
    <t>红包【财】</t>
  </si>
  <si>
    <t>迦罗楼</t>
  </si>
  <si>
    <t>旗鱼</t>
  </si>
  <si>
    <t>鲨鱼</t>
  </si>
  <si>
    <t>黄金三角</t>
  </si>
  <si>
    <t>黄金乌贼</t>
  </si>
  <si>
    <t>黄金鲽鱼</t>
  </si>
  <si>
    <t>黄金龙虾</t>
  </si>
  <si>
    <t>黄金赑屃</t>
  </si>
  <si>
    <t>黄金鲸鲨</t>
  </si>
  <si>
    <t>黄金鳐鱼</t>
  </si>
  <si>
    <t>黄金虎鲸</t>
  </si>
  <si>
    <t>黄金锤头鲨</t>
  </si>
  <si>
    <t>蟹将军</t>
  </si>
  <si>
    <t>暴富鸭</t>
  </si>
  <si>
    <t>冰海精灵</t>
  </si>
  <si>
    <t>艾莎</t>
  </si>
  <si>
    <t>财神</t>
  </si>
  <si>
    <t>玄龙鲸</t>
  </si>
  <si>
    <t>招财进宝蟾</t>
  </si>
  <si>
    <t>雷神锤</t>
  </si>
  <si>
    <t>爆裂海胆</t>
  </si>
  <si>
    <t>聚宝盆</t>
  </si>
  <si>
    <t>漂流瓶</t>
  </si>
  <si>
    <t>龙舟</t>
  </si>
  <si>
    <t>福卡</t>
  </si>
  <si>
    <t>ic_fk</t>
  </si>
  <si>
    <t>使用冰冻</t>
    <phoneticPr fontId="20" type="noConversion"/>
  </si>
  <si>
    <t>使用召唤</t>
    <phoneticPr fontId="20" type="noConversion"/>
  </si>
  <si>
    <t>捕获黄金鱼</t>
  </si>
  <si>
    <t>捕获黄金鱼</t>
    <phoneticPr fontId="20" type="noConversion"/>
  </si>
  <si>
    <t>fish_icon_huangjin</t>
  </si>
  <si>
    <t>fish_icon_daoju_04</t>
  </si>
  <si>
    <t>fish_icon_kaipao</t>
  </si>
  <si>
    <t>锁定</t>
    <phoneticPr fontId="20" type="noConversion"/>
  </si>
  <si>
    <t>召唤</t>
    <phoneticPr fontId="20" type="noConversion"/>
  </si>
  <si>
    <t>5元话费卡</t>
  </si>
  <si>
    <t>双轮</t>
  </si>
  <si>
    <t>橄榄油</t>
  </si>
  <si>
    <t>米面礼包</t>
  </si>
  <si>
    <t>买单券</t>
  </si>
  <si>
    <t>锁定</t>
    <phoneticPr fontId="20" type="noConversion"/>
  </si>
  <si>
    <t>金币</t>
    <phoneticPr fontId="20" type="noConversion"/>
  </si>
  <si>
    <t>冰冻</t>
    <phoneticPr fontId="20" type="noConversion"/>
  </si>
  <si>
    <t>召唤</t>
    <phoneticPr fontId="20" type="noConversion"/>
  </si>
  <si>
    <t>锁定</t>
    <phoneticPr fontId="20" type="noConversion"/>
  </si>
  <si>
    <t>狂暴</t>
    <phoneticPr fontId="20" type="noConversion"/>
  </si>
  <si>
    <t>狂暴</t>
    <phoneticPr fontId="20" type="noConversion"/>
  </si>
  <si>
    <t>捕鱼获得金币</t>
    <phoneticPr fontId="20" type="noConversion"/>
  </si>
  <si>
    <t>捕获任意鱼</t>
    <phoneticPr fontId="20" type="noConversion"/>
  </si>
  <si>
    <t>捕鱼获得金币</t>
    <phoneticPr fontId="20" type="noConversion"/>
  </si>
  <si>
    <t>使用锁定</t>
    <phoneticPr fontId="20" type="noConversion"/>
  </si>
  <si>
    <t>使用锁定</t>
    <phoneticPr fontId="20" type="noConversion"/>
  </si>
  <si>
    <r>
      <t xml:space="preserve">小手指示动作，
指示的按钮位置,0表示没有
201,锁定，202冰冻，203召唤
7抽奖,11免费金币,13炮台，
22炮解锁,23福利,24待拆红包
25角色升级
</t>
    </r>
    <r>
      <rPr>
        <sz val="9"/>
        <color rgb="FFFF0000"/>
        <rFont val="微软雅黑"/>
        <family val="2"/>
        <charset val="134"/>
      </rPr>
      <t>2使用xx炮及其以上捕获任意鱼</t>
    </r>
    <r>
      <rPr>
        <sz val="9"/>
        <color theme="1"/>
        <rFont val="微软雅黑"/>
        <family val="2"/>
        <charset val="134"/>
      </rPr>
      <t xml:space="preserve">
</t>
    </r>
    <phoneticPr fontId="20" type="noConversion"/>
  </si>
  <si>
    <t>金币</t>
    <phoneticPr fontId="20" type="noConversion"/>
  </si>
  <si>
    <t>锁定</t>
    <phoneticPr fontId="20" type="noConversion"/>
  </si>
  <si>
    <t>冰冻</t>
    <phoneticPr fontId="20" type="noConversion"/>
  </si>
  <si>
    <t>锁定</t>
    <phoneticPr fontId="20" type="noConversion"/>
  </si>
  <si>
    <t>冰冻</t>
    <phoneticPr fontId="20" type="noConversion"/>
  </si>
  <si>
    <t>冰冻</t>
    <phoneticPr fontId="20" type="noConversion"/>
  </si>
  <si>
    <t>乐乐</t>
    <phoneticPr fontId="20" type="noConversion"/>
  </si>
  <si>
    <t>使用2000炮及以上捕获任意鱼</t>
    <phoneticPr fontId="20" type="noConversion"/>
  </si>
  <si>
    <t>使用4000炮及以上捕获任意鱼</t>
    <phoneticPr fontId="20" type="noConversion"/>
  </si>
  <si>
    <t>使用200炮及以上捕获任意鱼</t>
    <phoneticPr fontId="20" type="noConversion"/>
  </si>
  <si>
    <t>各个任务对应库存验算</t>
  </si>
  <si>
    <t>Min</t>
  </si>
  <si>
    <t>Max</t>
  </si>
  <si>
    <t>权重</t>
  </si>
  <si>
    <t>期望</t>
  </si>
  <si>
    <t>配置内容</t>
  </si>
  <si>
    <t>ReK1</t>
  </si>
  <si>
    <t>ReK1Glimit</t>
  </si>
  <si>
    <t>方案C
档位对应库存</t>
  </si>
  <si>
    <t>方案C
档位对应库存
玩家持有金币&lt;=150万领取时才生效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</si>
</sst>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charset val="134"/>
      <scheme val="minor"/>
    </font>
    <font>
      <sz val="11"/>
      <color rgb="FF7030A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00B050"/>
      <name val="微软雅黑"/>
      <family val="2"/>
      <charset val="134"/>
    </font>
    <font>
      <sz val="10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3" tint="0.799798577837458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3" fillId="3" borderId="0" xfId="0" applyFont="1" applyFill="1" applyAlignment="1">
      <alignment vertical="center" wrapText="1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vertical="center"/>
    </xf>
    <xf numFmtId="0" fontId="6" fillId="6" borderId="0" xfId="0" applyFont="1" applyFill="1" applyAlignment="1">
      <alignment horizontal="left"/>
    </xf>
    <xf numFmtId="0" fontId="7" fillId="0" borderId="0" xfId="0" applyFont="1"/>
    <xf numFmtId="0" fontId="6" fillId="0" borderId="0" xfId="0" applyFont="1"/>
    <xf numFmtId="0" fontId="6" fillId="7" borderId="1" xfId="0" applyFont="1" applyFill="1" applyBorder="1" applyAlignment="1">
      <alignment vertical="center"/>
    </xf>
    <xf numFmtId="0" fontId="6" fillId="8" borderId="0" xfId="0" applyFont="1" applyFill="1" applyAlignment="1">
      <alignment horizontal="left"/>
    </xf>
    <xf numFmtId="0" fontId="6" fillId="0" borderId="0" xfId="0" applyFont="1" applyFill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0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1" fillId="6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22" fillId="6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9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11" borderId="0" xfId="0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24" fillId="13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14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left" wrapText="1"/>
    </xf>
  </cellXfs>
  <cellStyles count="1">
    <cellStyle name="常规" xfId="0" builtinId="0"/>
  </cellStyles>
  <dxfs count="16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39"/>
  <sheetViews>
    <sheetView tabSelected="1" zoomScaleNormal="100" workbookViewId="0">
      <selection activeCell="P8" sqref="P8"/>
    </sheetView>
  </sheetViews>
  <sheetFormatPr defaultColWidth="9" defaultRowHeight="15.6" x14ac:dyDescent="0.25"/>
  <cols>
    <col min="1" max="3" width="9" customWidth="1"/>
    <col min="4" max="4" width="34" customWidth="1"/>
    <col min="5" max="5" width="23" customWidth="1"/>
    <col min="6" max="6" width="16.33203125" customWidth="1"/>
    <col min="7" max="7" width="20.33203125" customWidth="1"/>
    <col min="8" max="8" width="21.5546875" customWidth="1"/>
    <col min="9" max="9" width="11.44140625" bestFit="1" customWidth="1"/>
    <col min="10" max="10" width="9.6640625" customWidth="1"/>
    <col min="11" max="11" width="15.88671875" customWidth="1"/>
    <col min="12" max="13" width="11.6640625" customWidth="1"/>
    <col min="14" max="14" width="22.6640625" bestFit="1" customWidth="1"/>
    <col min="15" max="15" width="18.88671875" customWidth="1"/>
    <col min="16" max="16" width="17.88671875" bestFit="1" customWidth="1"/>
    <col min="17" max="17" width="11.6640625" customWidth="1"/>
    <col min="18" max="18" width="14.109375" customWidth="1"/>
    <col min="19" max="20" width="26.5546875" customWidth="1"/>
    <col min="21" max="22" width="11.77734375" customWidth="1"/>
    <col min="23" max="23" width="4.109375" customWidth="1"/>
    <col min="24" max="24" width="11.6640625" customWidth="1"/>
    <col min="25" max="25" width="5.77734375" customWidth="1"/>
    <col min="26" max="26" width="7" customWidth="1"/>
    <col min="27" max="27" width="3.88671875" customWidth="1"/>
    <col min="28" max="28" width="4" bestFit="1" customWidth="1"/>
    <col min="29" max="29" width="26.77734375" customWidth="1"/>
    <col min="30" max="30" width="12.77734375" bestFit="1" customWidth="1"/>
    <col min="31" max="31" width="11.44140625" customWidth="1"/>
    <col min="32" max="33" width="7.44140625" customWidth="1"/>
    <col min="34" max="34" width="5.88671875" customWidth="1"/>
    <col min="35" max="35" width="8.77734375" customWidth="1"/>
    <col min="36" max="36" width="9.33203125" bestFit="1" customWidth="1"/>
    <col min="37" max="38" width="7.44140625" customWidth="1"/>
    <col min="39" max="39" width="5.88671875" customWidth="1"/>
    <col min="40" max="40" width="4.44140625" customWidth="1"/>
    <col min="41" max="42" width="6" customWidth="1"/>
    <col min="53" max="53" width="8.88671875" style="10" customWidth="1"/>
    <col min="54" max="54" width="10.5546875" style="10" customWidth="1"/>
    <col min="55" max="55" width="6.109375" style="10" customWidth="1"/>
    <col min="56" max="57" width="11.5546875" style="10" customWidth="1"/>
    <col min="58" max="58" width="6.109375" style="10" customWidth="1"/>
    <col min="59" max="60" width="11.5546875" style="10" customWidth="1"/>
    <col min="61" max="61" width="6.109375" style="10" customWidth="1"/>
    <col min="62" max="62" width="11.5546875" style="10" customWidth="1"/>
    <col min="63" max="63" width="10" style="10" customWidth="1"/>
  </cols>
  <sheetData>
    <row r="1" spans="1:63" ht="16.2" x14ac:dyDescent="0.35">
      <c r="A1" s="3" t="s">
        <v>0</v>
      </c>
      <c r="B1" s="4" t="s">
        <v>0</v>
      </c>
      <c r="C1" s="4" t="s">
        <v>0</v>
      </c>
      <c r="D1" s="3" t="s">
        <v>0</v>
      </c>
      <c r="E1" s="3" t="s">
        <v>1</v>
      </c>
      <c r="F1" s="3" t="s">
        <v>1</v>
      </c>
      <c r="G1" s="3" t="s">
        <v>1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1</v>
      </c>
      <c r="M1" s="3" t="s">
        <v>1</v>
      </c>
      <c r="N1" s="12" t="s">
        <v>2</v>
      </c>
      <c r="O1" s="73" t="s">
        <v>2</v>
      </c>
      <c r="P1" s="73" t="s">
        <v>2</v>
      </c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BA1" s="63" t="s">
        <v>163</v>
      </c>
      <c r="BF1" s="10">
        <f>80/3*9</f>
        <v>240</v>
      </c>
    </row>
    <row r="2" spans="1:63" x14ac:dyDescent="0.35">
      <c r="A2" s="5" t="s">
        <v>3</v>
      </c>
      <c r="B2" s="3" t="s">
        <v>4</v>
      </c>
      <c r="C2" s="3" t="s">
        <v>3</v>
      </c>
      <c r="D2" s="5" t="s">
        <v>4</v>
      </c>
      <c r="E2" s="5" t="s">
        <v>3</v>
      </c>
      <c r="F2" s="5" t="s">
        <v>4</v>
      </c>
      <c r="G2" s="5" t="s">
        <v>4</v>
      </c>
      <c r="H2" s="5" t="s">
        <v>4</v>
      </c>
      <c r="I2" s="5" t="s">
        <v>4</v>
      </c>
      <c r="J2" s="5" t="s">
        <v>4</v>
      </c>
      <c r="K2" s="5" t="s">
        <v>4</v>
      </c>
      <c r="L2" s="5" t="s">
        <v>4</v>
      </c>
      <c r="M2" s="5" t="s">
        <v>3</v>
      </c>
      <c r="N2" s="5" t="s">
        <v>4</v>
      </c>
      <c r="O2" s="73" t="s">
        <v>4</v>
      </c>
      <c r="P2" s="73" t="s">
        <v>3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>
        <f>3*60*6</f>
        <v>1080</v>
      </c>
      <c r="AD2" s="8"/>
      <c r="AE2" s="8"/>
      <c r="AF2" s="23" t="s">
        <v>5</v>
      </c>
      <c r="AG2" s="24"/>
      <c r="AH2" s="24"/>
      <c r="AI2" s="10"/>
      <c r="AJ2" s="10"/>
      <c r="AK2" s="23" t="s">
        <v>5</v>
      </c>
      <c r="AL2" s="24"/>
      <c r="AM2" s="24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63" ht="16.2" x14ac:dyDescent="0.35">
      <c r="A3" s="5" t="s">
        <v>6</v>
      </c>
      <c r="B3" s="3" t="s">
        <v>7</v>
      </c>
      <c r="C3" s="3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13" t="s">
        <v>19</v>
      </c>
      <c r="O3" s="73" t="s">
        <v>169</v>
      </c>
      <c r="P3" s="73" t="s">
        <v>170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F3" s="61" t="s">
        <v>20</v>
      </c>
      <c r="AG3" s="61"/>
      <c r="AH3" s="61"/>
      <c r="AI3" s="61"/>
      <c r="AJ3" s="61"/>
      <c r="AK3" s="62" t="s">
        <v>21</v>
      </c>
      <c r="AL3" s="62"/>
      <c r="AM3" s="62"/>
      <c r="AN3" s="62"/>
      <c r="AO3" s="62"/>
      <c r="AP3" s="62"/>
      <c r="AQ3" s="10"/>
      <c r="AR3" s="10"/>
      <c r="AS3" s="10"/>
      <c r="AT3" s="10"/>
      <c r="AU3" s="10"/>
      <c r="AV3" s="10"/>
      <c r="AW3" s="10"/>
      <c r="BA3" s="64"/>
      <c r="BB3" s="64"/>
      <c r="BC3" s="64"/>
      <c r="BD3" s="65"/>
      <c r="BE3" s="65"/>
      <c r="BF3" s="65"/>
      <c r="BG3" s="66"/>
      <c r="BH3" s="66"/>
      <c r="BI3" s="66"/>
    </row>
    <row r="4" spans="1:63" ht="132" x14ac:dyDescent="0.35">
      <c r="A4" s="6" t="s">
        <v>22</v>
      </c>
      <c r="B4" s="7" t="s">
        <v>23</v>
      </c>
      <c r="C4" s="7" t="s">
        <v>24</v>
      </c>
      <c r="D4" s="6" t="s">
        <v>25</v>
      </c>
      <c r="E4" s="6" t="s">
        <v>152</v>
      </c>
      <c r="F4" s="6" t="s">
        <v>26</v>
      </c>
      <c r="G4" s="6" t="s">
        <v>27</v>
      </c>
      <c r="H4" s="6" t="s">
        <v>28</v>
      </c>
      <c r="I4" s="6" t="s">
        <v>29</v>
      </c>
      <c r="J4" s="6" t="s">
        <v>30</v>
      </c>
      <c r="K4" s="6" t="s">
        <v>31</v>
      </c>
      <c r="L4" s="6" t="s">
        <v>32</v>
      </c>
      <c r="M4" s="6" t="s">
        <v>33</v>
      </c>
      <c r="N4" s="14" t="s">
        <v>34</v>
      </c>
      <c r="O4" s="74" t="s">
        <v>171</v>
      </c>
      <c r="P4" s="74" t="s">
        <v>172</v>
      </c>
      <c r="Q4" s="8"/>
      <c r="R4" s="8"/>
      <c r="S4" s="8"/>
      <c r="T4" s="8"/>
      <c r="U4" s="8"/>
      <c r="V4" s="8"/>
      <c r="W4" s="8"/>
      <c r="X4" s="8"/>
      <c r="Y4" s="8"/>
      <c r="Z4" s="8"/>
      <c r="AA4" s="25"/>
      <c r="AB4" s="25"/>
      <c r="AC4" s="26" t="s">
        <v>35</v>
      </c>
      <c r="AD4" s="27"/>
      <c r="AE4" s="27"/>
      <c r="AF4" s="28" t="s">
        <v>36</v>
      </c>
      <c r="AG4" s="29" t="s">
        <v>37</v>
      </c>
      <c r="AH4" s="29" t="s">
        <v>38</v>
      </c>
      <c r="AI4" s="34" t="s">
        <v>39</v>
      </c>
      <c r="AJ4" s="35" t="s">
        <v>40</v>
      </c>
      <c r="AK4" s="28" t="s">
        <v>36</v>
      </c>
      <c r="AL4" s="29" t="s">
        <v>37</v>
      </c>
      <c r="AM4" s="29" t="s">
        <v>38</v>
      </c>
      <c r="AN4" s="29" t="s">
        <v>41</v>
      </c>
      <c r="AO4" s="34" t="s">
        <v>42</v>
      </c>
      <c r="AP4" s="35" t="s">
        <v>40</v>
      </c>
      <c r="AQ4" s="45"/>
      <c r="AR4" s="45" t="s">
        <v>159</v>
      </c>
      <c r="AS4" s="46">
        <v>0</v>
      </c>
      <c r="AT4" s="46" t="s">
        <v>43</v>
      </c>
      <c r="AU4" s="46" t="s">
        <v>44</v>
      </c>
      <c r="AV4" s="46" t="s">
        <v>37</v>
      </c>
      <c r="AW4" s="46" t="s">
        <v>6</v>
      </c>
      <c r="BA4" s="25" t="s">
        <v>164</v>
      </c>
      <c r="BB4" s="25" t="s">
        <v>165</v>
      </c>
      <c r="BC4" s="25" t="s">
        <v>166</v>
      </c>
      <c r="BD4" s="25" t="s">
        <v>164</v>
      </c>
      <c r="BE4" s="25" t="s">
        <v>165</v>
      </c>
      <c r="BF4" s="25" t="s">
        <v>166</v>
      </c>
      <c r="BG4" s="25" t="s">
        <v>164</v>
      </c>
      <c r="BH4" s="25" t="s">
        <v>165</v>
      </c>
      <c r="BI4" s="25" t="s">
        <v>166</v>
      </c>
      <c r="BJ4" s="10" t="s">
        <v>167</v>
      </c>
      <c r="BK4" s="67" t="s">
        <v>168</v>
      </c>
    </row>
    <row r="5" spans="1:63" x14ac:dyDescent="0.35">
      <c r="A5" s="8">
        <v>101</v>
      </c>
      <c r="B5" s="8"/>
      <c r="C5" s="8">
        <f t="shared" ref="C5:C68" si="0">A6</f>
        <v>102</v>
      </c>
      <c r="D5" s="49">
        <v>2</v>
      </c>
      <c r="E5" s="9">
        <v>0</v>
      </c>
      <c r="F5" s="11" t="str">
        <f t="shared" ref="F5:F68" si="1">IF(AND(D5=2,H5=4),"newTask_"&amp;D5&amp;"_"&amp;H5,IF(AND(D5=2,J5&gt;0),"newTask_"&amp;D5&amp;"_1","newTask_"&amp;D5))</f>
        <v>newTask_2</v>
      </c>
      <c r="G5" s="50" t="s">
        <v>45</v>
      </c>
      <c r="H5" s="9">
        <v>0</v>
      </c>
      <c r="I5" s="9">
        <f>AD5</f>
        <v>10</v>
      </c>
      <c r="J5" s="9">
        <f>AE5</f>
        <v>0</v>
      </c>
      <c r="K5" s="10" t="str">
        <f t="shared" ref="K5:K10" si="2">IF(AK5="",AG5&amp;"|"&amp;AH5&amp;"|"&amp;AI5,AG5&amp;"|"&amp;AH5&amp;"|"&amp;AI5&amp;","&amp;AL5&amp;"|"&amp;AM5&amp;"|"&amp;AN5)</f>
        <v>1|2|2000</v>
      </c>
      <c r="L5" s="10" t="str">
        <f>IF(AK5="",TRIM(""),AI5&amp;","&amp;AO5)</f>
        <v/>
      </c>
      <c r="M5" s="10">
        <v>1</v>
      </c>
      <c r="N5" s="10" t="str">
        <f>IF(S5&lt;&gt;0,S5,"")&amp;T5</f>
        <v>捕获任意鱼：10</v>
      </c>
      <c r="O5" s="71" t="str">
        <f>BK5</f>
        <v>[[70,[25714,31429]],[30,[0,0]],[0,[100000,150000]]]</v>
      </c>
      <c r="P5" s="71">
        <v>1000000</v>
      </c>
      <c r="Q5" s="10">
        <v>2</v>
      </c>
      <c r="R5" s="10" t="s">
        <v>46</v>
      </c>
      <c r="S5" s="10">
        <f t="shared" ref="S5:S36" si="3">IF(AND(D5=2,J5&gt;0),"使用"&amp;J5&amp;"炮及以上",IF(D5=20,VLOOKUP(H5,U:V,2,0),IF(D5=26,VLOOKUP(H5,W:X,2,0),0)))</f>
        <v>0</v>
      </c>
      <c r="T5" s="10" t="str">
        <f t="shared" ref="T5:T36" si="4">IF(AND(D5=2,H5=4),"捕获黄金鱼"&amp;I5,VLOOKUP(D5,Q:R,2,0)&amp;I5)</f>
        <v>捕获任意鱼：10</v>
      </c>
      <c r="U5" s="10"/>
      <c r="V5" s="10"/>
      <c r="W5" s="15">
        <v>1</v>
      </c>
      <c r="X5" s="16" t="s">
        <v>47</v>
      </c>
      <c r="Y5" s="10"/>
      <c r="Z5" s="10"/>
      <c r="AA5" s="8"/>
      <c r="AB5" s="8">
        <v>1</v>
      </c>
      <c r="AC5" s="48" t="s">
        <v>48</v>
      </c>
      <c r="AD5" s="8">
        <v>10</v>
      </c>
      <c r="AE5" s="8"/>
      <c r="AF5" s="30" t="s">
        <v>49</v>
      </c>
      <c r="AG5" s="31">
        <f t="shared" ref="AG5:AG36" si="5">VLOOKUP(AF5,AS$1:AW$27,4,0)</f>
        <v>1</v>
      </c>
      <c r="AH5" s="31">
        <f t="shared" ref="AH5:AH36" si="6">VLOOKUP(AF5,AS$1:AW$27,5,0)</f>
        <v>2</v>
      </c>
      <c r="AI5" s="36">
        <v>2000</v>
      </c>
      <c r="AJ5" s="37">
        <f t="shared" ref="AJ5:AJ36" si="7">VLOOKUP(AF5,AS$1:AW$27,3,0)*AI5</f>
        <v>0.1</v>
      </c>
      <c r="AK5" s="30"/>
      <c r="AL5" s="31"/>
      <c r="AM5" s="31"/>
      <c r="AN5" s="36"/>
      <c r="AO5" s="38"/>
      <c r="AP5" s="37"/>
      <c r="AQ5" s="10"/>
      <c r="AR5" s="59">
        <v>2000</v>
      </c>
      <c r="AS5" s="51" t="s">
        <v>50</v>
      </c>
      <c r="AT5" s="46">
        <v>1</v>
      </c>
      <c r="AU5" s="46">
        <v>10</v>
      </c>
      <c r="AV5" s="46">
        <v>1</v>
      </c>
      <c r="AW5" s="54"/>
      <c r="BA5" s="68">
        <f>ROUND(BJ5/(BC5/(BC5+BF5+BI5))*0.9,0)</f>
        <v>25714</v>
      </c>
      <c r="BB5" s="68">
        <f>ROUND(BJ5/(BC5/(BC5+BF5+BI5))*1.1,0)</f>
        <v>31429</v>
      </c>
      <c r="BC5" s="69">
        <v>70</v>
      </c>
      <c r="BD5" s="69">
        <v>0</v>
      </c>
      <c r="BE5" s="69">
        <v>0</v>
      </c>
      <c r="BF5" s="69">
        <v>30</v>
      </c>
      <c r="BG5" s="69">
        <v>100000</v>
      </c>
      <c r="BH5" s="69">
        <v>150000</v>
      </c>
      <c r="BI5" s="69">
        <v>0</v>
      </c>
      <c r="BJ5" s="70">
        <v>20000</v>
      </c>
      <c r="BK5" s="71" t="str">
        <f>"[["&amp;BC5&amp;",["&amp;BA5&amp;","&amp;BB5&amp;"]],["&amp;BF5&amp;",["&amp;BD5&amp;","&amp;BE5&amp;"]],["&amp;BI5&amp;",["&amp;BG5&amp;","&amp;BH5&amp;"]]]"</f>
        <v>[[70,[25714,31429]],[30,[0,0]],[0,[100000,150000]]]</v>
      </c>
    </row>
    <row r="6" spans="1:63" x14ac:dyDescent="0.35">
      <c r="A6" s="8">
        <v>102</v>
      </c>
      <c r="B6" s="8"/>
      <c r="C6" s="8">
        <f t="shared" si="0"/>
        <v>103</v>
      </c>
      <c r="D6" s="49">
        <v>19</v>
      </c>
      <c r="E6" s="9">
        <v>0</v>
      </c>
      <c r="F6" s="11" t="str">
        <f t="shared" si="1"/>
        <v>newTask_19</v>
      </c>
      <c r="G6" s="50" t="s">
        <v>62</v>
      </c>
      <c r="H6" s="9">
        <v>0</v>
      </c>
      <c r="I6" s="9">
        <f t="shared" ref="I6:I69" si="8">AD6</f>
        <v>75</v>
      </c>
      <c r="J6" s="9">
        <f t="shared" ref="J6:J69" si="9">AE6</f>
        <v>0</v>
      </c>
      <c r="K6" s="10" t="str">
        <f t="shared" si="2"/>
        <v>2|1001|1</v>
      </c>
      <c r="L6" s="10" t="str">
        <f t="shared" ref="L6:L16" si="10">IF(AK6="",TRIM(""),AI6&amp;","&amp;AO6)</f>
        <v/>
      </c>
      <c r="M6" s="10">
        <v>1</v>
      </c>
      <c r="N6" s="10" t="str">
        <f t="shared" ref="N6:N16" si="11">IF(S6&lt;&gt;0,S6,"")&amp;T6</f>
        <v>开火次数75</v>
      </c>
      <c r="O6" s="71" t="str">
        <f t="shared" ref="O6:O69" si="12">BK6</f>
        <v>[[70,[25714,31429]],[30,[0,0]],[0,[100000,150000]]]</v>
      </c>
      <c r="P6" s="71">
        <v>1000000</v>
      </c>
      <c r="Q6" s="10">
        <v>3</v>
      </c>
      <c r="R6" s="10" t="s">
        <v>51</v>
      </c>
      <c r="S6" s="10">
        <f t="shared" si="3"/>
        <v>0</v>
      </c>
      <c r="T6" s="10" t="str">
        <f t="shared" si="4"/>
        <v>开火次数75</v>
      </c>
      <c r="U6" s="10"/>
      <c r="V6" s="10"/>
      <c r="W6" s="15">
        <v>2</v>
      </c>
      <c r="X6" s="16" t="s">
        <v>52</v>
      </c>
      <c r="Y6" s="10"/>
      <c r="Z6" s="10"/>
      <c r="AA6" s="8"/>
      <c r="AB6" s="8">
        <v>2</v>
      </c>
      <c r="AC6" s="48" t="s">
        <v>53</v>
      </c>
      <c r="AD6" s="8">
        <v>75</v>
      </c>
      <c r="AE6" s="8"/>
      <c r="AF6" s="30" t="s">
        <v>133</v>
      </c>
      <c r="AG6" s="31">
        <f t="shared" si="5"/>
        <v>2</v>
      </c>
      <c r="AH6" s="31">
        <f t="shared" si="6"/>
        <v>1001</v>
      </c>
      <c r="AI6" s="36">
        <v>1</v>
      </c>
      <c r="AJ6" s="37">
        <f t="shared" si="7"/>
        <v>2</v>
      </c>
      <c r="AK6" s="30"/>
      <c r="AL6" s="31"/>
      <c r="AM6" s="31"/>
      <c r="AN6" s="36"/>
      <c r="AO6" s="38"/>
      <c r="AP6" s="37"/>
      <c r="AQ6" s="10"/>
      <c r="AR6" s="59">
        <v>2000</v>
      </c>
      <c r="AS6" s="51" t="s">
        <v>54</v>
      </c>
      <c r="AT6" s="46">
        <f>AT7*20000</f>
        <v>0.1</v>
      </c>
      <c r="AU6" s="46">
        <f>AU7*20000</f>
        <v>1</v>
      </c>
      <c r="AV6" s="46">
        <v>1</v>
      </c>
      <c r="AW6" s="54">
        <v>1</v>
      </c>
      <c r="BA6" s="68">
        <f>ROUND(BJ6/(BC6/(BC6+BF6+BI6))*0.9,0)</f>
        <v>25714</v>
      </c>
      <c r="BB6" s="68">
        <f>ROUND(BJ6/(BC6/(BC6+BF6+BI6))*1.1,0)</f>
        <v>31429</v>
      </c>
      <c r="BC6" s="69">
        <v>70</v>
      </c>
      <c r="BD6" s="69">
        <v>0</v>
      </c>
      <c r="BE6" s="69">
        <v>0</v>
      </c>
      <c r="BF6" s="69">
        <v>30</v>
      </c>
      <c r="BG6" s="69">
        <v>100000</v>
      </c>
      <c r="BH6" s="69">
        <v>150000</v>
      </c>
      <c r="BI6" s="69">
        <v>0</v>
      </c>
      <c r="BJ6" s="70">
        <v>20000</v>
      </c>
      <c r="BK6" s="71" t="str">
        <f t="shared" ref="BK6:BK69" si="13">"[["&amp;BC6&amp;",["&amp;BA6&amp;","&amp;BB6&amp;"]],["&amp;BF6&amp;",["&amp;BD6&amp;","&amp;BE6&amp;"]],["&amp;BI6&amp;",["&amp;BG6&amp;","&amp;BH6&amp;"]]]"</f>
        <v>[[70,[25714,31429]],[30,[0,0]],[0,[100000,150000]]]</v>
      </c>
    </row>
    <row r="7" spans="1:63" x14ac:dyDescent="0.35">
      <c r="A7" s="8">
        <v>103</v>
      </c>
      <c r="B7" s="8"/>
      <c r="C7" s="8">
        <f t="shared" si="0"/>
        <v>104</v>
      </c>
      <c r="D7" s="49">
        <v>20</v>
      </c>
      <c r="E7" s="9">
        <v>201</v>
      </c>
      <c r="F7" s="11" t="str">
        <f t="shared" si="1"/>
        <v>newTask_20</v>
      </c>
      <c r="G7" s="50" t="s">
        <v>69</v>
      </c>
      <c r="H7" s="9">
        <v>1001</v>
      </c>
      <c r="I7" s="9">
        <f t="shared" si="8"/>
        <v>1</v>
      </c>
      <c r="J7" s="9">
        <f t="shared" si="9"/>
        <v>0</v>
      </c>
      <c r="K7" s="10" t="str">
        <f t="shared" si="2"/>
        <v>1|2|2500</v>
      </c>
      <c r="L7" s="10" t="str">
        <f t="shared" si="10"/>
        <v/>
      </c>
      <c r="M7" s="10">
        <v>1</v>
      </c>
      <c r="N7" s="10" t="str">
        <f t="shared" si="11"/>
        <v>锁定使用数量1</v>
      </c>
      <c r="O7" s="71" t="str">
        <f t="shared" si="12"/>
        <v>[[70,[64286,78571]],[30,[0,0]],[0,[100000,150000]]]</v>
      </c>
      <c r="P7" s="71">
        <v>1000000</v>
      </c>
      <c r="Q7" s="10">
        <v>19</v>
      </c>
      <c r="R7" s="10" t="s">
        <v>55</v>
      </c>
      <c r="S7" s="10" t="str">
        <f t="shared" si="3"/>
        <v>锁定</v>
      </c>
      <c r="T7" s="10" t="str">
        <f t="shared" si="4"/>
        <v>使用数量1</v>
      </c>
      <c r="U7" s="10"/>
      <c r="V7" s="10"/>
      <c r="W7" s="15">
        <v>3</v>
      </c>
      <c r="X7" s="16" t="s">
        <v>56</v>
      </c>
      <c r="Y7" s="10"/>
      <c r="Z7" s="10"/>
      <c r="AA7" s="8"/>
      <c r="AB7" s="8">
        <v>3</v>
      </c>
      <c r="AC7" s="48" t="s">
        <v>57</v>
      </c>
      <c r="AD7" s="8">
        <v>1</v>
      </c>
      <c r="AE7" s="8"/>
      <c r="AF7" s="30" t="s">
        <v>49</v>
      </c>
      <c r="AG7" s="31">
        <f t="shared" si="5"/>
        <v>1</v>
      </c>
      <c r="AH7" s="31">
        <f t="shared" si="6"/>
        <v>2</v>
      </c>
      <c r="AI7" s="36">
        <v>2500</v>
      </c>
      <c r="AJ7" s="37">
        <f t="shared" si="7"/>
        <v>0.125</v>
      </c>
      <c r="AK7" s="30"/>
      <c r="AL7" s="31"/>
      <c r="AM7" s="31"/>
      <c r="AN7" s="36"/>
      <c r="AO7" s="38"/>
      <c r="AP7" s="37"/>
      <c r="AQ7" s="10"/>
      <c r="AR7" s="60">
        <v>3000</v>
      </c>
      <c r="AS7" s="51" t="s">
        <v>49</v>
      </c>
      <c r="AT7" s="46">
        <f>1/200000</f>
        <v>5.0000000000000004E-6</v>
      </c>
      <c r="AU7" s="46">
        <f>1/20000</f>
        <v>5.0000000000000002E-5</v>
      </c>
      <c r="AV7" s="46">
        <v>1</v>
      </c>
      <c r="AW7" s="54">
        <v>2</v>
      </c>
      <c r="BA7" s="68">
        <f>ROUND(BJ7/(BC7/(BC7+BF7+BI7))*0.9,0)</f>
        <v>64286</v>
      </c>
      <c r="BB7" s="68">
        <f>ROUND(BJ7/(BC7/(BC7+BF7+BI7))*1.1,0)</f>
        <v>78571</v>
      </c>
      <c r="BC7" s="69">
        <v>70</v>
      </c>
      <c r="BD7" s="69">
        <v>0</v>
      </c>
      <c r="BE7" s="69">
        <v>0</v>
      </c>
      <c r="BF7" s="69">
        <v>30</v>
      </c>
      <c r="BG7" s="69">
        <v>100000</v>
      </c>
      <c r="BH7" s="69">
        <v>150000</v>
      </c>
      <c r="BI7" s="69">
        <v>0</v>
      </c>
      <c r="BJ7" s="70">
        <v>50000</v>
      </c>
      <c r="BK7" s="71" t="str">
        <f t="shared" si="13"/>
        <v>[[70,[64286,78571]],[30,[0,0]],[0,[100000,150000]]]</v>
      </c>
    </row>
    <row r="8" spans="1:63" x14ac:dyDescent="0.35">
      <c r="A8" s="8">
        <v>104</v>
      </c>
      <c r="B8" s="8"/>
      <c r="C8" s="8">
        <f t="shared" si="0"/>
        <v>105</v>
      </c>
      <c r="D8" s="49">
        <v>3</v>
      </c>
      <c r="E8" s="9">
        <v>0</v>
      </c>
      <c r="F8" s="11" t="str">
        <f t="shared" si="1"/>
        <v>newTask_3</v>
      </c>
      <c r="G8" s="50" t="s">
        <v>58</v>
      </c>
      <c r="H8" s="9">
        <v>2</v>
      </c>
      <c r="I8" s="9">
        <f t="shared" si="8"/>
        <v>30000</v>
      </c>
      <c r="J8" s="9">
        <f t="shared" si="9"/>
        <v>0</v>
      </c>
      <c r="K8" s="10" t="str">
        <f t="shared" si="2"/>
        <v>1|2|3000</v>
      </c>
      <c r="L8" s="10" t="str">
        <f t="shared" si="10"/>
        <v/>
      </c>
      <c r="M8" s="10">
        <f t="shared" ref="M8:M16" si="14">IF(L8&lt;&gt;"",1,0)</f>
        <v>0</v>
      </c>
      <c r="N8" s="10" t="str">
        <f t="shared" si="11"/>
        <v>捕鱼获得金币30000</v>
      </c>
      <c r="O8" s="71" t="str">
        <f t="shared" si="12"/>
        <v>[[70,[25714,31429]],[30,[0,0]],[0,[100000,150000]]]</v>
      </c>
      <c r="P8" s="71">
        <v>1000000</v>
      </c>
      <c r="Q8" s="10">
        <v>20</v>
      </c>
      <c r="R8" s="10" t="s">
        <v>59</v>
      </c>
      <c r="S8" s="10">
        <f t="shared" si="3"/>
        <v>0</v>
      </c>
      <c r="T8" s="10" t="str">
        <f t="shared" si="4"/>
        <v>捕鱼获得金币30000</v>
      </c>
      <c r="U8" s="10">
        <v>1001</v>
      </c>
      <c r="V8" s="10" t="s">
        <v>60</v>
      </c>
      <c r="W8" s="15">
        <v>4</v>
      </c>
      <c r="X8" s="16" t="s">
        <v>61</v>
      </c>
      <c r="Y8" s="10"/>
      <c r="Z8" s="10"/>
      <c r="AA8" s="8"/>
      <c r="AB8" s="8">
        <v>4</v>
      </c>
      <c r="AC8" s="48" t="s">
        <v>147</v>
      </c>
      <c r="AD8" s="48">
        <v>30000</v>
      </c>
      <c r="AE8" s="48"/>
      <c r="AF8" s="30" t="s">
        <v>49</v>
      </c>
      <c r="AG8" s="31">
        <f t="shared" si="5"/>
        <v>1</v>
      </c>
      <c r="AH8" s="31">
        <f t="shared" si="6"/>
        <v>2</v>
      </c>
      <c r="AI8" s="36">
        <v>3000</v>
      </c>
      <c r="AJ8" s="37">
        <f t="shared" si="7"/>
        <v>0.15</v>
      </c>
      <c r="AK8" s="30"/>
      <c r="AL8" s="31"/>
      <c r="AM8" s="31"/>
      <c r="AN8" s="36"/>
      <c r="AO8" s="38"/>
      <c r="AP8" s="37"/>
      <c r="AQ8" s="10"/>
      <c r="AR8" s="10"/>
      <c r="AS8" s="51" t="s">
        <v>60</v>
      </c>
      <c r="AT8" s="46">
        <f t="shared" ref="AT8:AT9" si="15">AU8/10</f>
        <v>0.2</v>
      </c>
      <c r="AU8" s="46">
        <v>2</v>
      </c>
      <c r="AV8" s="46">
        <v>2</v>
      </c>
      <c r="AW8" s="54">
        <v>1001</v>
      </c>
      <c r="BA8" s="69">
        <f t="shared" ref="BA8:BF23" si="16">BA5</f>
        <v>25714</v>
      </c>
      <c r="BB8" s="69">
        <f t="shared" si="16"/>
        <v>31429</v>
      </c>
      <c r="BC8" s="69">
        <f t="shared" si="16"/>
        <v>70</v>
      </c>
      <c r="BD8" s="69">
        <f t="shared" si="16"/>
        <v>0</v>
      </c>
      <c r="BE8" s="69">
        <f t="shared" si="16"/>
        <v>0</v>
      </c>
      <c r="BF8" s="69">
        <f t="shared" si="16"/>
        <v>30</v>
      </c>
      <c r="BG8" s="69">
        <v>100000</v>
      </c>
      <c r="BH8" s="69">
        <v>150000</v>
      </c>
      <c r="BI8" s="69">
        <v>0</v>
      </c>
      <c r="BJ8" s="72">
        <f>((BA8+BB8)/2*BC8+(BD8+BE8)/2*BF8+(BG8+BH8)/2*BI8)/(BC8+BF8+BI8)</f>
        <v>20000.05</v>
      </c>
      <c r="BK8" s="71" t="str">
        <f t="shared" si="13"/>
        <v>[[70,[25714,31429]],[30,[0,0]],[0,[100000,150000]]]</v>
      </c>
    </row>
    <row r="9" spans="1:63" x14ac:dyDescent="0.35">
      <c r="A9" s="8">
        <v>105</v>
      </c>
      <c r="B9" s="8"/>
      <c r="C9" s="8">
        <f t="shared" si="0"/>
        <v>106</v>
      </c>
      <c r="D9" s="49">
        <v>2</v>
      </c>
      <c r="E9" s="9">
        <v>2</v>
      </c>
      <c r="F9" s="11" t="str">
        <f t="shared" si="1"/>
        <v>newTask_2_1</v>
      </c>
      <c r="G9" s="50" t="s">
        <v>45</v>
      </c>
      <c r="H9" s="9">
        <v>0</v>
      </c>
      <c r="I9" s="9">
        <f t="shared" si="8"/>
        <v>15</v>
      </c>
      <c r="J9" s="9">
        <f t="shared" si="9"/>
        <v>200</v>
      </c>
      <c r="K9" s="10" t="str">
        <f t="shared" si="2"/>
        <v>2|1002|1</v>
      </c>
      <c r="L9" s="10" t="str">
        <f t="shared" si="10"/>
        <v/>
      </c>
      <c r="M9" s="10">
        <f t="shared" si="14"/>
        <v>0</v>
      </c>
      <c r="N9" s="10" t="str">
        <f t="shared" si="11"/>
        <v>使用200炮及以上捕获任意鱼：15</v>
      </c>
      <c r="O9" s="71" t="str">
        <f t="shared" si="12"/>
        <v>[[70,[25714,31429]],[30,[0,0]],[0,[100000,150000]]]</v>
      </c>
      <c r="P9" s="71">
        <v>1000000</v>
      </c>
      <c r="Q9" s="10">
        <v>26</v>
      </c>
      <c r="R9" s="10" t="s">
        <v>63</v>
      </c>
      <c r="S9" s="10" t="str">
        <f t="shared" si="3"/>
        <v>使用200炮及以上</v>
      </c>
      <c r="T9" s="10" t="str">
        <f t="shared" si="4"/>
        <v>捕获任意鱼：15</v>
      </c>
      <c r="U9" s="10">
        <v>1002</v>
      </c>
      <c r="V9" s="10" t="s">
        <v>64</v>
      </c>
      <c r="W9" s="15">
        <v>5</v>
      </c>
      <c r="X9" s="16" t="s">
        <v>65</v>
      </c>
      <c r="Y9" s="10"/>
      <c r="Z9" s="10"/>
      <c r="AA9" s="8"/>
      <c r="AB9" s="8">
        <v>5</v>
      </c>
      <c r="AC9" s="48" t="s">
        <v>162</v>
      </c>
      <c r="AD9" s="15">
        <v>15</v>
      </c>
      <c r="AE9" s="15">
        <v>200</v>
      </c>
      <c r="AF9" s="30" t="s">
        <v>158</v>
      </c>
      <c r="AG9" s="31">
        <f t="shared" si="5"/>
        <v>2</v>
      </c>
      <c r="AH9" s="31">
        <f t="shared" si="6"/>
        <v>1002</v>
      </c>
      <c r="AI9" s="36">
        <v>1</v>
      </c>
      <c r="AJ9" s="37">
        <f t="shared" si="7"/>
        <v>5</v>
      </c>
      <c r="AK9" s="30"/>
      <c r="AL9" s="31"/>
      <c r="AM9" s="31"/>
      <c r="AN9" s="36"/>
      <c r="AO9" s="38"/>
      <c r="AP9" s="37"/>
      <c r="AQ9" s="10"/>
      <c r="AR9" s="10"/>
      <c r="AS9" s="51" t="s">
        <v>64</v>
      </c>
      <c r="AT9" s="46">
        <f t="shared" si="15"/>
        <v>0.5</v>
      </c>
      <c r="AU9" s="46">
        <v>5</v>
      </c>
      <c r="AV9" s="46">
        <v>2</v>
      </c>
      <c r="AW9" s="54">
        <v>1002</v>
      </c>
      <c r="BA9" s="69">
        <f t="shared" si="16"/>
        <v>25714</v>
      </c>
      <c r="BB9" s="69">
        <f t="shared" si="16"/>
        <v>31429</v>
      </c>
      <c r="BC9" s="69">
        <f t="shared" si="16"/>
        <v>70</v>
      </c>
      <c r="BD9" s="69">
        <f t="shared" si="16"/>
        <v>0</v>
      </c>
      <c r="BE9" s="69">
        <f t="shared" si="16"/>
        <v>0</v>
      </c>
      <c r="BF9" s="69">
        <f t="shared" si="16"/>
        <v>30</v>
      </c>
      <c r="BG9" s="69">
        <v>100000</v>
      </c>
      <c r="BH9" s="69">
        <v>150000</v>
      </c>
      <c r="BI9" s="69">
        <v>0</v>
      </c>
      <c r="BJ9" s="72">
        <f t="shared" ref="BJ9:BJ72" si="17">((BA9+BB9)/2*BC9+(BD9+BE9)/2*BF9+(BG9+BH9)/2*BI9)/(BC9+BF9+BI9)</f>
        <v>20000.05</v>
      </c>
      <c r="BK9" s="71" t="str">
        <f t="shared" si="13"/>
        <v>[[70,[25714,31429]],[30,[0,0]],[0,[100000,150000]]]</v>
      </c>
    </row>
    <row r="10" spans="1:63" s="1" customFormat="1" x14ac:dyDescent="0.35">
      <c r="A10" s="8">
        <v>106</v>
      </c>
      <c r="B10" s="8"/>
      <c r="C10" s="8">
        <f t="shared" si="0"/>
        <v>107</v>
      </c>
      <c r="D10" s="49">
        <v>3</v>
      </c>
      <c r="E10" s="9">
        <v>0</v>
      </c>
      <c r="F10" s="11" t="str">
        <f>IF(AND(D10=2,H10=4),"newTask_"&amp;D10&amp;"_"&amp;H10,IF(AND(D10=2,J10&gt;0),"newTask_"&amp;D10&amp;"_1","newTask_"&amp;D10))</f>
        <v>newTask_3</v>
      </c>
      <c r="G10" s="50" t="s">
        <v>58</v>
      </c>
      <c r="H10" s="9">
        <v>2</v>
      </c>
      <c r="I10" s="9">
        <f>AD10</f>
        <v>250000</v>
      </c>
      <c r="J10" s="9">
        <f>AE10</f>
        <v>0</v>
      </c>
      <c r="K10" s="10" t="str">
        <f t="shared" si="2"/>
        <v>2|1004|1</v>
      </c>
      <c r="L10" s="10" t="str">
        <f>IF(AK10="",TRIM(""),AI10&amp;","&amp;AO10)</f>
        <v/>
      </c>
      <c r="M10" s="10">
        <f>IF(L10&lt;&gt;"",1,0)</f>
        <v>0</v>
      </c>
      <c r="N10" s="10" t="str">
        <f>IF(S10&lt;&gt;0,S10,"")&amp;T10</f>
        <v>捕鱼获得金币250000</v>
      </c>
      <c r="O10" s="71" t="str">
        <f t="shared" si="12"/>
        <v>[[70,[64286,78571]],[30,[0,0]],[0,[100000,150000]]]</v>
      </c>
      <c r="P10" s="71">
        <v>1000000</v>
      </c>
      <c r="Q10" s="10"/>
      <c r="R10" s="10"/>
      <c r="S10" s="10">
        <f t="shared" si="3"/>
        <v>0</v>
      </c>
      <c r="T10" s="10" t="str">
        <f t="shared" si="4"/>
        <v>捕鱼获得金币250000</v>
      </c>
      <c r="U10" s="10"/>
      <c r="V10" s="10"/>
      <c r="Y10" s="10"/>
      <c r="Z10" s="10"/>
      <c r="AA10" s="8"/>
      <c r="AB10" s="8">
        <v>6</v>
      </c>
      <c r="AC10" s="58" t="s">
        <v>51</v>
      </c>
      <c r="AD10" s="48">
        <v>250000</v>
      </c>
      <c r="AE10" s="17"/>
      <c r="AF10" s="30" t="s">
        <v>134</v>
      </c>
      <c r="AG10" s="31">
        <f t="shared" si="5"/>
        <v>2</v>
      </c>
      <c r="AH10" s="31">
        <f t="shared" si="6"/>
        <v>1004</v>
      </c>
      <c r="AI10" s="36">
        <v>1</v>
      </c>
      <c r="AJ10" s="37">
        <f t="shared" si="7"/>
        <v>2</v>
      </c>
      <c r="AK10" s="40"/>
      <c r="AL10" s="32"/>
      <c r="AM10" s="32"/>
      <c r="AN10" s="32"/>
      <c r="AO10" s="41"/>
      <c r="AP10" s="39"/>
      <c r="AQ10" s="10"/>
      <c r="AR10" s="47"/>
      <c r="AS10" s="51" t="s">
        <v>68</v>
      </c>
      <c r="AT10" s="46">
        <f>AU10/10</f>
        <v>1</v>
      </c>
      <c r="AU10" s="46">
        <v>10</v>
      </c>
      <c r="AV10" s="46">
        <v>2</v>
      </c>
      <c r="AW10" s="54">
        <v>1003</v>
      </c>
      <c r="BA10" s="69">
        <f t="shared" si="16"/>
        <v>64286</v>
      </c>
      <c r="BB10" s="69">
        <f t="shared" si="16"/>
        <v>78571</v>
      </c>
      <c r="BC10" s="69">
        <f t="shared" si="16"/>
        <v>70</v>
      </c>
      <c r="BD10" s="69">
        <f t="shared" si="16"/>
        <v>0</v>
      </c>
      <c r="BE10" s="69">
        <f t="shared" si="16"/>
        <v>0</v>
      </c>
      <c r="BF10" s="69">
        <f t="shared" si="16"/>
        <v>30</v>
      </c>
      <c r="BG10" s="69">
        <v>100000</v>
      </c>
      <c r="BH10" s="69">
        <v>150000</v>
      </c>
      <c r="BI10" s="69">
        <v>0</v>
      </c>
      <c r="BJ10" s="72">
        <f t="shared" si="17"/>
        <v>49999.95</v>
      </c>
      <c r="BK10" s="71" t="str">
        <f t="shared" si="13"/>
        <v>[[70,[64286,78571]],[30,[0,0]],[0,[100000,150000]]]</v>
      </c>
    </row>
    <row r="11" spans="1:63" x14ac:dyDescent="0.35">
      <c r="A11" s="8">
        <v>107</v>
      </c>
      <c r="B11" s="8"/>
      <c r="C11" s="8">
        <f t="shared" si="0"/>
        <v>108</v>
      </c>
      <c r="D11" s="49">
        <v>20</v>
      </c>
      <c r="E11" s="9">
        <v>202</v>
      </c>
      <c r="F11" s="11" t="str">
        <f t="shared" si="1"/>
        <v>newTask_20</v>
      </c>
      <c r="G11" s="50" t="s">
        <v>74</v>
      </c>
      <c r="H11" s="9">
        <v>1002</v>
      </c>
      <c r="I11" s="9">
        <f t="shared" si="8"/>
        <v>1</v>
      </c>
      <c r="J11" s="9">
        <f t="shared" si="9"/>
        <v>0</v>
      </c>
      <c r="K11" s="10" t="str">
        <f t="shared" ref="K11:K16" si="18">IF(AK11="",AG11&amp;"|"&amp;AH11&amp;"|"&amp;AI11,AG11&amp;"|"&amp;AH11&amp;"|"&amp;AI11&amp;","&amp;AL11&amp;"|"&amp;AM11&amp;"|"&amp;AN11)</f>
        <v>1|2|4000</v>
      </c>
      <c r="L11" s="10" t="str">
        <f t="shared" si="10"/>
        <v/>
      </c>
      <c r="M11" s="10">
        <f t="shared" si="14"/>
        <v>0</v>
      </c>
      <c r="N11" s="10" t="str">
        <f t="shared" si="11"/>
        <v>冰冻使用数量1</v>
      </c>
      <c r="O11" s="71" t="str">
        <f t="shared" si="12"/>
        <v>[[70,[25714,31429]],[30,[0,0]],[0,[100000,150000]]]</v>
      </c>
      <c r="P11" s="71">
        <v>1000000</v>
      </c>
      <c r="Q11" s="10"/>
      <c r="R11" s="10"/>
      <c r="S11" s="10" t="str">
        <f t="shared" si="3"/>
        <v>冰冻</v>
      </c>
      <c r="T11" s="10" t="str">
        <f t="shared" si="4"/>
        <v>使用数量1</v>
      </c>
      <c r="U11" s="10">
        <v>1004</v>
      </c>
      <c r="V11" s="10" t="s">
        <v>66</v>
      </c>
      <c r="Y11" s="10"/>
      <c r="Z11" s="10"/>
      <c r="AA11" s="8"/>
      <c r="AB11" s="8">
        <v>7</v>
      </c>
      <c r="AC11" s="48" t="s">
        <v>126</v>
      </c>
      <c r="AD11" s="15">
        <v>1</v>
      </c>
      <c r="AE11" s="15"/>
      <c r="AF11" s="30" t="s">
        <v>49</v>
      </c>
      <c r="AG11" s="31">
        <f t="shared" si="5"/>
        <v>1</v>
      </c>
      <c r="AH11" s="31">
        <f t="shared" si="6"/>
        <v>2</v>
      </c>
      <c r="AI11" s="36">
        <v>4000</v>
      </c>
      <c r="AJ11" s="37">
        <f t="shared" si="7"/>
        <v>0.2</v>
      </c>
      <c r="AK11" s="30"/>
      <c r="AL11" s="31"/>
      <c r="AM11" s="31"/>
      <c r="AN11" s="36"/>
      <c r="AO11" s="38"/>
      <c r="AP11" s="37"/>
      <c r="AQ11" s="10"/>
      <c r="AR11" s="10"/>
      <c r="AS11" s="51" t="s">
        <v>66</v>
      </c>
      <c r="AT11" s="46">
        <f>AU11/10</f>
        <v>0.2</v>
      </c>
      <c r="AU11" s="46">
        <v>2</v>
      </c>
      <c r="AV11" s="46">
        <v>2</v>
      </c>
      <c r="AW11" s="54">
        <v>1004</v>
      </c>
      <c r="BA11" s="69">
        <f t="shared" si="16"/>
        <v>25714</v>
      </c>
      <c r="BB11" s="69">
        <f t="shared" si="16"/>
        <v>31429</v>
      </c>
      <c r="BC11" s="69">
        <f t="shared" si="16"/>
        <v>70</v>
      </c>
      <c r="BD11" s="69">
        <f t="shared" si="16"/>
        <v>0</v>
      </c>
      <c r="BE11" s="69">
        <f t="shared" si="16"/>
        <v>0</v>
      </c>
      <c r="BF11" s="69">
        <f t="shared" si="16"/>
        <v>30</v>
      </c>
      <c r="BG11" s="69">
        <v>100000</v>
      </c>
      <c r="BH11" s="69">
        <v>150000</v>
      </c>
      <c r="BI11" s="69">
        <v>0</v>
      </c>
      <c r="BJ11" s="72">
        <f t="shared" si="17"/>
        <v>20000.05</v>
      </c>
      <c r="BK11" s="71" t="str">
        <f t="shared" si="13"/>
        <v>[[70,[25714,31429]],[30,[0,0]],[0,[100000,150000]]]</v>
      </c>
    </row>
    <row r="12" spans="1:63" x14ac:dyDescent="0.35">
      <c r="A12" s="8">
        <v>108</v>
      </c>
      <c r="B12" s="8"/>
      <c r="C12" s="8">
        <f t="shared" si="0"/>
        <v>109</v>
      </c>
      <c r="D12" s="49">
        <v>19</v>
      </c>
      <c r="E12" s="9">
        <v>0</v>
      </c>
      <c r="F12" s="11" t="str">
        <f>IF(AND(D12=2,H12=4),"newTask_"&amp;D12&amp;"_"&amp;H12,IF(AND(D12=2,J12&gt;0),"newTask_"&amp;D12&amp;"_1","newTask_"&amp;D12))</f>
        <v>newTask_19</v>
      </c>
      <c r="G12" s="50" t="s">
        <v>62</v>
      </c>
      <c r="H12" s="9">
        <v>0</v>
      </c>
      <c r="I12" s="9">
        <f>AD12</f>
        <v>120</v>
      </c>
      <c r="J12" s="9">
        <f>AE12</f>
        <v>0</v>
      </c>
      <c r="K12" s="10" t="str">
        <f>IF(AK12="",AG12&amp;"|"&amp;AH12&amp;"|"&amp;AI12,AG12&amp;"|"&amp;AH12&amp;"|"&amp;AI12&amp;","&amp;AL12&amp;"|"&amp;AM12&amp;"|"&amp;AN12)</f>
        <v>1|2|5000</v>
      </c>
      <c r="L12" s="10" t="str">
        <f>IF(AK12="",TRIM(""),AI12&amp;","&amp;AO12)</f>
        <v/>
      </c>
      <c r="M12" s="10">
        <f>IF(L12&lt;&gt;"",1,0)</f>
        <v>0</v>
      </c>
      <c r="N12" s="10" t="str">
        <f>IF(S12&lt;&gt;0,S12,"")&amp;T12</f>
        <v>开火次数120</v>
      </c>
      <c r="O12" s="71" t="str">
        <f t="shared" si="12"/>
        <v>[[70,[25714,31429]],[30,[0,0]],[0,[100000,150000]]]</v>
      </c>
      <c r="P12" s="71">
        <v>1000000</v>
      </c>
      <c r="Q12" s="10"/>
      <c r="R12" s="10"/>
      <c r="S12" s="10">
        <f t="shared" si="3"/>
        <v>0</v>
      </c>
      <c r="T12" s="10" t="str">
        <f t="shared" si="4"/>
        <v>开火次数120</v>
      </c>
      <c r="U12" s="10">
        <v>1003</v>
      </c>
      <c r="V12" s="10" t="s">
        <v>68</v>
      </c>
      <c r="Y12" s="10"/>
      <c r="Z12" s="10"/>
      <c r="AA12" s="8"/>
      <c r="AB12" s="8">
        <v>8</v>
      </c>
      <c r="AC12" s="58" t="s">
        <v>53</v>
      </c>
      <c r="AD12" s="15">
        <v>120</v>
      </c>
      <c r="AE12" s="15"/>
      <c r="AF12" s="30" t="s">
        <v>141</v>
      </c>
      <c r="AG12" s="31">
        <f t="shared" si="5"/>
        <v>1</v>
      </c>
      <c r="AH12" s="31">
        <f t="shared" si="6"/>
        <v>2</v>
      </c>
      <c r="AI12" s="36">
        <v>5000</v>
      </c>
      <c r="AJ12" s="37">
        <f t="shared" si="7"/>
        <v>0.25</v>
      </c>
      <c r="AK12" s="30"/>
      <c r="AL12" s="31"/>
      <c r="AM12" s="31"/>
      <c r="AN12" s="36"/>
      <c r="AO12" s="38"/>
      <c r="AP12" s="37"/>
      <c r="AQ12" s="10"/>
      <c r="AR12" s="10"/>
      <c r="AS12" s="51" t="s">
        <v>124</v>
      </c>
      <c r="AT12" s="46">
        <f>AT7*500</f>
        <v>2.5000000000000001E-3</v>
      </c>
      <c r="AU12" s="46">
        <f>AU7*500</f>
        <v>2.5000000000000001E-2</v>
      </c>
      <c r="AV12" s="46">
        <v>2</v>
      </c>
      <c r="AW12" s="54">
        <v>1204</v>
      </c>
      <c r="BA12" s="69">
        <f t="shared" si="16"/>
        <v>25714</v>
      </c>
      <c r="BB12" s="69">
        <f t="shared" si="16"/>
        <v>31429</v>
      </c>
      <c r="BC12" s="69">
        <f t="shared" si="16"/>
        <v>70</v>
      </c>
      <c r="BD12" s="69">
        <f t="shared" si="16"/>
        <v>0</v>
      </c>
      <c r="BE12" s="69">
        <f t="shared" si="16"/>
        <v>0</v>
      </c>
      <c r="BF12" s="69">
        <f t="shared" si="16"/>
        <v>30</v>
      </c>
      <c r="BG12" s="69">
        <v>100000</v>
      </c>
      <c r="BH12" s="69">
        <v>150000</v>
      </c>
      <c r="BI12" s="69">
        <v>0</v>
      </c>
      <c r="BJ12" s="72">
        <f t="shared" si="17"/>
        <v>20000.05</v>
      </c>
      <c r="BK12" s="71" t="str">
        <f t="shared" si="13"/>
        <v>[[70,[25714,31429]],[30,[0,0]],[0,[100000,150000]]]</v>
      </c>
    </row>
    <row r="13" spans="1:63" s="1" customFormat="1" x14ac:dyDescent="0.35">
      <c r="A13" s="8">
        <v>109</v>
      </c>
      <c r="B13" s="8"/>
      <c r="C13" s="8">
        <f t="shared" si="0"/>
        <v>110</v>
      </c>
      <c r="D13" s="49">
        <v>2</v>
      </c>
      <c r="E13" s="9">
        <v>0</v>
      </c>
      <c r="F13" s="11" t="str">
        <f t="shared" si="1"/>
        <v>newTask_2_4</v>
      </c>
      <c r="G13" s="50" t="s">
        <v>130</v>
      </c>
      <c r="H13" s="9">
        <v>4</v>
      </c>
      <c r="I13" s="9">
        <f t="shared" si="8"/>
        <v>2</v>
      </c>
      <c r="J13" s="9">
        <f t="shared" si="9"/>
        <v>0</v>
      </c>
      <c r="K13" s="10" t="str">
        <f t="shared" si="18"/>
        <v>1|2|6000</v>
      </c>
      <c r="L13" s="10" t="str">
        <f t="shared" si="10"/>
        <v/>
      </c>
      <c r="M13" s="10">
        <f t="shared" si="14"/>
        <v>0</v>
      </c>
      <c r="N13" s="10" t="str">
        <f t="shared" si="11"/>
        <v>捕获黄金鱼2</v>
      </c>
      <c r="O13" s="71" t="str">
        <f t="shared" si="12"/>
        <v>[[70,[64286,78571]],[30,[0,0]],[0,[100000,150000]]]</v>
      </c>
      <c r="P13" s="71">
        <v>1000000</v>
      </c>
      <c r="Q13" s="10"/>
      <c r="R13" s="10"/>
      <c r="S13" s="10">
        <f t="shared" si="3"/>
        <v>0</v>
      </c>
      <c r="T13" s="10" t="str">
        <f t="shared" si="4"/>
        <v>捕获黄金鱼2</v>
      </c>
      <c r="U13" s="10"/>
      <c r="V13" s="10"/>
      <c r="Y13" s="10"/>
      <c r="Z13" s="10"/>
      <c r="AA13" s="8"/>
      <c r="AB13" s="8">
        <v>9</v>
      </c>
      <c r="AC13" s="48" t="s">
        <v>129</v>
      </c>
      <c r="AD13" s="15">
        <v>2</v>
      </c>
      <c r="AE13" s="15"/>
      <c r="AF13" s="30" t="s">
        <v>49</v>
      </c>
      <c r="AG13" s="31">
        <f t="shared" si="5"/>
        <v>1</v>
      </c>
      <c r="AH13" s="31">
        <f t="shared" si="6"/>
        <v>2</v>
      </c>
      <c r="AI13" s="36">
        <v>6000</v>
      </c>
      <c r="AJ13" s="37">
        <f t="shared" si="7"/>
        <v>0.3</v>
      </c>
      <c r="AK13" s="40"/>
      <c r="AL13" s="32"/>
      <c r="AM13" s="32"/>
      <c r="AN13" s="32"/>
      <c r="AO13" s="41"/>
      <c r="AP13" s="39"/>
      <c r="AQ13" s="10"/>
      <c r="AR13" s="47"/>
      <c r="AS13" s="51" t="s">
        <v>73</v>
      </c>
      <c r="AT13" s="46">
        <f>AU13/10</f>
        <v>5</v>
      </c>
      <c r="AU13" s="46">
        <f>AU7*1000000</f>
        <v>50</v>
      </c>
      <c r="AV13" s="46">
        <v>2</v>
      </c>
      <c r="AW13" s="54">
        <v>1005</v>
      </c>
      <c r="BA13" s="69">
        <f t="shared" si="16"/>
        <v>64286</v>
      </c>
      <c r="BB13" s="69">
        <f t="shared" si="16"/>
        <v>78571</v>
      </c>
      <c r="BC13" s="69">
        <f t="shared" si="16"/>
        <v>70</v>
      </c>
      <c r="BD13" s="69">
        <f t="shared" si="16"/>
        <v>0</v>
      </c>
      <c r="BE13" s="69">
        <f t="shared" si="16"/>
        <v>0</v>
      </c>
      <c r="BF13" s="69">
        <f t="shared" si="16"/>
        <v>30</v>
      </c>
      <c r="BG13" s="69">
        <v>100000</v>
      </c>
      <c r="BH13" s="69">
        <v>150000</v>
      </c>
      <c r="BI13" s="69">
        <v>0</v>
      </c>
      <c r="BJ13" s="72">
        <f t="shared" si="17"/>
        <v>49999.95</v>
      </c>
      <c r="BK13" s="71" t="str">
        <f t="shared" si="13"/>
        <v>[[70,[64286,78571]],[30,[0,0]],[0,[100000,150000]]]</v>
      </c>
    </row>
    <row r="14" spans="1:63" x14ac:dyDescent="0.35">
      <c r="A14" s="8">
        <v>110</v>
      </c>
      <c r="B14" s="8"/>
      <c r="C14" s="8">
        <f t="shared" si="0"/>
        <v>111</v>
      </c>
      <c r="D14" s="49">
        <v>19</v>
      </c>
      <c r="E14" s="9">
        <v>0</v>
      </c>
      <c r="F14" s="11" t="str">
        <f t="shared" si="1"/>
        <v>newTask_19</v>
      </c>
      <c r="G14" s="50" t="s">
        <v>62</v>
      </c>
      <c r="H14" s="9">
        <v>0</v>
      </c>
      <c r="I14" s="9">
        <f t="shared" si="8"/>
        <v>150</v>
      </c>
      <c r="J14" s="9">
        <f t="shared" si="9"/>
        <v>0</v>
      </c>
      <c r="K14" s="10" t="str">
        <f t="shared" si="18"/>
        <v>2|1004|1</v>
      </c>
      <c r="L14" s="10" t="str">
        <f t="shared" si="10"/>
        <v/>
      </c>
      <c r="M14" s="10">
        <f t="shared" si="14"/>
        <v>0</v>
      </c>
      <c r="N14" s="10" t="str">
        <f t="shared" si="11"/>
        <v>开火次数150</v>
      </c>
      <c r="O14" s="71" t="str">
        <f t="shared" si="12"/>
        <v>[[70,[25714,31429]],[30,[0,0]],[0,[100000,150000]]]</v>
      </c>
      <c r="P14" s="71">
        <v>1000000</v>
      </c>
      <c r="Q14" s="10"/>
      <c r="R14" s="10"/>
      <c r="S14" s="10">
        <f t="shared" si="3"/>
        <v>0</v>
      </c>
      <c r="T14" s="10" t="str">
        <f t="shared" si="4"/>
        <v>开火次数150</v>
      </c>
      <c r="U14" s="10"/>
      <c r="V14" s="10"/>
      <c r="Y14" s="10"/>
      <c r="Z14" s="10"/>
      <c r="AA14" s="8"/>
      <c r="AB14" s="8">
        <v>10</v>
      </c>
      <c r="AC14" s="17" t="s">
        <v>53</v>
      </c>
      <c r="AD14" s="15">
        <v>150</v>
      </c>
      <c r="AE14" s="15"/>
      <c r="AF14" s="30" t="s">
        <v>134</v>
      </c>
      <c r="AG14" s="31">
        <f t="shared" si="5"/>
        <v>2</v>
      </c>
      <c r="AH14" s="31">
        <f t="shared" si="6"/>
        <v>1004</v>
      </c>
      <c r="AI14" s="36">
        <v>1</v>
      </c>
      <c r="AJ14" s="37">
        <f t="shared" si="7"/>
        <v>2</v>
      </c>
      <c r="AK14" s="30"/>
      <c r="AL14" s="31"/>
      <c r="AM14" s="31"/>
      <c r="AN14" s="36"/>
      <c r="AO14" s="38"/>
      <c r="AP14" s="37"/>
      <c r="AQ14" s="10"/>
      <c r="AR14" s="10"/>
      <c r="AS14" s="51" t="s">
        <v>76</v>
      </c>
      <c r="AT14" s="46">
        <f>AU14/10</f>
        <v>10</v>
      </c>
      <c r="AU14" s="46">
        <f>AU7*2000000</f>
        <v>100</v>
      </c>
      <c r="AV14" s="46">
        <v>2</v>
      </c>
      <c r="AW14" s="54">
        <v>1006</v>
      </c>
      <c r="BA14" s="69">
        <f t="shared" si="16"/>
        <v>25714</v>
      </c>
      <c r="BB14" s="69">
        <f t="shared" si="16"/>
        <v>31429</v>
      </c>
      <c r="BC14" s="69">
        <f t="shared" si="16"/>
        <v>70</v>
      </c>
      <c r="BD14" s="69">
        <f t="shared" si="16"/>
        <v>0</v>
      </c>
      <c r="BE14" s="69">
        <f t="shared" si="16"/>
        <v>0</v>
      </c>
      <c r="BF14" s="69">
        <f t="shared" si="16"/>
        <v>30</v>
      </c>
      <c r="BG14" s="69">
        <v>100000</v>
      </c>
      <c r="BH14" s="69">
        <v>150000</v>
      </c>
      <c r="BI14" s="69">
        <v>0</v>
      </c>
      <c r="BJ14" s="72">
        <f t="shared" si="17"/>
        <v>20000.05</v>
      </c>
      <c r="BK14" s="71" t="str">
        <f t="shared" si="13"/>
        <v>[[70,[25714,31429]],[30,[0,0]],[0,[100000,150000]]]</v>
      </c>
    </row>
    <row r="15" spans="1:63" x14ac:dyDescent="0.35">
      <c r="A15" s="8">
        <v>111</v>
      </c>
      <c r="B15" s="8"/>
      <c r="C15" s="8">
        <f t="shared" si="0"/>
        <v>112</v>
      </c>
      <c r="D15" s="49">
        <v>20</v>
      </c>
      <c r="E15" s="9">
        <v>203</v>
      </c>
      <c r="F15" s="11" t="str">
        <f t="shared" si="1"/>
        <v>newTask_20</v>
      </c>
      <c r="G15" s="50" t="s">
        <v>131</v>
      </c>
      <c r="H15" s="9">
        <v>1004</v>
      </c>
      <c r="I15" s="9">
        <f t="shared" si="8"/>
        <v>1</v>
      </c>
      <c r="J15" s="9">
        <f t="shared" si="9"/>
        <v>0</v>
      </c>
      <c r="K15" s="10" t="str">
        <f t="shared" si="18"/>
        <v>1|2|7500</v>
      </c>
      <c r="L15" s="10" t="str">
        <f t="shared" si="10"/>
        <v/>
      </c>
      <c r="M15" s="10">
        <f t="shared" si="14"/>
        <v>0</v>
      </c>
      <c r="N15" s="10" t="str">
        <f t="shared" si="11"/>
        <v>召唤使用数量1</v>
      </c>
      <c r="O15" s="71" t="str">
        <f t="shared" si="12"/>
        <v>[[70,[25714,31429]],[30,[0,0]],[0,[100000,150000]]]</v>
      </c>
      <c r="P15" s="71">
        <v>1000000</v>
      </c>
      <c r="Q15" s="10"/>
      <c r="R15" s="10"/>
      <c r="S15" s="10" t="str">
        <f t="shared" si="3"/>
        <v>召唤</v>
      </c>
      <c r="T15" s="10" t="str">
        <f t="shared" si="4"/>
        <v>使用数量1</v>
      </c>
      <c r="U15" s="10"/>
      <c r="V15" s="10"/>
      <c r="Y15" s="10"/>
      <c r="Z15" s="10"/>
      <c r="AA15" s="8"/>
      <c r="AB15" s="8">
        <v>11</v>
      </c>
      <c r="AC15" s="48" t="s">
        <v>127</v>
      </c>
      <c r="AD15" s="15">
        <v>1</v>
      </c>
      <c r="AE15" s="15"/>
      <c r="AF15" s="30" t="s">
        <v>49</v>
      </c>
      <c r="AG15" s="31">
        <f t="shared" si="5"/>
        <v>1</v>
      </c>
      <c r="AH15" s="31">
        <f t="shared" si="6"/>
        <v>2</v>
      </c>
      <c r="AI15" s="36">
        <v>7500</v>
      </c>
      <c r="AJ15" s="37">
        <f t="shared" si="7"/>
        <v>0.375</v>
      </c>
      <c r="AK15" s="30"/>
      <c r="AL15" s="31"/>
      <c r="AM15" s="31"/>
      <c r="AN15" s="36"/>
      <c r="AO15" s="38"/>
      <c r="AP15" s="37"/>
      <c r="AQ15" s="10"/>
      <c r="AR15" s="10"/>
      <c r="AS15" s="51" t="s">
        <v>78</v>
      </c>
      <c r="AT15" s="46">
        <f>AU15/10</f>
        <v>25</v>
      </c>
      <c r="AU15" s="46">
        <f>AU7*5000000</f>
        <v>250</v>
      </c>
      <c r="AV15" s="46">
        <v>2</v>
      </c>
      <c r="AW15" s="54">
        <v>1007</v>
      </c>
      <c r="BA15" s="69">
        <f t="shared" si="16"/>
        <v>25714</v>
      </c>
      <c r="BB15" s="69">
        <f t="shared" si="16"/>
        <v>31429</v>
      </c>
      <c r="BC15" s="69">
        <f t="shared" si="16"/>
        <v>70</v>
      </c>
      <c r="BD15" s="69">
        <f t="shared" si="16"/>
        <v>0</v>
      </c>
      <c r="BE15" s="69">
        <f t="shared" si="16"/>
        <v>0</v>
      </c>
      <c r="BF15" s="69">
        <f t="shared" si="16"/>
        <v>30</v>
      </c>
      <c r="BG15" s="69">
        <v>100000</v>
      </c>
      <c r="BH15" s="69">
        <v>150000</v>
      </c>
      <c r="BI15" s="69">
        <v>0</v>
      </c>
      <c r="BJ15" s="72">
        <f t="shared" si="17"/>
        <v>20000.05</v>
      </c>
      <c r="BK15" s="71" t="str">
        <f t="shared" si="13"/>
        <v>[[70,[25714,31429]],[30,[0,0]],[0,[100000,150000]]]</v>
      </c>
    </row>
    <row r="16" spans="1:63" x14ac:dyDescent="0.35">
      <c r="A16" s="8">
        <v>112</v>
      </c>
      <c r="B16" s="10"/>
      <c r="C16" s="8">
        <f t="shared" si="0"/>
        <v>113</v>
      </c>
      <c r="D16" s="49">
        <v>3</v>
      </c>
      <c r="E16" s="9">
        <v>0</v>
      </c>
      <c r="F16" s="11" t="str">
        <f t="shared" si="1"/>
        <v>newTask_3</v>
      </c>
      <c r="G16" s="50" t="s">
        <v>58</v>
      </c>
      <c r="H16" s="9">
        <v>2</v>
      </c>
      <c r="I16" s="9">
        <f t="shared" si="8"/>
        <v>500000</v>
      </c>
      <c r="J16" s="9">
        <f t="shared" si="9"/>
        <v>0</v>
      </c>
      <c r="K16" s="10" t="str">
        <f t="shared" si="18"/>
        <v>1|2|8000</v>
      </c>
      <c r="L16" s="10" t="str">
        <f t="shared" si="10"/>
        <v/>
      </c>
      <c r="M16" s="10">
        <f t="shared" si="14"/>
        <v>0</v>
      </c>
      <c r="N16" s="10" t="str">
        <f t="shared" si="11"/>
        <v>捕鱼获得金币500000</v>
      </c>
      <c r="O16" s="71" t="str">
        <f t="shared" si="12"/>
        <v>[[70,[64286,78571]],[30,[0,0]],[0,[100000,150000]]]</v>
      </c>
      <c r="P16" s="71">
        <v>1000000</v>
      </c>
      <c r="Q16" s="10"/>
      <c r="R16" s="10"/>
      <c r="S16" s="10">
        <f t="shared" si="3"/>
        <v>0</v>
      </c>
      <c r="T16" s="10" t="str">
        <f t="shared" si="4"/>
        <v>捕鱼获得金币500000</v>
      </c>
      <c r="U16" s="10"/>
      <c r="V16" s="10"/>
      <c r="Y16" s="10"/>
      <c r="Z16" s="10"/>
      <c r="AA16" s="8"/>
      <c r="AB16" s="8">
        <v>12</v>
      </c>
      <c r="AC16" s="17" t="s">
        <v>51</v>
      </c>
      <c r="AD16" s="48">
        <v>500000</v>
      </c>
      <c r="AE16" s="17"/>
      <c r="AF16" s="30" t="s">
        <v>49</v>
      </c>
      <c r="AG16" s="31">
        <f t="shared" si="5"/>
        <v>1</v>
      </c>
      <c r="AH16" s="31">
        <f t="shared" si="6"/>
        <v>2</v>
      </c>
      <c r="AI16" s="36">
        <v>8000</v>
      </c>
      <c r="AJ16" s="37">
        <f t="shared" si="7"/>
        <v>0.4</v>
      </c>
      <c r="AK16" s="30"/>
      <c r="AL16" s="31"/>
      <c r="AM16" s="31"/>
      <c r="AN16" s="36"/>
      <c r="AO16" s="38"/>
      <c r="AP16" s="37"/>
      <c r="AQ16" s="10"/>
      <c r="AR16" s="10"/>
      <c r="AS16" s="51" t="s">
        <v>80</v>
      </c>
      <c r="AT16" s="46">
        <f>AU16/10</f>
        <v>50</v>
      </c>
      <c r="AU16" s="46">
        <f>AU7*10000000</f>
        <v>500</v>
      </c>
      <c r="AV16" s="46">
        <v>2</v>
      </c>
      <c r="AW16" s="54">
        <v>1008</v>
      </c>
      <c r="BA16" s="69">
        <f t="shared" si="16"/>
        <v>64286</v>
      </c>
      <c r="BB16" s="69">
        <f t="shared" si="16"/>
        <v>78571</v>
      </c>
      <c r="BC16" s="69">
        <f t="shared" si="16"/>
        <v>70</v>
      </c>
      <c r="BD16" s="69">
        <f t="shared" si="16"/>
        <v>0</v>
      </c>
      <c r="BE16" s="69">
        <f t="shared" si="16"/>
        <v>0</v>
      </c>
      <c r="BF16" s="69">
        <f t="shared" si="16"/>
        <v>30</v>
      </c>
      <c r="BG16" s="69">
        <v>100000</v>
      </c>
      <c r="BH16" s="69">
        <v>150000</v>
      </c>
      <c r="BI16" s="69">
        <v>0</v>
      </c>
      <c r="BJ16" s="72">
        <f t="shared" si="17"/>
        <v>49999.95</v>
      </c>
      <c r="BK16" s="71" t="str">
        <f t="shared" si="13"/>
        <v>[[70,[64286,78571]],[30,[0,0]],[0,[100000,150000]]]</v>
      </c>
    </row>
    <row r="17" spans="1:63" x14ac:dyDescent="0.35">
      <c r="A17" s="8">
        <v>113</v>
      </c>
      <c r="B17" s="8"/>
      <c r="C17" s="8">
        <f t="shared" si="0"/>
        <v>114</v>
      </c>
      <c r="D17" s="9">
        <v>2</v>
      </c>
      <c r="E17" s="9">
        <v>2</v>
      </c>
      <c r="F17" s="11" t="str">
        <f>IF(AND(D17=2,H17=4),"newTask_"&amp;D17&amp;"_"&amp;H17,IF(AND(D17=2,J17&gt;0),"newTask_"&amp;D17&amp;"_1","newTask_"&amp;D17))</f>
        <v>newTask_2_1</v>
      </c>
      <c r="G17" s="11" t="s">
        <v>132</v>
      </c>
      <c r="H17" s="9">
        <v>0</v>
      </c>
      <c r="I17" s="9">
        <f t="shared" si="8"/>
        <v>20</v>
      </c>
      <c r="J17" s="9">
        <f t="shared" si="9"/>
        <v>2000</v>
      </c>
      <c r="K17" s="11" t="str">
        <f>IF(AK17="",AG17&amp;"|"&amp;AH17&amp;"|"&amp;AI17,AG17&amp;"|"&amp;AH17&amp;"|"&amp;AI17&amp;","&amp;AL17&amp;"|"&amp;AM17&amp;"|"&amp;AN17)</f>
        <v>1|2|8500</v>
      </c>
      <c r="L17" s="11" t="str">
        <f>IF(AK17="",TRIM(""),AI17&amp;","&amp;AO17)</f>
        <v/>
      </c>
      <c r="M17" s="11">
        <v>1</v>
      </c>
      <c r="N17" s="11" t="str">
        <f>IF(S17&lt;&gt;0,S17,"")&amp;T17</f>
        <v>使用2000炮及以上捕获任意鱼：20</v>
      </c>
      <c r="O17" s="71" t="str">
        <f t="shared" si="12"/>
        <v>[[70,[25714,31429]],[30,[0,0]],[0,[100000,150000]]]</v>
      </c>
      <c r="P17" s="71">
        <v>1000000</v>
      </c>
      <c r="Q17" s="10"/>
      <c r="R17" s="10"/>
      <c r="S17" s="10" t="str">
        <f t="shared" si="3"/>
        <v>使用2000炮及以上</v>
      </c>
      <c r="T17" s="10" t="str">
        <f t="shared" si="4"/>
        <v>捕获任意鱼：20</v>
      </c>
      <c r="U17" s="10"/>
      <c r="V17" s="10"/>
      <c r="Y17" s="10"/>
      <c r="Z17" s="10"/>
      <c r="AA17" s="8"/>
      <c r="AB17" s="8">
        <v>13</v>
      </c>
      <c r="AC17" s="9" t="s">
        <v>160</v>
      </c>
      <c r="AD17" s="15">
        <v>20</v>
      </c>
      <c r="AE17" s="15">
        <v>2000</v>
      </c>
      <c r="AF17" s="30" t="s">
        <v>49</v>
      </c>
      <c r="AG17" s="31">
        <f t="shared" si="5"/>
        <v>1</v>
      </c>
      <c r="AH17" s="31">
        <f t="shared" si="6"/>
        <v>2</v>
      </c>
      <c r="AI17" s="56">
        <v>8500</v>
      </c>
      <c r="AJ17" s="37">
        <f t="shared" si="7"/>
        <v>0.42500000000000004</v>
      </c>
      <c r="AK17" s="30"/>
      <c r="AL17" s="31"/>
      <c r="AM17" s="31"/>
      <c r="AN17" s="36"/>
      <c r="AO17" s="38"/>
      <c r="AP17" s="37"/>
      <c r="AQ17" s="10"/>
      <c r="AR17" s="10"/>
      <c r="AS17" s="51" t="s">
        <v>135</v>
      </c>
      <c r="AT17" s="46">
        <v>5</v>
      </c>
      <c r="AU17" s="46">
        <f>AT17*10</f>
        <v>50</v>
      </c>
      <c r="AV17" s="46">
        <v>2</v>
      </c>
      <c r="AW17" s="54">
        <v>1206</v>
      </c>
      <c r="BA17" s="69">
        <f t="shared" si="16"/>
        <v>25714</v>
      </c>
      <c r="BB17" s="69">
        <f t="shared" si="16"/>
        <v>31429</v>
      </c>
      <c r="BC17" s="69">
        <f t="shared" si="16"/>
        <v>70</v>
      </c>
      <c r="BD17" s="69">
        <f t="shared" si="16"/>
        <v>0</v>
      </c>
      <c r="BE17" s="69">
        <f t="shared" si="16"/>
        <v>0</v>
      </c>
      <c r="BF17" s="69">
        <f t="shared" si="16"/>
        <v>30</v>
      </c>
      <c r="BG17" s="69">
        <v>100000</v>
      </c>
      <c r="BH17" s="69">
        <v>150000</v>
      </c>
      <c r="BI17" s="69">
        <v>0</v>
      </c>
      <c r="BJ17" s="72">
        <f t="shared" si="17"/>
        <v>20000.05</v>
      </c>
      <c r="BK17" s="71" t="str">
        <f t="shared" si="13"/>
        <v>[[70,[25714,31429]],[30,[0,0]],[0,[100000,150000]]]</v>
      </c>
    </row>
    <row r="18" spans="1:63" x14ac:dyDescent="0.35">
      <c r="A18" s="8">
        <v>114</v>
      </c>
      <c r="B18" s="8"/>
      <c r="C18" s="8">
        <f t="shared" si="0"/>
        <v>115</v>
      </c>
      <c r="D18" s="9">
        <v>3</v>
      </c>
      <c r="E18" s="9">
        <v>0</v>
      </c>
      <c r="F18" s="11" t="str">
        <f>IF(AND(D18=2,H18=4),"newTask_"&amp;D18&amp;"_"&amp;H18,IF(AND(D18=2,J18&gt;0),"newTask_"&amp;D18&amp;"_1","newTask_"&amp;D18))</f>
        <v>newTask_3</v>
      </c>
      <c r="G18" s="11" t="s">
        <v>58</v>
      </c>
      <c r="H18" s="9">
        <v>2</v>
      </c>
      <c r="I18" s="9">
        <f>AD18</f>
        <v>1000000</v>
      </c>
      <c r="J18" s="9">
        <f>AE18</f>
        <v>0</v>
      </c>
      <c r="K18" s="11" t="str">
        <f>IF(AK18="",AG18&amp;"|"&amp;AH18&amp;"|"&amp;AI18,AG18&amp;"|"&amp;AH18&amp;"|"&amp;AI18&amp;","&amp;AL18&amp;"|"&amp;AM18&amp;"|"&amp;AN18)</f>
        <v>1|2|9000</v>
      </c>
      <c r="L18" s="11" t="str">
        <f>IF(AK18="",TRIM(""),AI18&amp;","&amp;AO18)</f>
        <v/>
      </c>
      <c r="M18" s="11">
        <f>IF(L18&lt;&gt;"",1,0)</f>
        <v>0</v>
      </c>
      <c r="N18" s="11" t="str">
        <f>IF(S18&lt;&gt;0,S18,"")&amp;T18</f>
        <v>捕鱼获得金币1000000</v>
      </c>
      <c r="O18" s="71" t="str">
        <f t="shared" si="12"/>
        <v>[[70,[25714,31429]],[30,[0,0]],[0,[100000,150000]]]</v>
      </c>
      <c r="P18" s="71">
        <v>1000000</v>
      </c>
      <c r="Q18" s="10"/>
      <c r="R18" s="10"/>
      <c r="S18" s="10">
        <f t="shared" si="3"/>
        <v>0</v>
      </c>
      <c r="T18" s="10" t="str">
        <f t="shared" si="4"/>
        <v>捕鱼获得金币1000000</v>
      </c>
      <c r="U18" s="10"/>
      <c r="V18" s="10"/>
      <c r="Y18" s="10"/>
      <c r="Z18" s="10"/>
      <c r="AA18" s="8"/>
      <c r="AB18" s="8">
        <v>14</v>
      </c>
      <c r="AC18" s="57" t="s">
        <v>149</v>
      </c>
      <c r="AD18" s="48">
        <v>1000000</v>
      </c>
      <c r="AE18" s="17"/>
      <c r="AF18" s="30" t="s">
        <v>49</v>
      </c>
      <c r="AG18" s="31">
        <f t="shared" si="5"/>
        <v>1</v>
      </c>
      <c r="AH18" s="31">
        <f t="shared" si="6"/>
        <v>2</v>
      </c>
      <c r="AI18" s="36">
        <v>9000</v>
      </c>
      <c r="AJ18" s="37">
        <f t="shared" si="7"/>
        <v>0.45</v>
      </c>
      <c r="AK18" s="30"/>
      <c r="AL18" s="31"/>
      <c r="AM18" s="31"/>
      <c r="AN18" s="36"/>
      <c r="AO18" s="38"/>
      <c r="AP18" s="37"/>
      <c r="AQ18" s="10"/>
      <c r="AR18" s="10"/>
      <c r="AS18" s="51" t="s">
        <v>83</v>
      </c>
      <c r="AT18" s="46">
        <v>2</v>
      </c>
      <c r="AU18" s="46">
        <f>AT18*10</f>
        <v>20</v>
      </c>
      <c r="AV18" s="46">
        <v>2</v>
      </c>
      <c r="AW18" s="54">
        <v>1205</v>
      </c>
      <c r="BA18" s="69">
        <f t="shared" si="16"/>
        <v>25714</v>
      </c>
      <c r="BB18" s="69">
        <f t="shared" si="16"/>
        <v>31429</v>
      </c>
      <c r="BC18" s="69">
        <f t="shared" si="16"/>
        <v>70</v>
      </c>
      <c r="BD18" s="69">
        <f t="shared" si="16"/>
        <v>0</v>
      </c>
      <c r="BE18" s="69">
        <f t="shared" si="16"/>
        <v>0</v>
      </c>
      <c r="BF18" s="69">
        <f t="shared" si="16"/>
        <v>30</v>
      </c>
      <c r="BG18" s="69">
        <v>100000</v>
      </c>
      <c r="BH18" s="69">
        <v>150000</v>
      </c>
      <c r="BI18" s="69">
        <v>0</v>
      </c>
      <c r="BJ18" s="72">
        <f t="shared" si="17"/>
        <v>20000.05</v>
      </c>
      <c r="BK18" s="71" t="str">
        <f t="shared" si="13"/>
        <v>[[70,[25714,31429]],[30,[0,0]],[0,[100000,150000]]]</v>
      </c>
    </row>
    <row r="19" spans="1:63" x14ac:dyDescent="0.35">
      <c r="A19" s="8">
        <v>115</v>
      </c>
      <c r="B19" s="8"/>
      <c r="C19" s="8">
        <f t="shared" si="0"/>
        <v>116</v>
      </c>
      <c r="D19" s="9">
        <v>20</v>
      </c>
      <c r="E19" s="9">
        <v>201</v>
      </c>
      <c r="F19" s="11" t="str">
        <f t="shared" si="1"/>
        <v>newTask_20</v>
      </c>
      <c r="G19" s="11" t="s">
        <v>69</v>
      </c>
      <c r="H19" s="9">
        <v>1001</v>
      </c>
      <c r="I19" s="9">
        <f t="shared" si="8"/>
        <v>2</v>
      </c>
      <c r="J19" s="9">
        <f t="shared" si="9"/>
        <v>0</v>
      </c>
      <c r="K19" s="11" t="str">
        <f>IF(AK19="",AG19&amp;"|"&amp;AH19&amp;"|"&amp;AI19,AG19&amp;"|"&amp;AH19&amp;"|"&amp;AI19&amp;","&amp;AL19&amp;"|"&amp;AM19&amp;"|"&amp;AN19)</f>
        <v>2|1002|1</v>
      </c>
      <c r="L19" s="11" t="str">
        <f t="shared" ref="L19:L28" si="19">IF(AK19="",TRIM(""),AI19&amp;","&amp;AO19)</f>
        <v/>
      </c>
      <c r="M19" s="11">
        <v>1</v>
      </c>
      <c r="N19" s="11" t="str">
        <f t="shared" ref="N19:N28" si="20">IF(S19&lt;&gt;0,S19,"")&amp;T19</f>
        <v>锁定使用数量2</v>
      </c>
      <c r="O19" s="71" t="str">
        <f t="shared" si="12"/>
        <v>[[70,[64286,78571]],[30,[0,0]],[0,[100000,150000]]]</v>
      </c>
      <c r="P19" s="71">
        <v>1000000</v>
      </c>
      <c r="Q19" s="10"/>
      <c r="R19" s="10"/>
      <c r="S19" s="10" t="str">
        <f t="shared" si="3"/>
        <v>锁定</v>
      </c>
      <c r="T19" s="10" t="str">
        <f t="shared" si="4"/>
        <v>使用数量2</v>
      </c>
      <c r="U19" s="10"/>
      <c r="V19" s="10"/>
      <c r="Y19" s="10"/>
      <c r="Z19" s="10"/>
      <c r="AA19" s="8"/>
      <c r="AB19" s="8">
        <v>15</v>
      </c>
      <c r="AC19" s="15" t="s">
        <v>57</v>
      </c>
      <c r="AD19" s="15">
        <f>AD7+1</f>
        <v>2</v>
      </c>
      <c r="AE19" s="15"/>
      <c r="AF19" s="30" t="s">
        <v>157</v>
      </c>
      <c r="AG19" s="31">
        <f t="shared" si="5"/>
        <v>2</v>
      </c>
      <c r="AH19" s="31">
        <f t="shared" si="6"/>
        <v>1002</v>
      </c>
      <c r="AI19" s="36">
        <v>1</v>
      </c>
      <c r="AJ19" s="37">
        <f t="shared" si="7"/>
        <v>5</v>
      </c>
      <c r="AK19" s="30"/>
      <c r="AL19" s="31"/>
      <c r="AM19" s="31"/>
      <c r="AN19" s="36"/>
      <c r="AO19" s="38"/>
      <c r="AP19" s="37"/>
      <c r="AQ19" s="10"/>
      <c r="AR19" s="10"/>
      <c r="AS19" s="52" t="s">
        <v>85</v>
      </c>
      <c r="AT19" s="53">
        <f>AU19/10</f>
        <v>200</v>
      </c>
      <c r="AU19" s="53">
        <v>2000</v>
      </c>
      <c r="AV19" s="53">
        <v>2</v>
      </c>
      <c r="AW19" s="55">
        <v>1208</v>
      </c>
      <c r="BA19" s="69">
        <f t="shared" si="16"/>
        <v>64286</v>
      </c>
      <c r="BB19" s="69">
        <f t="shared" si="16"/>
        <v>78571</v>
      </c>
      <c r="BC19" s="69">
        <f t="shared" si="16"/>
        <v>70</v>
      </c>
      <c r="BD19" s="69">
        <f t="shared" si="16"/>
        <v>0</v>
      </c>
      <c r="BE19" s="69">
        <f t="shared" si="16"/>
        <v>0</v>
      </c>
      <c r="BF19" s="69">
        <f t="shared" si="16"/>
        <v>30</v>
      </c>
      <c r="BG19" s="69">
        <v>100000</v>
      </c>
      <c r="BH19" s="69">
        <v>150000</v>
      </c>
      <c r="BI19" s="69">
        <v>0</v>
      </c>
      <c r="BJ19" s="72">
        <f t="shared" si="17"/>
        <v>49999.95</v>
      </c>
      <c r="BK19" s="71" t="str">
        <f t="shared" si="13"/>
        <v>[[70,[64286,78571]],[30,[0,0]],[0,[100000,150000]]]</v>
      </c>
    </row>
    <row r="20" spans="1:63" x14ac:dyDescent="0.35">
      <c r="A20" s="8">
        <v>116</v>
      </c>
      <c r="B20" s="8"/>
      <c r="C20" s="8">
        <f t="shared" si="0"/>
        <v>117</v>
      </c>
      <c r="D20" s="9">
        <v>19</v>
      </c>
      <c r="E20" s="9">
        <v>0</v>
      </c>
      <c r="F20" s="11" t="str">
        <f>IF(AND(D20=2,H20=4),"newTask_"&amp;D20&amp;"_"&amp;H20,IF(AND(D20=2,J20&gt;0),"newTask_"&amp;D20&amp;"_1","newTask_"&amp;D20))</f>
        <v>newTask_19</v>
      </c>
      <c r="G20" s="11" t="s">
        <v>62</v>
      </c>
      <c r="H20" s="9">
        <v>0</v>
      </c>
      <c r="I20" s="9">
        <f>AD20</f>
        <v>200</v>
      </c>
      <c r="J20" s="9">
        <f>AE20</f>
        <v>0</v>
      </c>
      <c r="K20" s="11" t="str">
        <f>IF(AK20="",AG20&amp;"|"&amp;AH20&amp;"|"&amp;AI20,AG20&amp;"|"&amp;AH20&amp;"|"&amp;AI20&amp;","&amp;AL20&amp;"|"&amp;AM20&amp;"|"&amp;AN20)</f>
        <v>1|2|10000</v>
      </c>
      <c r="L20" s="11" t="str">
        <f>IF(AK20="",TRIM(""),AI20&amp;","&amp;AO20)</f>
        <v/>
      </c>
      <c r="M20" s="11">
        <v>1</v>
      </c>
      <c r="N20" s="11" t="str">
        <f>IF(S20&lt;&gt;0,S20,"")&amp;T20</f>
        <v>开火次数200</v>
      </c>
      <c r="O20" s="71" t="str">
        <f t="shared" si="12"/>
        <v>[[70,[25714,31429]],[30,[0,0]],[0,[100000,150000]]]</v>
      </c>
      <c r="P20" s="71">
        <v>1000000</v>
      </c>
      <c r="Q20" s="10"/>
      <c r="R20" s="10"/>
      <c r="S20" s="10">
        <f t="shared" si="3"/>
        <v>0</v>
      </c>
      <c r="T20" s="10" t="str">
        <f t="shared" si="4"/>
        <v>开火次数200</v>
      </c>
      <c r="U20" s="10"/>
      <c r="V20" s="10"/>
      <c r="Y20" s="10"/>
      <c r="Z20" s="10"/>
      <c r="AA20" s="8"/>
      <c r="AB20" s="8">
        <v>16</v>
      </c>
      <c r="AC20" s="57" t="s">
        <v>53</v>
      </c>
      <c r="AD20" s="15">
        <v>200</v>
      </c>
      <c r="AE20" s="15"/>
      <c r="AF20" s="30" t="s">
        <v>49</v>
      </c>
      <c r="AG20" s="31">
        <f t="shared" si="5"/>
        <v>1</v>
      </c>
      <c r="AH20" s="31">
        <f t="shared" si="6"/>
        <v>2</v>
      </c>
      <c r="AI20" s="36">
        <v>10000</v>
      </c>
      <c r="AJ20" s="37">
        <f t="shared" si="7"/>
        <v>0.5</v>
      </c>
      <c r="AK20" s="30"/>
      <c r="AL20" s="31"/>
      <c r="AM20" s="31"/>
      <c r="AN20" s="36"/>
      <c r="AO20" s="38"/>
      <c r="AP20" s="37"/>
      <c r="AQ20" s="10"/>
      <c r="AR20" s="10"/>
      <c r="AS20" s="51" t="s">
        <v>87</v>
      </c>
      <c r="AT20" s="46">
        <v>30</v>
      </c>
      <c r="AU20" s="46">
        <f>AT20*10</f>
        <v>300</v>
      </c>
      <c r="AV20" s="10">
        <v>2</v>
      </c>
      <c r="AW20" s="10">
        <v>1209</v>
      </c>
      <c r="BA20" s="69">
        <f t="shared" si="16"/>
        <v>25714</v>
      </c>
      <c r="BB20" s="69">
        <f t="shared" si="16"/>
        <v>31429</v>
      </c>
      <c r="BC20" s="69">
        <f t="shared" si="16"/>
        <v>70</v>
      </c>
      <c r="BD20" s="69">
        <f t="shared" si="16"/>
        <v>0</v>
      </c>
      <c r="BE20" s="69">
        <f t="shared" si="16"/>
        <v>0</v>
      </c>
      <c r="BF20" s="69">
        <f t="shared" si="16"/>
        <v>30</v>
      </c>
      <c r="BG20" s="69">
        <v>100000</v>
      </c>
      <c r="BH20" s="69">
        <v>150000</v>
      </c>
      <c r="BI20" s="69">
        <v>0</v>
      </c>
      <c r="BJ20" s="72">
        <f t="shared" si="17"/>
        <v>20000.05</v>
      </c>
      <c r="BK20" s="71" t="str">
        <f t="shared" si="13"/>
        <v>[[70,[25714,31429]],[30,[0,0]],[0,[100000,150000]]]</v>
      </c>
    </row>
    <row r="21" spans="1:63" x14ac:dyDescent="0.35">
      <c r="A21" s="8">
        <v>117</v>
      </c>
      <c r="B21" s="8"/>
      <c r="C21" s="8">
        <f t="shared" si="0"/>
        <v>118</v>
      </c>
      <c r="D21" s="9">
        <v>2</v>
      </c>
      <c r="E21" s="9">
        <v>0</v>
      </c>
      <c r="F21" s="11" t="str">
        <f t="shared" si="1"/>
        <v>newTask_2</v>
      </c>
      <c r="G21" s="11" t="s">
        <v>45</v>
      </c>
      <c r="H21" s="9">
        <v>0</v>
      </c>
      <c r="I21" s="9">
        <f t="shared" si="8"/>
        <v>25</v>
      </c>
      <c r="J21" s="9">
        <f t="shared" si="9"/>
        <v>0</v>
      </c>
      <c r="K21" s="11" t="str">
        <f>IF(AK21="",AG21&amp;"|"&amp;AH21&amp;"|"&amp;AI21,AG21&amp;"|"&amp;AH21&amp;"|"&amp;AI21&amp;","&amp;AL21&amp;"|"&amp;AM21&amp;"|"&amp;AN21)</f>
        <v>1|2|12000</v>
      </c>
      <c r="L21" s="11" t="str">
        <f t="shared" si="19"/>
        <v/>
      </c>
      <c r="M21" s="11">
        <f t="shared" ref="M21:M28" si="21">IF(L21&lt;&gt;"",1,0)</f>
        <v>0</v>
      </c>
      <c r="N21" s="11" t="str">
        <f t="shared" si="20"/>
        <v>捕获任意鱼：25</v>
      </c>
      <c r="O21" s="71" t="str">
        <f t="shared" si="12"/>
        <v>[[70,[25714,31429]],[30,[0,0]],[0,[100000,150000]]]</v>
      </c>
      <c r="P21" s="71">
        <v>1000000</v>
      </c>
      <c r="Q21" s="10"/>
      <c r="R21" s="10"/>
      <c r="S21" s="10">
        <f t="shared" si="3"/>
        <v>0</v>
      </c>
      <c r="T21" s="10" t="str">
        <f t="shared" si="4"/>
        <v>捕获任意鱼：25</v>
      </c>
      <c r="U21" s="10"/>
      <c r="V21" s="10"/>
      <c r="Y21" s="10"/>
      <c r="Z21" s="10"/>
      <c r="AA21" s="8"/>
      <c r="AB21" s="8">
        <v>17</v>
      </c>
      <c r="AC21" s="9" t="s">
        <v>148</v>
      </c>
      <c r="AD21" s="15">
        <f>AD9+10</f>
        <v>25</v>
      </c>
      <c r="AE21" s="15"/>
      <c r="AF21" s="30" t="s">
        <v>49</v>
      </c>
      <c r="AG21" s="31">
        <f t="shared" si="5"/>
        <v>1</v>
      </c>
      <c r="AH21" s="31">
        <f t="shared" si="6"/>
        <v>2</v>
      </c>
      <c r="AI21" s="36">
        <v>12000</v>
      </c>
      <c r="AJ21" s="37">
        <f t="shared" si="7"/>
        <v>0.6</v>
      </c>
      <c r="AK21" s="30"/>
      <c r="AL21" s="31"/>
      <c r="AM21" s="31"/>
      <c r="AN21" s="36"/>
      <c r="AO21" s="38"/>
      <c r="AP21" s="37"/>
      <c r="AQ21" s="10"/>
      <c r="AR21" s="10"/>
      <c r="AS21" s="51" t="s">
        <v>89</v>
      </c>
      <c r="AT21" s="10">
        <v>50</v>
      </c>
      <c r="AU21" s="46">
        <f>AT21*10</f>
        <v>500</v>
      </c>
      <c r="AV21" s="10">
        <v>2</v>
      </c>
      <c r="AW21" s="10">
        <v>1210</v>
      </c>
      <c r="BA21" s="69">
        <f t="shared" si="16"/>
        <v>25714</v>
      </c>
      <c r="BB21" s="69">
        <f t="shared" si="16"/>
        <v>31429</v>
      </c>
      <c r="BC21" s="69">
        <f t="shared" si="16"/>
        <v>70</v>
      </c>
      <c r="BD21" s="69">
        <f t="shared" si="16"/>
        <v>0</v>
      </c>
      <c r="BE21" s="69">
        <f t="shared" si="16"/>
        <v>0</v>
      </c>
      <c r="BF21" s="69">
        <f t="shared" si="16"/>
        <v>30</v>
      </c>
      <c r="BG21" s="69">
        <v>100000</v>
      </c>
      <c r="BH21" s="69">
        <v>150000</v>
      </c>
      <c r="BI21" s="69">
        <v>0</v>
      </c>
      <c r="BJ21" s="72">
        <f t="shared" si="17"/>
        <v>20000.05</v>
      </c>
      <c r="BK21" s="71" t="str">
        <f t="shared" si="13"/>
        <v>[[70,[25714,31429]],[30,[0,0]],[0,[100000,150000]]]</v>
      </c>
    </row>
    <row r="22" spans="1:63" x14ac:dyDescent="0.35">
      <c r="A22" s="8">
        <v>118</v>
      </c>
      <c r="B22" s="10"/>
      <c r="C22" s="8">
        <f t="shared" si="0"/>
        <v>119</v>
      </c>
      <c r="D22" s="9">
        <v>19</v>
      </c>
      <c r="E22" s="9">
        <v>0</v>
      </c>
      <c r="F22" s="11" t="str">
        <f t="shared" si="1"/>
        <v>newTask_19</v>
      </c>
      <c r="G22" s="11" t="s">
        <v>62</v>
      </c>
      <c r="H22" s="9">
        <v>0</v>
      </c>
      <c r="I22" s="9">
        <f t="shared" si="8"/>
        <v>300</v>
      </c>
      <c r="J22" s="9">
        <f t="shared" si="9"/>
        <v>0</v>
      </c>
      <c r="K22" s="11" t="str">
        <f t="shared" ref="K22:K28" si="22">IF(AK22="",AG22&amp;"|"&amp;AH22&amp;"|"&amp;AI22,AG22&amp;"|"&amp;AH22&amp;"|"&amp;AI22&amp;","&amp;AL22&amp;"|"&amp;AM22&amp;"|"&amp;AN22)</f>
        <v>1|2|13000</v>
      </c>
      <c r="L22" s="11" t="str">
        <f t="shared" si="19"/>
        <v/>
      </c>
      <c r="M22" s="11">
        <f t="shared" si="21"/>
        <v>0</v>
      </c>
      <c r="N22" s="11" t="str">
        <f t="shared" si="20"/>
        <v>开火次数300</v>
      </c>
      <c r="O22" s="71" t="str">
        <f t="shared" si="12"/>
        <v>[[70,[64286,78571]],[30,[0,0]],[0,[100000,150000]]]</v>
      </c>
      <c r="P22" s="71">
        <v>1000000</v>
      </c>
      <c r="Q22" s="10"/>
      <c r="R22" s="10"/>
      <c r="S22" s="10">
        <f t="shared" si="3"/>
        <v>0</v>
      </c>
      <c r="T22" s="10" t="str">
        <f t="shared" si="4"/>
        <v>开火次数300</v>
      </c>
      <c r="U22" s="10"/>
      <c r="V22" s="10"/>
      <c r="Y22" s="10"/>
      <c r="Z22" s="10"/>
      <c r="AA22" s="8"/>
      <c r="AB22" s="8">
        <v>18</v>
      </c>
      <c r="AC22" s="15" t="s">
        <v>53</v>
      </c>
      <c r="AD22" s="15">
        <v>300</v>
      </c>
      <c r="AE22" s="15"/>
      <c r="AF22" s="30" t="s">
        <v>49</v>
      </c>
      <c r="AG22" s="31">
        <f t="shared" si="5"/>
        <v>1</v>
      </c>
      <c r="AH22" s="31">
        <f t="shared" si="6"/>
        <v>2</v>
      </c>
      <c r="AI22" s="36">
        <v>13000</v>
      </c>
      <c r="AJ22" s="37">
        <f t="shared" si="7"/>
        <v>0.65</v>
      </c>
      <c r="AK22" s="30"/>
      <c r="AL22" s="31"/>
      <c r="AM22" s="31"/>
      <c r="AN22" s="36"/>
      <c r="AO22" s="38"/>
      <c r="AP22" s="37"/>
      <c r="AQ22" s="10"/>
      <c r="AR22" s="10"/>
      <c r="AS22" s="10" t="s">
        <v>91</v>
      </c>
      <c r="AT22" s="10">
        <v>1</v>
      </c>
      <c r="AU22" s="10">
        <v>10</v>
      </c>
      <c r="AV22" s="10">
        <v>1</v>
      </c>
      <c r="AW22" s="10">
        <v>6</v>
      </c>
      <c r="BA22" s="69">
        <f t="shared" si="16"/>
        <v>64286</v>
      </c>
      <c r="BB22" s="69">
        <f t="shared" si="16"/>
        <v>78571</v>
      </c>
      <c r="BC22" s="69">
        <f t="shared" si="16"/>
        <v>70</v>
      </c>
      <c r="BD22" s="69">
        <f t="shared" si="16"/>
        <v>0</v>
      </c>
      <c r="BE22" s="69">
        <f t="shared" si="16"/>
        <v>0</v>
      </c>
      <c r="BF22" s="69">
        <f t="shared" si="16"/>
        <v>30</v>
      </c>
      <c r="BG22" s="69">
        <v>100000</v>
      </c>
      <c r="BH22" s="69">
        <v>150000</v>
      </c>
      <c r="BI22" s="69">
        <v>0</v>
      </c>
      <c r="BJ22" s="72">
        <f t="shared" si="17"/>
        <v>49999.95</v>
      </c>
      <c r="BK22" s="71" t="str">
        <f t="shared" si="13"/>
        <v>[[70,[64286,78571]],[30,[0,0]],[0,[100000,150000]]]</v>
      </c>
    </row>
    <row r="23" spans="1:63" s="2" customFormat="1" x14ac:dyDescent="0.35">
      <c r="A23" s="8">
        <v>119</v>
      </c>
      <c r="B23" s="8"/>
      <c r="C23" s="8">
        <f t="shared" si="0"/>
        <v>120</v>
      </c>
      <c r="D23" s="9">
        <v>20</v>
      </c>
      <c r="E23" s="9">
        <v>201</v>
      </c>
      <c r="F23" s="11" t="str">
        <f t="shared" si="1"/>
        <v>newTask_20</v>
      </c>
      <c r="G23" s="50" t="s">
        <v>69</v>
      </c>
      <c r="H23" s="9">
        <v>1001</v>
      </c>
      <c r="I23" s="9">
        <f t="shared" si="8"/>
        <v>2</v>
      </c>
      <c r="J23" s="9">
        <f t="shared" si="9"/>
        <v>0</v>
      </c>
      <c r="K23" s="11" t="str">
        <f t="shared" si="22"/>
        <v>1|2|14000</v>
      </c>
      <c r="L23" s="11" t="str">
        <f t="shared" si="19"/>
        <v/>
      </c>
      <c r="M23" s="11">
        <f t="shared" si="21"/>
        <v>0</v>
      </c>
      <c r="N23" s="11" t="str">
        <f t="shared" si="20"/>
        <v>锁定使用数量2</v>
      </c>
      <c r="O23" s="71" t="str">
        <f t="shared" si="12"/>
        <v>[[70,[25714,31429]],[30,[0,0]],[0,[100000,150000]]]</v>
      </c>
      <c r="P23" s="71">
        <v>1000000</v>
      </c>
      <c r="Q23" s="10"/>
      <c r="R23" s="10"/>
      <c r="S23" s="10" t="str">
        <f t="shared" si="3"/>
        <v>锁定</v>
      </c>
      <c r="T23" s="10" t="str">
        <f t="shared" si="4"/>
        <v>使用数量2</v>
      </c>
      <c r="U23" s="10"/>
      <c r="V23" s="10"/>
      <c r="Y23" s="10"/>
      <c r="Z23" s="10"/>
      <c r="AA23" s="8"/>
      <c r="AB23" s="8">
        <v>19</v>
      </c>
      <c r="AC23" s="9" t="s">
        <v>151</v>
      </c>
      <c r="AD23" s="15">
        <f>AD11+1</f>
        <v>2</v>
      </c>
      <c r="AE23" s="15"/>
      <c r="AF23" s="30" t="s">
        <v>49</v>
      </c>
      <c r="AG23" s="31">
        <f t="shared" si="5"/>
        <v>1</v>
      </c>
      <c r="AH23" s="31">
        <f t="shared" si="6"/>
        <v>2</v>
      </c>
      <c r="AI23" s="36">
        <v>14000</v>
      </c>
      <c r="AJ23" s="37">
        <f t="shared" si="7"/>
        <v>0.70000000000000007</v>
      </c>
      <c r="AK23" s="30"/>
      <c r="AL23" s="31"/>
      <c r="AM23" s="31"/>
      <c r="AN23" s="36"/>
      <c r="AO23" s="38"/>
      <c r="AP23" s="37"/>
      <c r="AQ23" s="10"/>
      <c r="AS23" s="10" t="s">
        <v>93</v>
      </c>
      <c r="AT23" s="10">
        <v>1</v>
      </c>
      <c r="AU23" s="10">
        <v>10</v>
      </c>
      <c r="AV23" s="10">
        <v>2</v>
      </c>
      <c r="AW23" s="10">
        <v>1301</v>
      </c>
      <c r="BA23" s="69">
        <f t="shared" si="16"/>
        <v>25714</v>
      </c>
      <c r="BB23" s="69">
        <f t="shared" si="16"/>
        <v>31429</v>
      </c>
      <c r="BC23" s="69">
        <f t="shared" si="16"/>
        <v>70</v>
      </c>
      <c r="BD23" s="69">
        <f t="shared" si="16"/>
        <v>0</v>
      </c>
      <c r="BE23" s="69">
        <f t="shared" si="16"/>
        <v>0</v>
      </c>
      <c r="BF23" s="69">
        <f t="shared" si="16"/>
        <v>30</v>
      </c>
      <c r="BG23" s="69">
        <v>100000</v>
      </c>
      <c r="BH23" s="69">
        <v>150000</v>
      </c>
      <c r="BI23" s="69">
        <v>0</v>
      </c>
      <c r="BJ23" s="72">
        <f t="shared" si="17"/>
        <v>20000.05</v>
      </c>
      <c r="BK23" s="71" t="str">
        <f t="shared" si="13"/>
        <v>[[70,[25714,31429]],[30,[0,0]],[0,[100000,150000]]]</v>
      </c>
    </row>
    <row r="24" spans="1:63" x14ac:dyDescent="0.35">
      <c r="A24" s="8">
        <v>120</v>
      </c>
      <c r="B24" s="8"/>
      <c r="C24" s="8">
        <f t="shared" si="0"/>
        <v>121</v>
      </c>
      <c r="D24" s="9">
        <v>3</v>
      </c>
      <c r="E24" s="9">
        <v>0</v>
      </c>
      <c r="F24" s="11" t="str">
        <f t="shared" si="1"/>
        <v>newTask_3</v>
      </c>
      <c r="G24" s="11" t="s">
        <v>58</v>
      </c>
      <c r="H24" s="9">
        <v>2</v>
      </c>
      <c r="I24" s="9">
        <f t="shared" si="8"/>
        <v>2000000</v>
      </c>
      <c r="J24" s="9">
        <f t="shared" si="9"/>
        <v>0</v>
      </c>
      <c r="K24" s="11" t="str">
        <f t="shared" si="22"/>
        <v>2|1001|1</v>
      </c>
      <c r="L24" s="11" t="str">
        <f t="shared" si="19"/>
        <v/>
      </c>
      <c r="M24" s="11">
        <f t="shared" si="21"/>
        <v>0</v>
      </c>
      <c r="N24" s="11" t="str">
        <f t="shared" si="20"/>
        <v>捕鱼获得金币2000000</v>
      </c>
      <c r="O24" s="71" t="str">
        <f t="shared" si="12"/>
        <v>[[70,[25714,31429]],[30,[0,0]],[0,[100000,150000]]]</v>
      </c>
      <c r="P24" s="71">
        <v>1000000</v>
      </c>
      <c r="Q24" s="10"/>
      <c r="R24" s="10"/>
      <c r="S24" s="10">
        <f t="shared" si="3"/>
        <v>0</v>
      </c>
      <c r="T24" s="10" t="str">
        <f t="shared" si="4"/>
        <v>捕鱼获得金币2000000</v>
      </c>
      <c r="U24" s="10"/>
      <c r="V24" s="10"/>
      <c r="Y24" s="10"/>
      <c r="Z24" s="10"/>
      <c r="AA24" s="8"/>
      <c r="AB24" s="8">
        <v>20</v>
      </c>
      <c r="AC24" s="15" t="s">
        <v>51</v>
      </c>
      <c r="AD24" s="17">
        <v>2000000</v>
      </c>
      <c r="AE24" s="17"/>
      <c r="AF24" s="30" t="s">
        <v>140</v>
      </c>
      <c r="AG24" s="31">
        <f t="shared" si="5"/>
        <v>2</v>
      </c>
      <c r="AH24" s="31">
        <f t="shared" si="6"/>
        <v>1001</v>
      </c>
      <c r="AI24" s="36">
        <v>1</v>
      </c>
      <c r="AJ24" s="37">
        <f t="shared" si="7"/>
        <v>2</v>
      </c>
      <c r="AK24" s="30"/>
      <c r="AL24" s="31"/>
      <c r="AM24" s="31"/>
      <c r="AN24" s="36"/>
      <c r="AO24" s="38"/>
      <c r="AP24" s="37"/>
      <c r="AQ24" s="10"/>
      <c r="AS24" s="10" t="s">
        <v>95</v>
      </c>
      <c r="AT24" s="10">
        <v>1</v>
      </c>
      <c r="AU24" s="10">
        <v>10</v>
      </c>
      <c r="AV24" s="10">
        <v>2</v>
      </c>
      <c r="AW24" s="10">
        <v>1302</v>
      </c>
      <c r="BA24" s="69">
        <f t="shared" ref="BA24:BF39" si="23">BA21</f>
        <v>25714</v>
      </c>
      <c r="BB24" s="69">
        <f t="shared" si="23"/>
        <v>31429</v>
      </c>
      <c r="BC24" s="69">
        <f t="shared" si="23"/>
        <v>70</v>
      </c>
      <c r="BD24" s="69">
        <f t="shared" si="23"/>
        <v>0</v>
      </c>
      <c r="BE24" s="69">
        <f t="shared" si="23"/>
        <v>0</v>
      </c>
      <c r="BF24" s="69">
        <f t="shared" si="23"/>
        <v>30</v>
      </c>
      <c r="BG24" s="69">
        <v>100000</v>
      </c>
      <c r="BH24" s="69">
        <v>150000</v>
      </c>
      <c r="BI24" s="69">
        <v>0</v>
      </c>
      <c r="BJ24" s="72">
        <f t="shared" si="17"/>
        <v>20000.05</v>
      </c>
      <c r="BK24" s="71" t="str">
        <f t="shared" si="13"/>
        <v>[[70,[25714,31429]],[30,[0,0]],[0,[100000,150000]]]</v>
      </c>
    </row>
    <row r="25" spans="1:63" x14ac:dyDescent="0.35">
      <c r="A25" s="8">
        <v>121</v>
      </c>
      <c r="B25" s="8"/>
      <c r="C25" s="8">
        <f t="shared" si="0"/>
        <v>122</v>
      </c>
      <c r="D25" s="9">
        <v>2</v>
      </c>
      <c r="E25" s="9">
        <v>0</v>
      </c>
      <c r="F25" s="11" t="str">
        <f t="shared" si="1"/>
        <v>newTask_2_4</v>
      </c>
      <c r="G25" s="11" t="s">
        <v>130</v>
      </c>
      <c r="H25" s="9">
        <v>4</v>
      </c>
      <c r="I25" s="9">
        <f t="shared" si="8"/>
        <v>3</v>
      </c>
      <c r="J25" s="9">
        <f t="shared" si="9"/>
        <v>0</v>
      </c>
      <c r="K25" s="11" t="str">
        <f t="shared" si="22"/>
        <v>1|2|15000</v>
      </c>
      <c r="L25" s="11" t="str">
        <f t="shared" si="19"/>
        <v/>
      </c>
      <c r="M25" s="11">
        <f t="shared" si="21"/>
        <v>0</v>
      </c>
      <c r="N25" s="11" t="str">
        <f t="shared" si="20"/>
        <v>捕获黄金鱼3</v>
      </c>
      <c r="O25" s="71" t="str">
        <f t="shared" si="12"/>
        <v>[[70,[64286,78571]],[30,[0,0]],[0,[100000,150000]]]</v>
      </c>
      <c r="P25" s="71">
        <v>1000000</v>
      </c>
      <c r="Q25" s="10"/>
      <c r="R25" s="10"/>
      <c r="S25" s="10">
        <f t="shared" si="3"/>
        <v>0</v>
      </c>
      <c r="T25" s="10" t="str">
        <f t="shared" si="4"/>
        <v>捕获黄金鱼3</v>
      </c>
      <c r="U25" s="10"/>
      <c r="V25" s="10"/>
      <c r="Y25" s="10"/>
      <c r="Z25" s="10"/>
      <c r="AA25" s="8"/>
      <c r="AB25" s="8">
        <v>21</v>
      </c>
      <c r="AC25" s="15" t="s">
        <v>128</v>
      </c>
      <c r="AD25" s="15">
        <f>AD13+1</f>
        <v>3</v>
      </c>
      <c r="AE25" s="15"/>
      <c r="AF25" s="30" t="s">
        <v>49</v>
      </c>
      <c r="AG25" s="31">
        <f t="shared" si="5"/>
        <v>1</v>
      </c>
      <c r="AH25" s="31">
        <f t="shared" si="6"/>
        <v>2</v>
      </c>
      <c r="AI25" s="36">
        <v>15000</v>
      </c>
      <c r="AJ25" s="37">
        <f t="shared" si="7"/>
        <v>0.75</v>
      </c>
      <c r="AK25" s="30"/>
      <c r="AL25" s="31"/>
      <c r="AM25" s="31"/>
      <c r="AN25" s="36"/>
      <c r="AO25" s="38"/>
      <c r="AP25" s="37"/>
      <c r="AQ25" s="10"/>
      <c r="AS25" s="10" t="s">
        <v>97</v>
      </c>
      <c r="AT25" s="10">
        <v>1</v>
      </c>
      <c r="AU25" s="10">
        <v>10</v>
      </c>
      <c r="AV25" s="10">
        <v>2</v>
      </c>
      <c r="AW25" s="10">
        <v>1303</v>
      </c>
      <c r="BA25" s="69">
        <f t="shared" si="23"/>
        <v>64286</v>
      </c>
      <c r="BB25" s="69">
        <f t="shared" si="23"/>
        <v>78571</v>
      </c>
      <c r="BC25" s="69">
        <f t="shared" si="23"/>
        <v>70</v>
      </c>
      <c r="BD25" s="69">
        <f t="shared" si="23"/>
        <v>0</v>
      </c>
      <c r="BE25" s="69">
        <f t="shared" si="23"/>
        <v>0</v>
      </c>
      <c r="BF25" s="69">
        <f t="shared" si="23"/>
        <v>30</v>
      </c>
      <c r="BG25" s="69">
        <v>100000</v>
      </c>
      <c r="BH25" s="69">
        <v>150000</v>
      </c>
      <c r="BI25" s="69">
        <v>0</v>
      </c>
      <c r="BJ25" s="72">
        <f t="shared" si="17"/>
        <v>49999.95</v>
      </c>
      <c r="BK25" s="71" t="str">
        <f t="shared" si="13"/>
        <v>[[70,[64286,78571]],[30,[0,0]],[0,[100000,150000]]]</v>
      </c>
    </row>
    <row r="26" spans="1:63" x14ac:dyDescent="0.35">
      <c r="A26" s="8">
        <v>122</v>
      </c>
      <c r="B26" s="8"/>
      <c r="C26" s="8">
        <f t="shared" si="0"/>
        <v>123</v>
      </c>
      <c r="D26" s="9">
        <v>19</v>
      </c>
      <c r="E26" s="9">
        <v>0</v>
      </c>
      <c r="F26" s="11" t="str">
        <f t="shared" si="1"/>
        <v>newTask_19</v>
      </c>
      <c r="G26" s="11" t="s">
        <v>62</v>
      </c>
      <c r="H26" s="9">
        <v>0</v>
      </c>
      <c r="I26" s="9">
        <f t="shared" si="8"/>
        <v>400</v>
      </c>
      <c r="J26" s="9">
        <f t="shared" si="9"/>
        <v>0</v>
      </c>
      <c r="K26" s="11" t="str">
        <f t="shared" si="22"/>
        <v>1|2|18000</v>
      </c>
      <c r="L26" s="11" t="str">
        <f t="shared" si="19"/>
        <v/>
      </c>
      <c r="M26" s="11">
        <f t="shared" si="21"/>
        <v>0</v>
      </c>
      <c r="N26" s="11" t="str">
        <f t="shared" si="20"/>
        <v>开火次数400</v>
      </c>
      <c r="O26" s="71" t="str">
        <f t="shared" si="12"/>
        <v>[[70,[25714,31429]],[30,[0,0]],[0,[100000,150000]]]</v>
      </c>
      <c r="P26" s="71">
        <v>1000000</v>
      </c>
      <c r="Q26" s="10"/>
      <c r="R26" s="10"/>
      <c r="S26" s="10">
        <f t="shared" si="3"/>
        <v>0</v>
      </c>
      <c r="T26" s="10" t="str">
        <f t="shared" si="4"/>
        <v>开火次数400</v>
      </c>
      <c r="U26" s="10"/>
      <c r="V26" s="10"/>
      <c r="Y26" s="10"/>
      <c r="Z26" s="10"/>
      <c r="AA26" s="8"/>
      <c r="AB26" s="8">
        <v>22</v>
      </c>
      <c r="AC26" s="15" t="s">
        <v>53</v>
      </c>
      <c r="AD26" s="15">
        <v>400</v>
      </c>
      <c r="AE26" s="15"/>
      <c r="AF26" s="30" t="s">
        <v>49</v>
      </c>
      <c r="AG26" s="31">
        <f t="shared" si="5"/>
        <v>1</v>
      </c>
      <c r="AH26" s="31">
        <f t="shared" si="6"/>
        <v>2</v>
      </c>
      <c r="AI26" s="36">
        <v>18000</v>
      </c>
      <c r="AJ26" s="37">
        <f t="shared" si="7"/>
        <v>0.9</v>
      </c>
      <c r="AK26" s="30"/>
      <c r="AL26" s="31"/>
      <c r="AM26" s="31"/>
      <c r="AN26" s="36"/>
      <c r="AO26" s="38"/>
      <c r="AP26" s="37"/>
      <c r="AQ26" s="10"/>
      <c r="AS26" s="10" t="s">
        <v>99</v>
      </c>
      <c r="AT26" s="10">
        <v>1</v>
      </c>
      <c r="AU26" s="10">
        <v>10</v>
      </c>
      <c r="AV26" s="10">
        <v>2</v>
      </c>
      <c r="AW26" s="10">
        <v>1304</v>
      </c>
      <c r="BA26" s="69">
        <f t="shared" si="23"/>
        <v>25714</v>
      </c>
      <c r="BB26" s="69">
        <f t="shared" si="23"/>
        <v>31429</v>
      </c>
      <c r="BC26" s="69">
        <f t="shared" si="23"/>
        <v>70</v>
      </c>
      <c r="BD26" s="69">
        <f t="shared" si="23"/>
        <v>0</v>
      </c>
      <c r="BE26" s="69">
        <f t="shared" si="23"/>
        <v>0</v>
      </c>
      <c r="BF26" s="69">
        <f t="shared" si="23"/>
        <v>30</v>
      </c>
      <c r="BG26" s="69">
        <v>100000</v>
      </c>
      <c r="BH26" s="69">
        <v>150000</v>
      </c>
      <c r="BI26" s="69">
        <v>0</v>
      </c>
      <c r="BJ26" s="72">
        <f t="shared" si="17"/>
        <v>20000.05</v>
      </c>
      <c r="BK26" s="71" t="str">
        <f t="shared" si="13"/>
        <v>[[70,[25714,31429]],[30,[0,0]],[0,[100000,150000]]]</v>
      </c>
    </row>
    <row r="27" spans="1:63" x14ac:dyDescent="0.35">
      <c r="A27" s="8">
        <v>123</v>
      </c>
      <c r="B27" s="8"/>
      <c r="C27" s="8">
        <f t="shared" si="0"/>
        <v>124</v>
      </c>
      <c r="D27" s="9">
        <v>20</v>
      </c>
      <c r="E27" s="9">
        <v>201</v>
      </c>
      <c r="F27" s="11" t="str">
        <f t="shared" si="1"/>
        <v>newTask_20</v>
      </c>
      <c r="G27" s="50" t="s">
        <v>69</v>
      </c>
      <c r="H27" s="9">
        <v>1001</v>
      </c>
      <c r="I27" s="9">
        <f t="shared" si="8"/>
        <v>2</v>
      </c>
      <c r="J27" s="9">
        <f t="shared" si="9"/>
        <v>0</v>
      </c>
      <c r="K27" s="11" t="str">
        <f t="shared" si="22"/>
        <v>1|2|21000</v>
      </c>
      <c r="L27" s="11" t="str">
        <f t="shared" si="19"/>
        <v/>
      </c>
      <c r="M27" s="11">
        <f t="shared" si="21"/>
        <v>0</v>
      </c>
      <c r="N27" s="11" t="str">
        <f t="shared" si="20"/>
        <v>锁定使用数量2</v>
      </c>
      <c r="O27" s="71" t="str">
        <f t="shared" si="12"/>
        <v>[[70,[25714,31429]],[30,[0,0]],[0,[100000,150000]]]</v>
      </c>
      <c r="P27" s="71">
        <v>1000000</v>
      </c>
      <c r="Q27" s="10"/>
      <c r="R27" s="10"/>
      <c r="S27" s="10" t="str">
        <f t="shared" si="3"/>
        <v>锁定</v>
      </c>
      <c r="T27" s="10" t="str">
        <f t="shared" si="4"/>
        <v>使用数量2</v>
      </c>
      <c r="U27" s="10"/>
      <c r="V27" s="10"/>
      <c r="Y27" s="10"/>
      <c r="Z27" s="10"/>
      <c r="AA27" s="8"/>
      <c r="AB27" s="8">
        <v>23</v>
      </c>
      <c r="AC27" s="15" t="s">
        <v>57</v>
      </c>
      <c r="AD27" s="15">
        <f>AD15+1</f>
        <v>2</v>
      </c>
      <c r="AE27" s="15"/>
      <c r="AF27" s="30" t="s">
        <v>49</v>
      </c>
      <c r="AG27" s="31">
        <f t="shared" si="5"/>
        <v>1</v>
      </c>
      <c r="AH27" s="31">
        <f t="shared" si="6"/>
        <v>2</v>
      </c>
      <c r="AI27" s="36">
        <v>21000</v>
      </c>
      <c r="AJ27" s="37">
        <f t="shared" si="7"/>
        <v>1.05</v>
      </c>
      <c r="AK27" s="30"/>
      <c r="AL27" s="31"/>
      <c r="AM27" s="31"/>
      <c r="AN27" s="36"/>
      <c r="AO27" s="38"/>
      <c r="AP27" s="37"/>
      <c r="AQ27" s="10"/>
      <c r="AS27" s="10" t="s">
        <v>136</v>
      </c>
      <c r="AT27" s="10">
        <f>AT12*1000*40</f>
        <v>100</v>
      </c>
      <c r="AU27" s="10">
        <f t="shared" ref="AU27:AU30" si="24">AT27*10</f>
        <v>1000</v>
      </c>
      <c r="AV27" s="10">
        <v>2</v>
      </c>
      <c r="AW27" s="10">
        <v>1500</v>
      </c>
      <c r="BA27" s="69">
        <f t="shared" si="23"/>
        <v>25714</v>
      </c>
      <c r="BB27" s="69">
        <f t="shared" si="23"/>
        <v>31429</v>
      </c>
      <c r="BC27" s="69">
        <f t="shared" si="23"/>
        <v>70</v>
      </c>
      <c r="BD27" s="69">
        <f t="shared" si="23"/>
        <v>0</v>
      </c>
      <c r="BE27" s="69">
        <f t="shared" si="23"/>
        <v>0</v>
      </c>
      <c r="BF27" s="69">
        <f t="shared" si="23"/>
        <v>30</v>
      </c>
      <c r="BG27" s="69">
        <v>100000</v>
      </c>
      <c r="BH27" s="69">
        <v>150000</v>
      </c>
      <c r="BI27" s="69">
        <v>0</v>
      </c>
      <c r="BJ27" s="72">
        <f t="shared" si="17"/>
        <v>20000.05</v>
      </c>
      <c r="BK27" s="71" t="str">
        <f t="shared" si="13"/>
        <v>[[70,[25714,31429]],[30,[0,0]],[0,[100000,150000]]]</v>
      </c>
    </row>
    <row r="28" spans="1:63" x14ac:dyDescent="0.35">
      <c r="A28" s="8">
        <v>124</v>
      </c>
      <c r="B28" s="10"/>
      <c r="C28" s="8">
        <f t="shared" si="0"/>
        <v>125</v>
      </c>
      <c r="D28" s="9">
        <v>3</v>
      </c>
      <c r="E28" s="9">
        <v>0</v>
      </c>
      <c r="F28" s="11" t="str">
        <f t="shared" si="1"/>
        <v>newTask_3</v>
      </c>
      <c r="G28" s="11" t="s">
        <v>58</v>
      </c>
      <c r="H28" s="9">
        <v>2</v>
      </c>
      <c r="I28" s="9">
        <f t="shared" si="8"/>
        <v>3000000</v>
      </c>
      <c r="J28" s="9">
        <f t="shared" si="9"/>
        <v>0</v>
      </c>
      <c r="K28" s="11" t="str">
        <f t="shared" si="22"/>
        <v>1|2|24000</v>
      </c>
      <c r="L28" s="11" t="str">
        <f t="shared" si="19"/>
        <v/>
      </c>
      <c r="M28" s="11">
        <f t="shared" si="21"/>
        <v>0</v>
      </c>
      <c r="N28" s="11" t="str">
        <f t="shared" si="20"/>
        <v>捕鱼获得金币3000000</v>
      </c>
      <c r="O28" s="71" t="str">
        <f t="shared" si="12"/>
        <v>[[70,[64286,78571]],[30,[0,0]],[0,[100000,150000]]]</v>
      </c>
      <c r="P28" s="71">
        <v>1000000</v>
      </c>
      <c r="Q28" s="10"/>
      <c r="R28" s="10"/>
      <c r="S28" s="10">
        <f t="shared" si="3"/>
        <v>0</v>
      </c>
      <c r="T28" s="10" t="str">
        <f t="shared" si="4"/>
        <v>捕鱼获得金币3000000</v>
      </c>
      <c r="U28" s="10"/>
      <c r="V28" s="10"/>
      <c r="Y28" s="10"/>
      <c r="Z28" s="10"/>
      <c r="AA28" s="8"/>
      <c r="AB28" s="8">
        <v>24</v>
      </c>
      <c r="AC28" s="15" t="s">
        <v>51</v>
      </c>
      <c r="AD28" s="17">
        <v>3000000</v>
      </c>
      <c r="AE28" s="17"/>
      <c r="AF28" s="30" t="s">
        <v>49</v>
      </c>
      <c r="AG28" s="31">
        <f t="shared" si="5"/>
        <v>1</v>
      </c>
      <c r="AH28" s="31">
        <f t="shared" si="6"/>
        <v>2</v>
      </c>
      <c r="AI28" s="36">
        <v>24000</v>
      </c>
      <c r="AJ28" s="37">
        <f t="shared" si="7"/>
        <v>1.2</v>
      </c>
      <c r="AK28" s="30"/>
      <c r="AL28" s="31"/>
      <c r="AM28" s="31"/>
      <c r="AN28" s="36"/>
      <c r="AO28" s="38"/>
      <c r="AP28" s="37"/>
      <c r="AQ28" s="10"/>
      <c r="AS28" s="10" t="s">
        <v>137</v>
      </c>
      <c r="AT28" s="10">
        <f>AT12*1000*80</f>
        <v>200</v>
      </c>
      <c r="AU28" s="10">
        <f t="shared" si="24"/>
        <v>2000</v>
      </c>
      <c r="AV28" s="10">
        <v>2</v>
      </c>
      <c r="AW28" s="10">
        <v>1503</v>
      </c>
      <c r="BA28" s="69">
        <f t="shared" si="23"/>
        <v>64286</v>
      </c>
      <c r="BB28" s="69">
        <f t="shared" si="23"/>
        <v>78571</v>
      </c>
      <c r="BC28" s="69">
        <f t="shared" si="23"/>
        <v>70</v>
      </c>
      <c r="BD28" s="69">
        <f t="shared" si="23"/>
        <v>0</v>
      </c>
      <c r="BE28" s="69">
        <f t="shared" si="23"/>
        <v>0</v>
      </c>
      <c r="BF28" s="69">
        <f t="shared" si="23"/>
        <v>30</v>
      </c>
      <c r="BG28" s="69">
        <v>100000</v>
      </c>
      <c r="BH28" s="69">
        <v>150000</v>
      </c>
      <c r="BI28" s="69">
        <v>0</v>
      </c>
      <c r="BJ28" s="72">
        <f t="shared" si="17"/>
        <v>49999.95</v>
      </c>
      <c r="BK28" s="71" t="str">
        <f t="shared" si="13"/>
        <v>[[70,[64286,78571]],[30,[0,0]],[0,[100000,150000]]]</v>
      </c>
    </row>
    <row r="29" spans="1:63" x14ac:dyDescent="0.35">
      <c r="A29" s="8">
        <v>125</v>
      </c>
      <c r="B29" s="8"/>
      <c r="C29" s="8">
        <f t="shared" si="0"/>
        <v>126</v>
      </c>
      <c r="D29" s="49">
        <v>2</v>
      </c>
      <c r="E29" s="9">
        <v>2</v>
      </c>
      <c r="F29" s="11" t="str">
        <f t="shared" si="1"/>
        <v>newTask_2_1</v>
      </c>
      <c r="G29" s="50" t="s">
        <v>132</v>
      </c>
      <c r="H29" s="9">
        <v>0</v>
      </c>
      <c r="I29" s="9">
        <f t="shared" si="8"/>
        <v>30</v>
      </c>
      <c r="J29" s="9">
        <f t="shared" si="9"/>
        <v>4000</v>
      </c>
      <c r="K29" s="10" t="str">
        <f>IF(AK29="",AG29&amp;"|"&amp;AH29&amp;"|"&amp;AI29,AG29&amp;"|"&amp;AH29&amp;"|"&amp;AI29&amp;","&amp;AL29&amp;"|"&amp;AM29&amp;"|"&amp;AN29)</f>
        <v>1|2|26000</v>
      </c>
      <c r="L29" s="10" t="str">
        <f>IF(AK29="",TRIM(""),AI29&amp;","&amp;AO29)</f>
        <v/>
      </c>
      <c r="M29" s="10">
        <v>1</v>
      </c>
      <c r="N29" s="10" t="str">
        <f>IF(S29&lt;&gt;0,S29,"")&amp;T29</f>
        <v>使用4000炮及以上捕获任意鱼：30</v>
      </c>
      <c r="O29" s="71" t="str">
        <f t="shared" si="12"/>
        <v>[[70,[25714,31429]],[30,[0,0]],[0,[100000,150000]]]</v>
      </c>
      <c r="P29" s="71">
        <v>1000000</v>
      </c>
      <c r="Q29" s="10"/>
      <c r="R29" s="10"/>
      <c r="S29" s="10" t="str">
        <f t="shared" si="3"/>
        <v>使用4000炮及以上</v>
      </c>
      <c r="T29" s="10" t="str">
        <f t="shared" si="4"/>
        <v>捕获任意鱼：30</v>
      </c>
      <c r="U29" s="10"/>
      <c r="V29" s="10"/>
      <c r="Y29" s="10"/>
      <c r="Z29" s="10"/>
      <c r="AA29" s="8"/>
      <c r="AB29" s="8">
        <v>25</v>
      </c>
      <c r="AC29" s="9" t="s">
        <v>161</v>
      </c>
      <c r="AD29" s="15">
        <v>30</v>
      </c>
      <c r="AE29" s="15">
        <v>4000</v>
      </c>
      <c r="AF29" s="30" t="s">
        <v>153</v>
      </c>
      <c r="AG29" s="31">
        <f t="shared" si="5"/>
        <v>1</v>
      </c>
      <c r="AH29" s="31">
        <f t="shared" si="6"/>
        <v>2</v>
      </c>
      <c r="AI29" s="56">
        <v>26000</v>
      </c>
      <c r="AJ29" s="37">
        <f t="shared" si="7"/>
        <v>1.3</v>
      </c>
      <c r="AK29" s="30"/>
      <c r="AL29" s="33"/>
      <c r="AM29" s="33"/>
      <c r="AN29" s="43"/>
      <c r="AO29" s="44"/>
      <c r="AP29" s="42"/>
      <c r="AQ29" s="10"/>
      <c r="AS29" s="10" t="s">
        <v>138</v>
      </c>
      <c r="AT29" s="10">
        <f>AT12*1000*110</f>
        <v>275</v>
      </c>
      <c r="AU29" s="10">
        <f t="shared" si="24"/>
        <v>2750</v>
      </c>
      <c r="AV29" s="10">
        <v>2</v>
      </c>
      <c r="AW29" s="10">
        <v>1504</v>
      </c>
      <c r="BA29" s="69">
        <f t="shared" si="23"/>
        <v>25714</v>
      </c>
      <c r="BB29" s="69">
        <f t="shared" si="23"/>
        <v>31429</v>
      </c>
      <c r="BC29" s="69">
        <f t="shared" si="23"/>
        <v>70</v>
      </c>
      <c r="BD29" s="69">
        <f t="shared" si="23"/>
        <v>0</v>
      </c>
      <c r="BE29" s="69">
        <f t="shared" si="23"/>
        <v>0</v>
      </c>
      <c r="BF29" s="69">
        <f t="shared" si="23"/>
        <v>30</v>
      </c>
      <c r="BG29" s="69">
        <v>100000</v>
      </c>
      <c r="BH29" s="69">
        <v>150000</v>
      </c>
      <c r="BI29" s="69">
        <v>0</v>
      </c>
      <c r="BJ29" s="72">
        <f t="shared" si="17"/>
        <v>20000.05</v>
      </c>
      <c r="BK29" s="71" t="str">
        <f t="shared" si="13"/>
        <v>[[70,[25714,31429]],[30,[0,0]],[0,[100000,150000]]]</v>
      </c>
    </row>
    <row r="30" spans="1:63" x14ac:dyDescent="0.35">
      <c r="A30" s="8">
        <v>126</v>
      </c>
      <c r="B30" s="8"/>
      <c r="C30" s="8">
        <f t="shared" si="0"/>
        <v>127</v>
      </c>
      <c r="D30" s="49">
        <v>3</v>
      </c>
      <c r="E30" s="9">
        <v>0</v>
      </c>
      <c r="F30" s="11" t="str">
        <f>IF(AND(D30=2,H30=4),"newTask_"&amp;D30&amp;"_"&amp;H30,IF(AND(D30=2,J30&gt;0),"newTask_"&amp;D30&amp;"_1","newTask_"&amp;D30))</f>
        <v>newTask_3</v>
      </c>
      <c r="G30" s="50" t="s">
        <v>58</v>
      </c>
      <c r="H30" s="9">
        <v>2</v>
      </c>
      <c r="I30" s="9">
        <f>AD30</f>
        <v>10000000</v>
      </c>
      <c r="J30" s="9">
        <f>AE30</f>
        <v>0</v>
      </c>
      <c r="K30" s="10" t="str">
        <f>IF(AK30="",AG30&amp;"|"&amp;AH30&amp;"|"&amp;AI30,AG30&amp;"|"&amp;AH30&amp;"|"&amp;AI30&amp;","&amp;AL30&amp;"|"&amp;AM30&amp;"|"&amp;AN30)</f>
        <v>1|2|30000</v>
      </c>
      <c r="L30" s="10" t="str">
        <f>IF(AK30="",TRIM(""),AI30&amp;","&amp;AO30)</f>
        <v/>
      </c>
      <c r="M30" s="10">
        <f>IF(L30&lt;&gt;"",1,0)</f>
        <v>0</v>
      </c>
      <c r="N30" s="10" t="str">
        <f>IF(S30&lt;&gt;0,S30,"")&amp;T30</f>
        <v>捕鱼获得金币10000000</v>
      </c>
      <c r="O30" s="71" t="str">
        <f t="shared" si="12"/>
        <v>[[70,[25714,31429]],[30,[0,0]],[0,[100000,150000]]]</v>
      </c>
      <c r="P30" s="71">
        <v>1000000</v>
      </c>
      <c r="Q30" s="10"/>
      <c r="R30" s="10"/>
      <c r="S30" s="10">
        <f t="shared" si="3"/>
        <v>0</v>
      </c>
      <c r="T30" s="10" t="str">
        <f t="shared" si="4"/>
        <v>捕鱼获得金币10000000</v>
      </c>
      <c r="U30" s="10"/>
      <c r="V30" s="10"/>
      <c r="Y30" s="10"/>
      <c r="Z30" s="10"/>
      <c r="AA30" s="8"/>
      <c r="AB30" s="8">
        <v>26</v>
      </c>
      <c r="AC30" s="57" t="s">
        <v>51</v>
      </c>
      <c r="AD30" s="48">
        <v>10000000</v>
      </c>
      <c r="AE30" s="17"/>
      <c r="AF30" s="30" t="s">
        <v>49</v>
      </c>
      <c r="AG30" s="31">
        <f t="shared" si="5"/>
        <v>1</v>
      </c>
      <c r="AH30" s="31">
        <f t="shared" si="6"/>
        <v>2</v>
      </c>
      <c r="AI30" s="36">
        <v>30000</v>
      </c>
      <c r="AJ30" s="37">
        <f t="shared" si="7"/>
        <v>1.5</v>
      </c>
      <c r="AK30" s="30"/>
      <c r="AL30" s="31"/>
      <c r="AM30" s="31"/>
      <c r="AN30" s="36"/>
      <c r="AO30" s="38"/>
      <c r="AP30" s="37"/>
      <c r="AQ30" s="10"/>
      <c r="AS30" s="10" t="s">
        <v>139</v>
      </c>
      <c r="AT30" s="10">
        <f>AT12*1000*1</f>
        <v>2.5</v>
      </c>
      <c r="AU30" s="10">
        <f t="shared" si="24"/>
        <v>25</v>
      </c>
      <c r="AV30" s="10">
        <v>2</v>
      </c>
      <c r="AW30" s="10">
        <v>1213</v>
      </c>
      <c r="BA30" s="69">
        <f t="shared" si="23"/>
        <v>25714</v>
      </c>
      <c r="BB30" s="69">
        <f t="shared" si="23"/>
        <v>31429</v>
      </c>
      <c r="BC30" s="69">
        <f t="shared" si="23"/>
        <v>70</v>
      </c>
      <c r="BD30" s="69">
        <f t="shared" si="23"/>
        <v>0</v>
      </c>
      <c r="BE30" s="69">
        <f t="shared" si="23"/>
        <v>0</v>
      </c>
      <c r="BF30" s="69">
        <f t="shared" si="23"/>
        <v>30</v>
      </c>
      <c r="BG30" s="69">
        <v>100000</v>
      </c>
      <c r="BH30" s="69">
        <v>150000</v>
      </c>
      <c r="BI30" s="69">
        <v>0</v>
      </c>
      <c r="BJ30" s="72">
        <f t="shared" si="17"/>
        <v>20000.05</v>
      </c>
      <c r="BK30" s="71" t="str">
        <f t="shared" si="13"/>
        <v>[[70,[25714,31429]],[30,[0,0]],[0,[100000,150000]]]</v>
      </c>
    </row>
    <row r="31" spans="1:63" x14ac:dyDescent="0.35">
      <c r="A31" s="8">
        <v>127</v>
      </c>
      <c r="B31" s="8"/>
      <c r="C31" s="8">
        <f t="shared" si="0"/>
        <v>128</v>
      </c>
      <c r="D31" s="49">
        <v>20</v>
      </c>
      <c r="E31" s="9">
        <v>201</v>
      </c>
      <c r="F31" s="11" t="str">
        <f t="shared" si="1"/>
        <v>newTask_20</v>
      </c>
      <c r="G31" s="50" t="s">
        <v>69</v>
      </c>
      <c r="H31" s="9">
        <v>1001</v>
      </c>
      <c r="I31" s="9">
        <f t="shared" si="8"/>
        <v>3</v>
      </c>
      <c r="J31" s="9">
        <f t="shared" si="9"/>
        <v>0</v>
      </c>
      <c r="K31" s="10" t="str">
        <f>IF(AK31="",AG31&amp;"|"&amp;AH31&amp;"|"&amp;AI31,AG31&amp;"|"&amp;AH31&amp;"|"&amp;AI31&amp;","&amp;AL31&amp;"|"&amp;AM31&amp;"|"&amp;AN31)</f>
        <v>1|2|33000</v>
      </c>
      <c r="L31" s="10" t="str">
        <f t="shared" ref="L31:L40" si="25">IF(AK31="",TRIM(""),AI31&amp;","&amp;AO31)</f>
        <v/>
      </c>
      <c r="M31" s="10">
        <v>1</v>
      </c>
      <c r="N31" s="10" t="str">
        <f t="shared" ref="N31:N40" si="26">IF(S31&lt;&gt;0,S31,"")&amp;T31</f>
        <v>锁定使用数量3</v>
      </c>
      <c r="O31" s="71" t="str">
        <f t="shared" si="12"/>
        <v>[[70,[64286,78571]],[30,[0,0]],[0,[100000,150000]]]</v>
      </c>
      <c r="P31" s="71">
        <v>1000000</v>
      </c>
      <c r="Q31" s="10"/>
      <c r="R31" s="10"/>
      <c r="S31" s="10" t="str">
        <f t="shared" si="3"/>
        <v>锁定</v>
      </c>
      <c r="T31" s="10" t="str">
        <f t="shared" si="4"/>
        <v>使用数量3</v>
      </c>
      <c r="U31" s="10"/>
      <c r="V31" s="10"/>
      <c r="Y31" s="10"/>
      <c r="Z31" s="10"/>
      <c r="AA31" s="8"/>
      <c r="AB31" s="8">
        <v>27</v>
      </c>
      <c r="AC31" s="15" t="s">
        <v>57</v>
      </c>
      <c r="AD31" s="15">
        <f>AD19+1</f>
        <v>3</v>
      </c>
      <c r="AE31" s="15"/>
      <c r="AF31" s="30" t="s">
        <v>49</v>
      </c>
      <c r="AG31" s="31">
        <f t="shared" si="5"/>
        <v>1</v>
      </c>
      <c r="AH31" s="31">
        <f t="shared" si="6"/>
        <v>2</v>
      </c>
      <c r="AI31" s="36">
        <v>33000</v>
      </c>
      <c r="AJ31" s="37">
        <f t="shared" si="7"/>
        <v>1.6500000000000001</v>
      </c>
      <c r="AK31" s="30"/>
      <c r="AL31" s="31"/>
      <c r="AM31" s="31"/>
      <c r="AN31" s="36"/>
      <c r="AO31" s="38"/>
      <c r="AP31" s="37"/>
      <c r="AQ31" s="10"/>
      <c r="BA31" s="69">
        <f t="shared" si="23"/>
        <v>64286</v>
      </c>
      <c r="BB31" s="69">
        <f t="shared" si="23"/>
        <v>78571</v>
      </c>
      <c r="BC31" s="69">
        <f t="shared" si="23"/>
        <v>70</v>
      </c>
      <c r="BD31" s="69">
        <f t="shared" si="23"/>
        <v>0</v>
      </c>
      <c r="BE31" s="69">
        <f t="shared" si="23"/>
        <v>0</v>
      </c>
      <c r="BF31" s="69">
        <f t="shared" si="23"/>
        <v>30</v>
      </c>
      <c r="BG31" s="69">
        <v>100000</v>
      </c>
      <c r="BH31" s="69">
        <v>150000</v>
      </c>
      <c r="BI31" s="69">
        <v>0</v>
      </c>
      <c r="BJ31" s="72">
        <f t="shared" si="17"/>
        <v>49999.95</v>
      </c>
      <c r="BK31" s="71" t="str">
        <f t="shared" si="13"/>
        <v>[[70,[64286,78571]],[30,[0,0]],[0,[100000,150000]]]</v>
      </c>
    </row>
    <row r="32" spans="1:63" x14ac:dyDescent="0.35">
      <c r="A32" s="8">
        <v>128</v>
      </c>
      <c r="B32" s="10"/>
      <c r="C32" s="8">
        <f t="shared" si="0"/>
        <v>129</v>
      </c>
      <c r="D32" s="49">
        <v>19</v>
      </c>
      <c r="E32" s="9">
        <v>0</v>
      </c>
      <c r="F32" s="11" t="str">
        <f>IF(AND(D32=2,H32=4),"newTask_"&amp;D32&amp;"_"&amp;H32,IF(AND(D32=2,J32&gt;0),"newTask_"&amp;D32&amp;"_1","newTask_"&amp;D32))</f>
        <v>newTask_19</v>
      </c>
      <c r="G32" s="50" t="s">
        <v>62</v>
      </c>
      <c r="H32" s="9">
        <v>0</v>
      </c>
      <c r="I32" s="9">
        <f>AD32</f>
        <v>500</v>
      </c>
      <c r="J32" s="9">
        <f>AE32</f>
        <v>0</v>
      </c>
      <c r="K32" s="10" t="str">
        <f>IF(AK32="",AG32&amp;"|"&amp;AH32&amp;"|"&amp;AI32,AG32&amp;"|"&amp;AH32&amp;"|"&amp;AI32&amp;","&amp;AL32&amp;"|"&amp;AM32&amp;"|"&amp;AN32)</f>
        <v>1|2|36000</v>
      </c>
      <c r="L32" s="10" t="str">
        <f>IF(AK32="",TRIM(""),AI32&amp;","&amp;AO32)</f>
        <v/>
      </c>
      <c r="M32" s="10">
        <v>1</v>
      </c>
      <c r="N32" s="10" t="str">
        <f>IF(S32&lt;&gt;0,S32,"")&amp;T32</f>
        <v>开火次数500</v>
      </c>
      <c r="O32" s="71" t="str">
        <f t="shared" si="12"/>
        <v>[[70,[25714,31429]],[30,[0,0]],[0,[100000,150000]]]</v>
      </c>
      <c r="P32" s="71">
        <v>1000000</v>
      </c>
      <c r="Q32" s="10"/>
      <c r="R32" s="10"/>
      <c r="S32" s="10">
        <f t="shared" si="3"/>
        <v>0</v>
      </c>
      <c r="T32" s="10" t="str">
        <f t="shared" si="4"/>
        <v>开火次数500</v>
      </c>
      <c r="U32" s="10"/>
      <c r="V32" s="10"/>
      <c r="Y32" s="10"/>
      <c r="Z32" s="10"/>
      <c r="AA32" s="8"/>
      <c r="AB32" s="8">
        <v>28</v>
      </c>
      <c r="AC32" s="57" t="s">
        <v>53</v>
      </c>
      <c r="AD32" s="15">
        <v>500</v>
      </c>
      <c r="AE32" s="15"/>
      <c r="AF32" s="30" t="s">
        <v>49</v>
      </c>
      <c r="AG32" s="31">
        <f t="shared" si="5"/>
        <v>1</v>
      </c>
      <c r="AH32" s="31">
        <f t="shared" si="6"/>
        <v>2</v>
      </c>
      <c r="AI32" s="36">
        <v>36000</v>
      </c>
      <c r="AJ32" s="37">
        <f t="shared" si="7"/>
        <v>1.8</v>
      </c>
      <c r="AK32" s="30"/>
      <c r="AL32" s="31"/>
      <c r="AM32" s="31"/>
      <c r="AN32" s="36"/>
      <c r="AO32" s="38"/>
      <c r="AP32" s="37"/>
      <c r="AQ32" s="10"/>
      <c r="BA32" s="69">
        <f t="shared" si="23"/>
        <v>25714</v>
      </c>
      <c r="BB32" s="69">
        <f t="shared" si="23"/>
        <v>31429</v>
      </c>
      <c r="BC32" s="69">
        <f t="shared" si="23"/>
        <v>70</v>
      </c>
      <c r="BD32" s="69">
        <f t="shared" si="23"/>
        <v>0</v>
      </c>
      <c r="BE32" s="69">
        <f t="shared" si="23"/>
        <v>0</v>
      </c>
      <c r="BF32" s="69">
        <f t="shared" si="23"/>
        <v>30</v>
      </c>
      <c r="BG32" s="69">
        <v>100000</v>
      </c>
      <c r="BH32" s="69">
        <v>150000</v>
      </c>
      <c r="BI32" s="69">
        <v>0</v>
      </c>
      <c r="BJ32" s="72">
        <f t="shared" si="17"/>
        <v>20000.05</v>
      </c>
      <c r="BK32" s="71" t="str">
        <f t="shared" si="13"/>
        <v>[[70,[25714,31429]],[30,[0,0]],[0,[100000,150000]]]</v>
      </c>
    </row>
    <row r="33" spans="1:63" x14ac:dyDescent="0.35">
      <c r="A33" s="8">
        <v>129</v>
      </c>
      <c r="B33" s="8"/>
      <c r="C33" s="8">
        <f t="shared" si="0"/>
        <v>130</v>
      </c>
      <c r="D33" s="49">
        <v>2</v>
      </c>
      <c r="E33" s="9">
        <v>0</v>
      </c>
      <c r="F33" s="11" t="str">
        <f t="shared" si="1"/>
        <v>newTask_2</v>
      </c>
      <c r="G33" s="50" t="s">
        <v>45</v>
      </c>
      <c r="H33" s="9">
        <v>0</v>
      </c>
      <c r="I33" s="9">
        <f t="shared" si="8"/>
        <v>35</v>
      </c>
      <c r="J33" s="9">
        <f t="shared" si="9"/>
        <v>0</v>
      </c>
      <c r="K33" s="10" t="str">
        <f>IF(AK33="",AG33&amp;"|"&amp;AH33&amp;"|"&amp;AI33,AG33&amp;"|"&amp;AH33&amp;"|"&amp;AI33&amp;","&amp;AL33&amp;"|"&amp;AM33&amp;"|"&amp;AN33)</f>
        <v>1|2|39000</v>
      </c>
      <c r="L33" s="10" t="str">
        <f t="shared" si="25"/>
        <v/>
      </c>
      <c r="M33" s="10">
        <f t="shared" ref="M33:M40" si="27">IF(L33&lt;&gt;"",1,0)</f>
        <v>0</v>
      </c>
      <c r="N33" s="10" t="str">
        <f t="shared" si="26"/>
        <v>捕获任意鱼：35</v>
      </c>
      <c r="O33" s="71" t="str">
        <f t="shared" si="12"/>
        <v>[[70,[25714,31429]],[30,[0,0]],[0,[100000,150000]]]</v>
      </c>
      <c r="P33" s="71">
        <v>1000000</v>
      </c>
      <c r="Q33" s="10"/>
      <c r="R33" s="10"/>
      <c r="S33" s="10">
        <f t="shared" si="3"/>
        <v>0</v>
      </c>
      <c r="T33" s="10" t="str">
        <f t="shared" si="4"/>
        <v>捕获任意鱼：35</v>
      </c>
      <c r="U33" s="10"/>
      <c r="V33" s="10"/>
      <c r="Y33" s="10"/>
      <c r="Z33" s="10"/>
      <c r="AA33" s="8"/>
      <c r="AB33" s="8">
        <v>29</v>
      </c>
      <c r="AC33" s="15" t="s">
        <v>48</v>
      </c>
      <c r="AD33" s="15">
        <f>AD21+10</f>
        <v>35</v>
      </c>
      <c r="AE33" s="15"/>
      <c r="AF33" s="30" t="s">
        <v>49</v>
      </c>
      <c r="AG33" s="31">
        <f t="shared" si="5"/>
        <v>1</v>
      </c>
      <c r="AH33" s="31">
        <f t="shared" si="6"/>
        <v>2</v>
      </c>
      <c r="AI33" s="36">
        <v>39000</v>
      </c>
      <c r="AJ33" s="37">
        <f t="shared" si="7"/>
        <v>1.9500000000000002</v>
      </c>
      <c r="AK33" s="30"/>
      <c r="AL33" s="31"/>
      <c r="AM33" s="31"/>
      <c r="AN33" s="36"/>
      <c r="AO33" s="38"/>
      <c r="AP33" s="37"/>
      <c r="AQ33" s="10"/>
      <c r="BA33" s="69">
        <f t="shared" si="23"/>
        <v>25714</v>
      </c>
      <c r="BB33" s="69">
        <f t="shared" si="23"/>
        <v>31429</v>
      </c>
      <c r="BC33" s="69">
        <f t="shared" si="23"/>
        <v>70</v>
      </c>
      <c r="BD33" s="69">
        <f t="shared" si="23"/>
        <v>0</v>
      </c>
      <c r="BE33" s="69">
        <f t="shared" si="23"/>
        <v>0</v>
      </c>
      <c r="BF33" s="69">
        <f t="shared" si="23"/>
        <v>30</v>
      </c>
      <c r="BG33" s="69">
        <v>100000</v>
      </c>
      <c r="BH33" s="69">
        <v>150000</v>
      </c>
      <c r="BI33" s="69">
        <v>0</v>
      </c>
      <c r="BJ33" s="72">
        <f t="shared" si="17"/>
        <v>20000.05</v>
      </c>
      <c r="BK33" s="71" t="str">
        <f t="shared" si="13"/>
        <v>[[70,[25714,31429]],[30,[0,0]],[0,[100000,150000]]]</v>
      </c>
    </row>
    <row r="34" spans="1:63" x14ac:dyDescent="0.35">
      <c r="A34" s="8">
        <v>130</v>
      </c>
      <c r="B34" s="8"/>
      <c r="C34" s="8">
        <f t="shared" si="0"/>
        <v>131</v>
      </c>
      <c r="D34" s="49">
        <v>19</v>
      </c>
      <c r="E34" s="9">
        <v>0</v>
      </c>
      <c r="F34" s="11" t="str">
        <f t="shared" si="1"/>
        <v>newTask_19</v>
      </c>
      <c r="G34" s="50" t="s">
        <v>62</v>
      </c>
      <c r="H34" s="9">
        <v>0</v>
      </c>
      <c r="I34" s="9">
        <f t="shared" si="8"/>
        <v>600</v>
      </c>
      <c r="J34" s="9">
        <f t="shared" si="9"/>
        <v>0</v>
      </c>
      <c r="K34" s="10" t="str">
        <f t="shared" ref="K34:K40" si="28">IF(AK34="",AG34&amp;"|"&amp;AH34&amp;"|"&amp;AI34,AG34&amp;"|"&amp;AH34&amp;"|"&amp;AI34&amp;","&amp;AL34&amp;"|"&amp;AM34&amp;"|"&amp;AN34)</f>
        <v>1|2|42000</v>
      </c>
      <c r="L34" s="10" t="str">
        <f t="shared" si="25"/>
        <v/>
      </c>
      <c r="M34" s="10">
        <f t="shared" si="27"/>
        <v>0</v>
      </c>
      <c r="N34" s="10" t="str">
        <f t="shared" si="26"/>
        <v>开火次数600</v>
      </c>
      <c r="O34" s="71" t="str">
        <f t="shared" si="12"/>
        <v>[[70,[64286,78571]],[30,[0,0]],[0,[100000,150000]]]</v>
      </c>
      <c r="P34" s="71">
        <v>1000000</v>
      </c>
      <c r="Q34" s="10"/>
      <c r="R34" s="10"/>
      <c r="S34" s="10">
        <f t="shared" si="3"/>
        <v>0</v>
      </c>
      <c r="T34" s="10" t="str">
        <f t="shared" si="4"/>
        <v>开火次数600</v>
      </c>
      <c r="U34" s="10"/>
      <c r="V34" s="10"/>
      <c r="Y34" s="10"/>
      <c r="Z34" s="10"/>
      <c r="AA34" s="8"/>
      <c r="AB34" s="8">
        <v>30</v>
      </c>
      <c r="AC34" s="15" t="s">
        <v>53</v>
      </c>
      <c r="AD34" s="15">
        <v>600</v>
      </c>
      <c r="AE34" s="15"/>
      <c r="AF34" s="30" t="s">
        <v>141</v>
      </c>
      <c r="AG34" s="31">
        <f t="shared" si="5"/>
        <v>1</v>
      </c>
      <c r="AH34" s="31">
        <f t="shared" si="6"/>
        <v>2</v>
      </c>
      <c r="AI34" s="36">
        <v>42000</v>
      </c>
      <c r="AJ34" s="37">
        <f t="shared" si="7"/>
        <v>2.1</v>
      </c>
      <c r="AK34" s="30"/>
      <c r="AL34" s="31"/>
      <c r="AM34" s="31"/>
      <c r="AN34" s="36"/>
      <c r="AO34" s="38"/>
      <c r="AP34" s="37"/>
      <c r="AQ34" s="10"/>
      <c r="BA34" s="69">
        <f t="shared" si="23"/>
        <v>64286</v>
      </c>
      <c r="BB34" s="69">
        <f t="shared" si="23"/>
        <v>78571</v>
      </c>
      <c r="BC34" s="69">
        <f t="shared" si="23"/>
        <v>70</v>
      </c>
      <c r="BD34" s="69">
        <f t="shared" si="23"/>
        <v>0</v>
      </c>
      <c r="BE34" s="69">
        <f t="shared" si="23"/>
        <v>0</v>
      </c>
      <c r="BF34" s="69">
        <f t="shared" si="23"/>
        <v>30</v>
      </c>
      <c r="BG34" s="69">
        <v>100000</v>
      </c>
      <c r="BH34" s="69">
        <v>150000</v>
      </c>
      <c r="BI34" s="69">
        <v>0</v>
      </c>
      <c r="BJ34" s="72">
        <f t="shared" si="17"/>
        <v>49999.95</v>
      </c>
      <c r="BK34" s="71" t="str">
        <f t="shared" si="13"/>
        <v>[[70,[64286,78571]],[30,[0,0]],[0,[100000,150000]]]</v>
      </c>
    </row>
    <row r="35" spans="1:63" x14ac:dyDescent="0.35">
      <c r="A35" s="8">
        <v>131</v>
      </c>
      <c r="B35" s="8"/>
      <c r="C35" s="8">
        <f t="shared" si="0"/>
        <v>132</v>
      </c>
      <c r="D35" s="49">
        <v>20</v>
      </c>
      <c r="E35" s="9">
        <v>201</v>
      </c>
      <c r="F35" s="11" t="str">
        <f t="shared" si="1"/>
        <v>newTask_20</v>
      </c>
      <c r="G35" s="50" t="s">
        <v>69</v>
      </c>
      <c r="H35" s="9">
        <v>1001</v>
      </c>
      <c r="I35" s="9">
        <f t="shared" si="8"/>
        <v>3</v>
      </c>
      <c r="J35" s="9">
        <f t="shared" si="9"/>
        <v>0</v>
      </c>
      <c r="K35" s="10" t="str">
        <f t="shared" si="28"/>
        <v>1|2|45000</v>
      </c>
      <c r="L35" s="10" t="str">
        <f t="shared" si="25"/>
        <v/>
      </c>
      <c r="M35" s="10">
        <f t="shared" si="27"/>
        <v>0</v>
      </c>
      <c r="N35" s="10" t="str">
        <f t="shared" si="26"/>
        <v>锁定使用数量3</v>
      </c>
      <c r="O35" s="71" t="str">
        <f t="shared" si="12"/>
        <v>[[70,[25714,31429]],[30,[0,0]],[0,[100000,150000]]]</v>
      </c>
      <c r="P35" s="71">
        <v>1000000</v>
      </c>
      <c r="Q35" s="10"/>
      <c r="R35" s="10"/>
      <c r="S35" s="10" t="str">
        <f t="shared" si="3"/>
        <v>锁定</v>
      </c>
      <c r="T35" s="10" t="str">
        <f t="shared" si="4"/>
        <v>使用数量3</v>
      </c>
      <c r="U35" s="10"/>
      <c r="V35" s="10"/>
      <c r="Y35" s="10"/>
      <c r="Z35" s="10"/>
      <c r="AA35" s="8"/>
      <c r="AB35" s="8">
        <v>31</v>
      </c>
      <c r="AC35" s="9" t="s">
        <v>150</v>
      </c>
      <c r="AD35" s="15">
        <f>AD23+1</f>
        <v>3</v>
      </c>
      <c r="AE35" s="15"/>
      <c r="AF35" s="30" t="s">
        <v>49</v>
      </c>
      <c r="AG35" s="31">
        <f t="shared" si="5"/>
        <v>1</v>
      </c>
      <c r="AH35" s="31">
        <f t="shared" si="6"/>
        <v>2</v>
      </c>
      <c r="AI35" s="36">
        <v>45000</v>
      </c>
      <c r="AJ35" s="37">
        <f t="shared" si="7"/>
        <v>2.25</v>
      </c>
      <c r="AK35" s="30"/>
      <c r="AL35" s="31"/>
      <c r="AM35" s="31"/>
      <c r="AN35" s="36"/>
      <c r="AO35" s="38"/>
      <c r="AP35" s="37"/>
      <c r="AQ35" s="10"/>
      <c r="BA35" s="69">
        <f t="shared" si="23"/>
        <v>25714</v>
      </c>
      <c r="BB35" s="69">
        <f t="shared" si="23"/>
        <v>31429</v>
      </c>
      <c r="BC35" s="69">
        <f t="shared" si="23"/>
        <v>70</v>
      </c>
      <c r="BD35" s="69">
        <f t="shared" si="23"/>
        <v>0</v>
      </c>
      <c r="BE35" s="69">
        <f t="shared" si="23"/>
        <v>0</v>
      </c>
      <c r="BF35" s="69">
        <f t="shared" si="23"/>
        <v>30</v>
      </c>
      <c r="BG35" s="69">
        <v>100000</v>
      </c>
      <c r="BH35" s="69">
        <v>150000</v>
      </c>
      <c r="BI35" s="69">
        <v>0</v>
      </c>
      <c r="BJ35" s="72">
        <f t="shared" si="17"/>
        <v>20000.05</v>
      </c>
      <c r="BK35" s="71" t="str">
        <f t="shared" si="13"/>
        <v>[[70,[25714,31429]],[30,[0,0]],[0,[100000,150000]]]</v>
      </c>
    </row>
    <row r="36" spans="1:63" x14ac:dyDescent="0.35">
      <c r="A36" s="8">
        <v>132</v>
      </c>
      <c r="B36" s="10"/>
      <c r="C36" s="8">
        <f t="shared" si="0"/>
        <v>133</v>
      </c>
      <c r="D36" s="49">
        <v>3</v>
      </c>
      <c r="E36" s="9">
        <v>0</v>
      </c>
      <c r="F36" s="11" t="str">
        <f t="shared" si="1"/>
        <v>newTask_3</v>
      </c>
      <c r="G36" s="50" t="s">
        <v>58</v>
      </c>
      <c r="H36" s="9">
        <v>2</v>
      </c>
      <c r="I36" s="9">
        <f t="shared" si="8"/>
        <v>15000000</v>
      </c>
      <c r="J36" s="9">
        <f t="shared" si="9"/>
        <v>0</v>
      </c>
      <c r="K36" s="10" t="str">
        <f t="shared" si="28"/>
        <v>2|1004|1</v>
      </c>
      <c r="L36" s="10" t="str">
        <f t="shared" si="25"/>
        <v/>
      </c>
      <c r="M36" s="10">
        <f t="shared" si="27"/>
        <v>0</v>
      </c>
      <c r="N36" s="10" t="str">
        <f t="shared" si="26"/>
        <v>捕鱼获得金币15000000</v>
      </c>
      <c r="O36" s="71" t="str">
        <f t="shared" si="12"/>
        <v>[[70,[25714,31429]],[30,[0,0]],[0,[100000,150000]]]</v>
      </c>
      <c r="P36" s="71">
        <v>1000000</v>
      </c>
      <c r="Q36" s="10"/>
      <c r="R36" s="10"/>
      <c r="S36" s="10">
        <f t="shared" si="3"/>
        <v>0</v>
      </c>
      <c r="T36" s="10" t="str">
        <f t="shared" si="4"/>
        <v>捕鱼获得金币15000000</v>
      </c>
      <c r="U36" s="10"/>
      <c r="V36" s="10"/>
      <c r="Y36" s="10"/>
      <c r="Z36" s="10"/>
      <c r="AA36" s="8"/>
      <c r="AB36" s="8">
        <v>32</v>
      </c>
      <c r="AC36" s="15" t="s">
        <v>51</v>
      </c>
      <c r="AD36" s="48">
        <v>15000000</v>
      </c>
      <c r="AE36" s="17"/>
      <c r="AF36" s="30" t="s">
        <v>134</v>
      </c>
      <c r="AG36" s="31">
        <f t="shared" si="5"/>
        <v>2</v>
      </c>
      <c r="AH36" s="31">
        <f t="shared" si="6"/>
        <v>1004</v>
      </c>
      <c r="AI36" s="36">
        <v>1</v>
      </c>
      <c r="AJ36" s="37">
        <f t="shared" si="7"/>
        <v>2</v>
      </c>
      <c r="AK36" s="30"/>
      <c r="AL36" s="31"/>
      <c r="AM36" s="31"/>
      <c r="AN36" s="36"/>
      <c r="AO36" s="38"/>
      <c r="AP36" s="37"/>
      <c r="AQ36" s="10"/>
      <c r="BA36" s="69">
        <f t="shared" si="23"/>
        <v>25714</v>
      </c>
      <c r="BB36" s="69">
        <f t="shared" si="23"/>
        <v>31429</v>
      </c>
      <c r="BC36" s="69">
        <f t="shared" si="23"/>
        <v>70</v>
      </c>
      <c r="BD36" s="69">
        <f t="shared" si="23"/>
        <v>0</v>
      </c>
      <c r="BE36" s="69">
        <f t="shared" si="23"/>
        <v>0</v>
      </c>
      <c r="BF36" s="69">
        <f t="shared" si="23"/>
        <v>30</v>
      </c>
      <c r="BG36" s="69">
        <v>100000</v>
      </c>
      <c r="BH36" s="69">
        <v>150000</v>
      </c>
      <c r="BI36" s="69">
        <v>0</v>
      </c>
      <c r="BJ36" s="72">
        <f t="shared" si="17"/>
        <v>20000.05</v>
      </c>
      <c r="BK36" s="71" t="str">
        <f t="shared" si="13"/>
        <v>[[70,[25714,31429]],[30,[0,0]],[0,[100000,150000]]]</v>
      </c>
    </row>
    <row r="37" spans="1:63" x14ac:dyDescent="0.35">
      <c r="A37" s="8">
        <v>133</v>
      </c>
      <c r="B37" s="8"/>
      <c r="C37" s="8">
        <f t="shared" si="0"/>
        <v>134</v>
      </c>
      <c r="D37" s="49">
        <v>2</v>
      </c>
      <c r="E37" s="9">
        <v>0</v>
      </c>
      <c r="F37" s="11" t="str">
        <f t="shared" si="1"/>
        <v>newTask_2_4</v>
      </c>
      <c r="G37" s="50" t="s">
        <v>130</v>
      </c>
      <c r="H37" s="9">
        <v>4</v>
      </c>
      <c r="I37" s="9">
        <f t="shared" si="8"/>
        <v>4</v>
      </c>
      <c r="J37" s="9">
        <f t="shared" si="9"/>
        <v>0</v>
      </c>
      <c r="K37" s="10" t="str">
        <f t="shared" si="28"/>
        <v>1|2|50000</v>
      </c>
      <c r="L37" s="10" t="str">
        <f t="shared" si="25"/>
        <v/>
      </c>
      <c r="M37" s="10">
        <f t="shared" si="27"/>
        <v>0</v>
      </c>
      <c r="N37" s="10" t="str">
        <f t="shared" si="26"/>
        <v>捕获黄金鱼4</v>
      </c>
      <c r="O37" s="71" t="str">
        <f t="shared" si="12"/>
        <v>[[70,[64286,78571]],[30,[0,0]],[0,[100000,150000]]]</v>
      </c>
      <c r="P37" s="71">
        <v>1000000</v>
      </c>
      <c r="S37" s="10">
        <f t="shared" ref="S37:S68" si="29">IF(AND(D37=2,J37&gt;0),"使用"&amp;J37&amp;"炮及以上",IF(D37=20,VLOOKUP(H37,U:V,2,0),IF(D37=26,VLOOKUP(H37,W:X,2,0),0)))</f>
        <v>0</v>
      </c>
      <c r="T37" s="10" t="str">
        <f t="shared" ref="T37:T68" si="30">IF(AND(D37=2,H37=4),"捕获黄金鱼"&amp;I37,VLOOKUP(D37,Q:R,2,0)&amp;I37)</f>
        <v>捕获黄金鱼4</v>
      </c>
      <c r="AA37" s="8"/>
      <c r="AB37" s="8">
        <v>33</v>
      </c>
      <c r="AC37" s="15" t="s">
        <v>128</v>
      </c>
      <c r="AD37" s="15">
        <f>AD25+1</f>
        <v>4</v>
      </c>
      <c r="AE37" s="15"/>
      <c r="AF37" s="30" t="s">
        <v>49</v>
      </c>
      <c r="AG37" s="31">
        <f t="shared" ref="AG37:AG68" si="31">VLOOKUP(AF37,AS$1:AW$27,4,0)</f>
        <v>1</v>
      </c>
      <c r="AH37" s="31">
        <f t="shared" ref="AH37:AH68" si="32">VLOOKUP(AF37,AS$1:AW$27,5,0)</f>
        <v>2</v>
      </c>
      <c r="AI37" s="36">
        <v>50000</v>
      </c>
      <c r="AJ37" s="37">
        <f t="shared" ref="AJ37:AJ68" si="33">VLOOKUP(AF37,AS$1:AW$27,3,0)*AI37</f>
        <v>2.5</v>
      </c>
      <c r="AQ37" s="10"/>
      <c r="BA37" s="69">
        <f t="shared" si="23"/>
        <v>64286</v>
      </c>
      <c r="BB37" s="69">
        <f t="shared" si="23"/>
        <v>78571</v>
      </c>
      <c r="BC37" s="69">
        <f t="shared" si="23"/>
        <v>70</v>
      </c>
      <c r="BD37" s="69">
        <f t="shared" si="23"/>
        <v>0</v>
      </c>
      <c r="BE37" s="69">
        <f t="shared" si="23"/>
        <v>0</v>
      </c>
      <c r="BF37" s="69">
        <f t="shared" si="23"/>
        <v>30</v>
      </c>
      <c r="BG37" s="69">
        <v>100000</v>
      </c>
      <c r="BH37" s="69">
        <v>150000</v>
      </c>
      <c r="BI37" s="69">
        <v>0</v>
      </c>
      <c r="BJ37" s="72">
        <f t="shared" si="17"/>
        <v>49999.95</v>
      </c>
      <c r="BK37" s="71" t="str">
        <f t="shared" si="13"/>
        <v>[[70,[64286,78571]],[30,[0,0]],[0,[100000,150000]]]</v>
      </c>
    </row>
    <row r="38" spans="1:63" x14ac:dyDescent="0.35">
      <c r="A38" s="8">
        <v>134</v>
      </c>
      <c r="B38" s="10"/>
      <c r="C38" s="8">
        <f t="shared" si="0"/>
        <v>135</v>
      </c>
      <c r="D38" s="49">
        <v>19</v>
      </c>
      <c r="E38" s="9">
        <v>0</v>
      </c>
      <c r="F38" s="11" t="str">
        <f t="shared" si="1"/>
        <v>newTask_19</v>
      </c>
      <c r="G38" s="50" t="s">
        <v>62</v>
      </c>
      <c r="H38" s="9">
        <v>0</v>
      </c>
      <c r="I38" s="9">
        <f t="shared" si="8"/>
        <v>700</v>
      </c>
      <c r="J38" s="9">
        <f t="shared" si="9"/>
        <v>0</v>
      </c>
      <c r="K38" s="10" t="str">
        <f t="shared" si="28"/>
        <v>1|2|55000</v>
      </c>
      <c r="L38" s="10" t="str">
        <f t="shared" si="25"/>
        <v/>
      </c>
      <c r="M38" s="10">
        <f t="shared" si="27"/>
        <v>0</v>
      </c>
      <c r="N38" s="10" t="str">
        <f t="shared" si="26"/>
        <v>开火次数700</v>
      </c>
      <c r="O38" s="71" t="str">
        <f t="shared" si="12"/>
        <v>[[70,[25714,31429]],[30,[0,0]],[0,[100000,150000]]]</v>
      </c>
      <c r="P38" s="71">
        <v>1000000</v>
      </c>
      <c r="S38" s="10">
        <f t="shared" si="29"/>
        <v>0</v>
      </c>
      <c r="T38" s="10" t="str">
        <f t="shared" si="30"/>
        <v>开火次数700</v>
      </c>
      <c r="AB38" s="8">
        <v>34</v>
      </c>
      <c r="AC38" s="15" t="s">
        <v>53</v>
      </c>
      <c r="AD38" s="15">
        <v>700</v>
      </c>
      <c r="AE38" s="15"/>
      <c r="AF38" s="30" t="s">
        <v>49</v>
      </c>
      <c r="AG38" s="31">
        <f t="shared" si="31"/>
        <v>1</v>
      </c>
      <c r="AH38" s="31">
        <f t="shared" si="32"/>
        <v>2</v>
      </c>
      <c r="AI38" s="36">
        <v>55000</v>
      </c>
      <c r="AJ38" s="37">
        <f t="shared" si="33"/>
        <v>2.75</v>
      </c>
      <c r="AQ38" s="10"/>
      <c r="BA38" s="69">
        <f t="shared" si="23"/>
        <v>25714</v>
      </c>
      <c r="BB38" s="69">
        <f t="shared" si="23"/>
        <v>31429</v>
      </c>
      <c r="BC38" s="69">
        <f t="shared" si="23"/>
        <v>70</v>
      </c>
      <c r="BD38" s="69">
        <f t="shared" si="23"/>
        <v>0</v>
      </c>
      <c r="BE38" s="69">
        <f t="shared" si="23"/>
        <v>0</v>
      </c>
      <c r="BF38" s="69">
        <f t="shared" si="23"/>
        <v>30</v>
      </c>
      <c r="BG38" s="69">
        <v>100000</v>
      </c>
      <c r="BH38" s="69">
        <v>150000</v>
      </c>
      <c r="BI38" s="69">
        <v>0</v>
      </c>
      <c r="BJ38" s="72">
        <f t="shared" si="17"/>
        <v>20000.05</v>
      </c>
      <c r="BK38" s="71" t="str">
        <f t="shared" si="13"/>
        <v>[[70,[25714,31429]],[30,[0,0]],[0,[100000,150000]]]</v>
      </c>
    </row>
    <row r="39" spans="1:63" x14ac:dyDescent="0.35">
      <c r="A39" s="8">
        <v>135</v>
      </c>
      <c r="B39" s="8"/>
      <c r="C39" s="8">
        <f t="shared" si="0"/>
        <v>136</v>
      </c>
      <c r="D39" s="49">
        <v>20</v>
      </c>
      <c r="E39" s="9">
        <v>201</v>
      </c>
      <c r="F39" s="11" t="str">
        <f t="shared" si="1"/>
        <v>newTask_20</v>
      </c>
      <c r="G39" s="50" t="s">
        <v>69</v>
      </c>
      <c r="H39" s="9">
        <v>1001</v>
      </c>
      <c r="I39" s="9">
        <f t="shared" si="8"/>
        <v>3</v>
      </c>
      <c r="J39" s="9">
        <f t="shared" si="9"/>
        <v>0</v>
      </c>
      <c r="K39" s="10" t="str">
        <f t="shared" si="28"/>
        <v>2|1002|1</v>
      </c>
      <c r="L39" s="10" t="str">
        <f t="shared" si="25"/>
        <v/>
      </c>
      <c r="M39" s="10">
        <f t="shared" si="27"/>
        <v>0</v>
      </c>
      <c r="N39" s="10" t="str">
        <f t="shared" si="26"/>
        <v>锁定使用数量3</v>
      </c>
      <c r="O39" s="71" t="str">
        <f t="shared" si="12"/>
        <v>[[70,[25714,31429]],[30,[0,0]],[0,[100000,150000]]]</v>
      </c>
      <c r="P39" s="71">
        <v>1000000</v>
      </c>
      <c r="S39" s="10" t="str">
        <f t="shared" si="29"/>
        <v>锁定</v>
      </c>
      <c r="T39" s="10" t="str">
        <f t="shared" si="30"/>
        <v>使用数量3</v>
      </c>
      <c r="AB39" s="8">
        <v>35</v>
      </c>
      <c r="AC39" s="15" t="s">
        <v>57</v>
      </c>
      <c r="AD39" s="15">
        <f>AD27+1</f>
        <v>3</v>
      </c>
      <c r="AE39" s="15"/>
      <c r="AF39" s="30" t="s">
        <v>155</v>
      </c>
      <c r="AG39" s="31">
        <f t="shared" si="31"/>
        <v>2</v>
      </c>
      <c r="AH39" s="31">
        <f t="shared" si="32"/>
        <v>1002</v>
      </c>
      <c r="AI39" s="36">
        <v>1</v>
      </c>
      <c r="AJ39" s="37">
        <f t="shared" si="33"/>
        <v>5</v>
      </c>
      <c r="AQ39" s="10"/>
      <c r="BA39" s="69">
        <f t="shared" si="23"/>
        <v>25714</v>
      </c>
      <c r="BB39" s="69">
        <f t="shared" si="23"/>
        <v>31429</v>
      </c>
      <c r="BC39" s="69">
        <f t="shared" si="23"/>
        <v>70</v>
      </c>
      <c r="BD39" s="69">
        <f t="shared" si="23"/>
        <v>0</v>
      </c>
      <c r="BE39" s="69">
        <f t="shared" si="23"/>
        <v>0</v>
      </c>
      <c r="BF39" s="69">
        <f t="shared" si="23"/>
        <v>30</v>
      </c>
      <c r="BG39" s="69">
        <v>100000</v>
      </c>
      <c r="BH39" s="69">
        <v>150000</v>
      </c>
      <c r="BI39" s="69">
        <v>0</v>
      </c>
      <c r="BJ39" s="72">
        <f t="shared" si="17"/>
        <v>20000.05</v>
      </c>
      <c r="BK39" s="71" t="str">
        <f t="shared" si="13"/>
        <v>[[70,[25714,31429]],[30,[0,0]],[0,[100000,150000]]]</v>
      </c>
    </row>
    <row r="40" spans="1:63" x14ac:dyDescent="0.35">
      <c r="A40" s="8">
        <v>136</v>
      </c>
      <c r="B40" s="8"/>
      <c r="C40" s="8">
        <f t="shared" si="0"/>
        <v>137</v>
      </c>
      <c r="D40" s="49">
        <v>3</v>
      </c>
      <c r="E40" s="9">
        <v>0</v>
      </c>
      <c r="F40" s="11" t="str">
        <f t="shared" si="1"/>
        <v>newTask_3</v>
      </c>
      <c r="G40" s="50" t="s">
        <v>58</v>
      </c>
      <c r="H40" s="9">
        <v>2</v>
      </c>
      <c r="I40" s="9">
        <f t="shared" si="8"/>
        <v>20000000</v>
      </c>
      <c r="J40" s="9">
        <f t="shared" si="9"/>
        <v>0</v>
      </c>
      <c r="K40" s="10" t="str">
        <f t="shared" si="28"/>
        <v>1|2|60000</v>
      </c>
      <c r="L40" s="10" t="str">
        <f t="shared" si="25"/>
        <v/>
      </c>
      <c r="M40" s="10">
        <f t="shared" si="27"/>
        <v>0</v>
      </c>
      <c r="N40" s="10" t="str">
        <f t="shared" si="26"/>
        <v>捕鱼获得金币20000000</v>
      </c>
      <c r="O40" s="71" t="str">
        <f t="shared" si="12"/>
        <v>[[70,[64286,78571]],[30,[0,0]],[0,[100000,150000]]]</v>
      </c>
      <c r="P40" s="71">
        <v>1000000</v>
      </c>
      <c r="S40" s="10">
        <f t="shared" si="29"/>
        <v>0</v>
      </c>
      <c r="T40" s="10" t="str">
        <f t="shared" si="30"/>
        <v>捕鱼获得金币20000000</v>
      </c>
      <c r="AB40" s="8">
        <v>36</v>
      </c>
      <c r="AC40" s="15" t="s">
        <v>51</v>
      </c>
      <c r="AD40" s="48">
        <v>20000000</v>
      </c>
      <c r="AE40" s="17"/>
      <c r="AF40" s="30" t="s">
        <v>49</v>
      </c>
      <c r="AG40" s="31">
        <f t="shared" si="31"/>
        <v>1</v>
      </c>
      <c r="AH40" s="31">
        <f t="shared" si="32"/>
        <v>2</v>
      </c>
      <c r="AI40" s="36">
        <v>60000</v>
      </c>
      <c r="AJ40" s="37">
        <f t="shared" si="33"/>
        <v>3</v>
      </c>
      <c r="AQ40" s="10"/>
      <c r="BA40" s="69">
        <f t="shared" ref="BA40:BF55" si="34">BA37</f>
        <v>64286</v>
      </c>
      <c r="BB40" s="69">
        <f t="shared" si="34"/>
        <v>78571</v>
      </c>
      <c r="BC40" s="69">
        <f t="shared" si="34"/>
        <v>70</v>
      </c>
      <c r="BD40" s="69">
        <f t="shared" si="34"/>
        <v>0</v>
      </c>
      <c r="BE40" s="69">
        <f t="shared" si="34"/>
        <v>0</v>
      </c>
      <c r="BF40" s="69">
        <f t="shared" si="34"/>
        <v>30</v>
      </c>
      <c r="BG40" s="69">
        <v>100000</v>
      </c>
      <c r="BH40" s="69">
        <v>150000</v>
      </c>
      <c r="BI40" s="69">
        <v>0</v>
      </c>
      <c r="BJ40" s="72">
        <f t="shared" si="17"/>
        <v>49999.95</v>
      </c>
      <c r="BK40" s="71" t="str">
        <f t="shared" si="13"/>
        <v>[[70,[64286,78571]],[30,[0,0]],[0,[100000,150000]]]</v>
      </c>
    </row>
    <row r="41" spans="1:63" x14ac:dyDescent="0.35">
      <c r="A41" s="8">
        <v>137</v>
      </c>
      <c r="B41" s="8"/>
      <c r="C41" s="8">
        <f t="shared" si="0"/>
        <v>138</v>
      </c>
      <c r="D41" s="9">
        <v>2</v>
      </c>
      <c r="E41" s="9">
        <v>0</v>
      </c>
      <c r="F41" s="11" t="str">
        <f t="shared" si="1"/>
        <v>newTask_2</v>
      </c>
      <c r="G41" s="11" t="s">
        <v>132</v>
      </c>
      <c r="H41" s="9">
        <v>0</v>
      </c>
      <c r="I41" s="9">
        <f t="shared" si="8"/>
        <v>50</v>
      </c>
      <c r="J41" s="9">
        <f t="shared" si="9"/>
        <v>0</v>
      </c>
      <c r="K41" s="11" t="str">
        <f>IF(AK41="",AG41&amp;"|"&amp;AH41&amp;"|"&amp;AI41,AG41&amp;"|"&amp;AH41&amp;"|"&amp;AI41&amp;","&amp;AL41&amp;"|"&amp;AM41&amp;"|"&amp;AN41)</f>
        <v>1|2|65000</v>
      </c>
      <c r="L41" s="11" t="str">
        <f>IF(AK41="",TRIM(""),AI41&amp;","&amp;AO41)</f>
        <v/>
      </c>
      <c r="M41" s="11">
        <v>1</v>
      </c>
      <c r="N41" s="11" t="str">
        <f>IF(S41&lt;&gt;0,S41,"")&amp;T41</f>
        <v>捕获任意鱼：50</v>
      </c>
      <c r="O41" s="71" t="str">
        <f t="shared" si="12"/>
        <v>[[70,[25714,31429]],[30,[0,0]],[0,[100000,150000]]]</v>
      </c>
      <c r="P41" s="71">
        <v>1000000</v>
      </c>
      <c r="S41" s="10">
        <f t="shared" si="29"/>
        <v>0</v>
      </c>
      <c r="T41" s="10" t="str">
        <f t="shared" si="30"/>
        <v>捕获任意鱼：50</v>
      </c>
      <c r="AB41" s="8">
        <v>37</v>
      </c>
      <c r="AC41" s="9" t="s">
        <v>148</v>
      </c>
      <c r="AD41" s="15">
        <v>50</v>
      </c>
      <c r="AE41" s="15"/>
      <c r="AF41" s="30" t="s">
        <v>49</v>
      </c>
      <c r="AG41" s="31">
        <f t="shared" si="31"/>
        <v>1</v>
      </c>
      <c r="AH41" s="31">
        <f t="shared" si="32"/>
        <v>2</v>
      </c>
      <c r="AI41" s="36">
        <v>65000</v>
      </c>
      <c r="AJ41" s="37">
        <f t="shared" si="33"/>
        <v>3.25</v>
      </c>
      <c r="AQ41" s="10"/>
      <c r="BA41" s="69">
        <f t="shared" si="34"/>
        <v>25714</v>
      </c>
      <c r="BB41" s="69">
        <f t="shared" si="34"/>
        <v>31429</v>
      </c>
      <c r="BC41" s="69">
        <f t="shared" si="34"/>
        <v>70</v>
      </c>
      <c r="BD41" s="69">
        <f t="shared" si="34"/>
        <v>0</v>
      </c>
      <c r="BE41" s="69">
        <f t="shared" si="34"/>
        <v>0</v>
      </c>
      <c r="BF41" s="69">
        <f t="shared" si="34"/>
        <v>30</v>
      </c>
      <c r="BG41" s="69">
        <v>100000</v>
      </c>
      <c r="BH41" s="69">
        <v>150000</v>
      </c>
      <c r="BI41" s="69">
        <v>0</v>
      </c>
      <c r="BJ41" s="72">
        <f t="shared" si="17"/>
        <v>20000.05</v>
      </c>
      <c r="BK41" s="71" t="str">
        <f t="shared" si="13"/>
        <v>[[70,[25714,31429]],[30,[0,0]],[0,[100000,150000]]]</v>
      </c>
    </row>
    <row r="42" spans="1:63" x14ac:dyDescent="0.35">
      <c r="A42" s="8">
        <v>138</v>
      </c>
      <c r="B42" s="8"/>
      <c r="C42" s="8">
        <f t="shared" si="0"/>
        <v>139</v>
      </c>
      <c r="D42" s="9">
        <v>19</v>
      </c>
      <c r="E42" s="9">
        <v>0</v>
      </c>
      <c r="F42" s="11" t="str">
        <f t="shared" si="1"/>
        <v>newTask_19</v>
      </c>
      <c r="G42" s="11" t="s">
        <v>62</v>
      </c>
      <c r="H42" s="9">
        <v>0</v>
      </c>
      <c r="I42" s="9">
        <f t="shared" si="8"/>
        <v>800</v>
      </c>
      <c r="J42" s="9">
        <f t="shared" si="9"/>
        <v>0</v>
      </c>
      <c r="K42" s="11" t="str">
        <f>IF(AK42="",AG42&amp;"|"&amp;AH42&amp;"|"&amp;AI42,AG42&amp;"|"&amp;AH42&amp;"|"&amp;AI42&amp;","&amp;AL42&amp;"|"&amp;AM42&amp;"|"&amp;AN42)</f>
        <v>1|2|65000</v>
      </c>
      <c r="L42" s="11" t="str">
        <f t="shared" ref="L42:L52" si="35">IF(AK42="",TRIM(""),AI42&amp;","&amp;AO42)</f>
        <v/>
      </c>
      <c r="M42" s="11">
        <v>1</v>
      </c>
      <c r="N42" s="11" t="str">
        <f t="shared" ref="N42:N52" si="36">IF(S42&lt;&gt;0,S42,"")&amp;T42</f>
        <v>开火次数800</v>
      </c>
      <c r="O42" s="71" t="str">
        <f t="shared" si="12"/>
        <v>[[70,[25714,31429]],[30,[0,0]],[0,[100000,150000]]]</v>
      </c>
      <c r="P42" s="71">
        <v>1000000</v>
      </c>
      <c r="S42" s="10">
        <f t="shared" si="29"/>
        <v>0</v>
      </c>
      <c r="T42" s="10" t="str">
        <f t="shared" si="30"/>
        <v>开火次数800</v>
      </c>
      <c r="AB42" s="8">
        <v>38</v>
      </c>
      <c r="AC42" s="15" t="s">
        <v>53</v>
      </c>
      <c r="AD42" s="15">
        <v>800</v>
      </c>
      <c r="AE42" s="15"/>
      <c r="AF42" s="30" t="s">
        <v>49</v>
      </c>
      <c r="AG42" s="31">
        <f t="shared" si="31"/>
        <v>1</v>
      </c>
      <c r="AH42" s="31">
        <f t="shared" si="32"/>
        <v>2</v>
      </c>
      <c r="AI42" s="36">
        <v>65000</v>
      </c>
      <c r="AJ42" s="37">
        <f t="shared" si="33"/>
        <v>3.25</v>
      </c>
      <c r="AQ42" s="10"/>
      <c r="BA42" s="69">
        <f t="shared" si="34"/>
        <v>25714</v>
      </c>
      <c r="BB42" s="69">
        <f t="shared" si="34"/>
        <v>31429</v>
      </c>
      <c r="BC42" s="69">
        <f t="shared" si="34"/>
        <v>70</v>
      </c>
      <c r="BD42" s="69">
        <f t="shared" si="34"/>
        <v>0</v>
      </c>
      <c r="BE42" s="69">
        <f t="shared" si="34"/>
        <v>0</v>
      </c>
      <c r="BF42" s="69">
        <f t="shared" si="34"/>
        <v>30</v>
      </c>
      <c r="BG42" s="69">
        <v>100000</v>
      </c>
      <c r="BH42" s="69">
        <v>150000</v>
      </c>
      <c r="BI42" s="69">
        <v>0</v>
      </c>
      <c r="BJ42" s="72">
        <f t="shared" si="17"/>
        <v>20000.05</v>
      </c>
      <c r="BK42" s="71" t="str">
        <f t="shared" si="13"/>
        <v>[[70,[25714,31429]],[30,[0,0]],[0,[100000,150000]]]</v>
      </c>
    </row>
    <row r="43" spans="1:63" x14ac:dyDescent="0.35">
      <c r="A43" s="8">
        <v>139</v>
      </c>
      <c r="B43" s="8"/>
      <c r="C43" s="8">
        <f t="shared" si="0"/>
        <v>140</v>
      </c>
      <c r="D43" s="9">
        <v>20</v>
      </c>
      <c r="E43" s="9">
        <v>201</v>
      </c>
      <c r="F43" s="11" t="str">
        <f t="shared" si="1"/>
        <v>newTask_20</v>
      </c>
      <c r="G43" s="11" t="s">
        <v>69</v>
      </c>
      <c r="H43" s="9">
        <v>1001</v>
      </c>
      <c r="I43" s="9">
        <f t="shared" si="8"/>
        <v>4</v>
      </c>
      <c r="J43" s="9">
        <f t="shared" si="9"/>
        <v>0</v>
      </c>
      <c r="K43" s="11" t="str">
        <f>IF(AK43="",AG43&amp;"|"&amp;AH43&amp;"|"&amp;AI43,AG43&amp;"|"&amp;AH43&amp;"|"&amp;AI43&amp;","&amp;AL43&amp;"|"&amp;AM43&amp;"|"&amp;AN43)</f>
        <v>1|2|70000</v>
      </c>
      <c r="L43" s="11" t="str">
        <f t="shared" si="35"/>
        <v/>
      </c>
      <c r="M43" s="11">
        <v>1</v>
      </c>
      <c r="N43" s="11" t="str">
        <f t="shared" si="36"/>
        <v>锁定使用数量4</v>
      </c>
      <c r="O43" s="71" t="str">
        <f t="shared" si="12"/>
        <v>[[70,[64286,78571]],[30,[0,0]],[0,[100000,150000]]]</v>
      </c>
      <c r="P43" s="71">
        <v>1000000</v>
      </c>
      <c r="S43" s="10" t="str">
        <f t="shared" si="29"/>
        <v>锁定</v>
      </c>
      <c r="T43" s="10" t="str">
        <f t="shared" si="30"/>
        <v>使用数量4</v>
      </c>
      <c r="AB43" s="8">
        <v>39</v>
      </c>
      <c r="AC43" s="15" t="s">
        <v>57</v>
      </c>
      <c r="AD43" s="15">
        <f>AD31+1</f>
        <v>4</v>
      </c>
      <c r="AE43" s="15"/>
      <c r="AF43" s="30" t="s">
        <v>49</v>
      </c>
      <c r="AG43" s="31">
        <f t="shared" si="31"/>
        <v>1</v>
      </c>
      <c r="AH43" s="31">
        <f t="shared" si="32"/>
        <v>2</v>
      </c>
      <c r="AI43" s="36">
        <v>70000</v>
      </c>
      <c r="AJ43" s="37">
        <f t="shared" si="33"/>
        <v>3.5</v>
      </c>
      <c r="AQ43" s="10"/>
      <c r="BA43" s="69">
        <f t="shared" si="34"/>
        <v>64286</v>
      </c>
      <c r="BB43" s="69">
        <f t="shared" si="34"/>
        <v>78571</v>
      </c>
      <c r="BC43" s="69">
        <f t="shared" si="34"/>
        <v>70</v>
      </c>
      <c r="BD43" s="69">
        <f t="shared" si="34"/>
        <v>0</v>
      </c>
      <c r="BE43" s="69">
        <f t="shared" si="34"/>
        <v>0</v>
      </c>
      <c r="BF43" s="69">
        <f t="shared" si="34"/>
        <v>30</v>
      </c>
      <c r="BG43" s="69">
        <v>100000</v>
      </c>
      <c r="BH43" s="69">
        <v>150000</v>
      </c>
      <c r="BI43" s="69">
        <v>0</v>
      </c>
      <c r="BJ43" s="72">
        <f t="shared" si="17"/>
        <v>49999.95</v>
      </c>
      <c r="BK43" s="71" t="str">
        <f t="shared" si="13"/>
        <v>[[70,[64286,78571]],[30,[0,0]],[0,[100000,150000]]]</v>
      </c>
    </row>
    <row r="44" spans="1:63" x14ac:dyDescent="0.35">
      <c r="A44" s="8">
        <v>140</v>
      </c>
      <c r="B44" s="10"/>
      <c r="C44" s="8">
        <f t="shared" si="0"/>
        <v>141</v>
      </c>
      <c r="D44" s="9">
        <v>3</v>
      </c>
      <c r="E44" s="9">
        <v>0</v>
      </c>
      <c r="F44" s="11" t="str">
        <f t="shared" si="1"/>
        <v>newTask_3</v>
      </c>
      <c r="G44" s="11" t="s">
        <v>58</v>
      </c>
      <c r="H44" s="9">
        <v>2</v>
      </c>
      <c r="I44" s="9">
        <f t="shared" si="8"/>
        <v>25000000</v>
      </c>
      <c r="J44" s="9">
        <f t="shared" si="9"/>
        <v>0</v>
      </c>
      <c r="K44" s="11" t="str">
        <f>IF(AK44="",AG44&amp;"|"&amp;AH44&amp;"|"&amp;AI44,AG44&amp;"|"&amp;AH44&amp;"|"&amp;AI44&amp;","&amp;AL44&amp;"|"&amp;AM44&amp;"|"&amp;AN44)</f>
        <v>2|1001|1</v>
      </c>
      <c r="L44" s="11" t="str">
        <f t="shared" si="35"/>
        <v/>
      </c>
      <c r="M44" s="11">
        <f t="shared" ref="M44:M52" si="37">IF(L44&lt;&gt;"",1,0)</f>
        <v>0</v>
      </c>
      <c r="N44" s="11" t="str">
        <f t="shared" si="36"/>
        <v>捕鱼获得金币25000000</v>
      </c>
      <c r="O44" s="71" t="str">
        <f t="shared" si="12"/>
        <v>[[70,[25714,31429]],[30,[0,0]],[0,[100000,150000]]]</v>
      </c>
      <c r="P44" s="71">
        <v>1000000</v>
      </c>
      <c r="S44" s="10">
        <f t="shared" si="29"/>
        <v>0</v>
      </c>
      <c r="T44" s="10" t="str">
        <f t="shared" si="30"/>
        <v>捕鱼获得金币25000000</v>
      </c>
      <c r="AB44" s="8">
        <v>40</v>
      </c>
      <c r="AC44" s="15" t="s">
        <v>51</v>
      </c>
      <c r="AD44" s="48">
        <v>25000000</v>
      </c>
      <c r="AE44" s="17"/>
      <c r="AF44" s="30" t="s">
        <v>154</v>
      </c>
      <c r="AG44" s="31">
        <f t="shared" si="31"/>
        <v>2</v>
      </c>
      <c r="AH44" s="31">
        <f t="shared" si="32"/>
        <v>1001</v>
      </c>
      <c r="AI44" s="36">
        <v>1</v>
      </c>
      <c r="AJ44" s="37">
        <f t="shared" si="33"/>
        <v>2</v>
      </c>
      <c r="AQ44" s="10"/>
      <c r="BA44" s="69">
        <f t="shared" si="34"/>
        <v>25714</v>
      </c>
      <c r="BB44" s="69">
        <f t="shared" si="34"/>
        <v>31429</v>
      </c>
      <c r="BC44" s="69">
        <f t="shared" si="34"/>
        <v>70</v>
      </c>
      <c r="BD44" s="69">
        <f t="shared" si="34"/>
        <v>0</v>
      </c>
      <c r="BE44" s="69">
        <f t="shared" si="34"/>
        <v>0</v>
      </c>
      <c r="BF44" s="69">
        <f t="shared" si="34"/>
        <v>30</v>
      </c>
      <c r="BG44" s="69">
        <v>100000</v>
      </c>
      <c r="BH44" s="69">
        <v>150000</v>
      </c>
      <c r="BI44" s="69">
        <v>0</v>
      </c>
      <c r="BJ44" s="72">
        <f t="shared" si="17"/>
        <v>20000.05</v>
      </c>
      <c r="BK44" s="71" t="str">
        <f t="shared" si="13"/>
        <v>[[70,[25714,31429]],[30,[0,0]],[0,[100000,150000]]]</v>
      </c>
    </row>
    <row r="45" spans="1:63" x14ac:dyDescent="0.35">
      <c r="A45" s="8">
        <v>141</v>
      </c>
      <c r="B45" s="8"/>
      <c r="C45" s="8">
        <f t="shared" si="0"/>
        <v>142</v>
      </c>
      <c r="D45" s="9">
        <v>2</v>
      </c>
      <c r="E45" s="9">
        <v>0</v>
      </c>
      <c r="F45" s="11" t="str">
        <f t="shared" si="1"/>
        <v>newTask_2</v>
      </c>
      <c r="G45" s="11" t="s">
        <v>45</v>
      </c>
      <c r="H45" s="9">
        <v>0</v>
      </c>
      <c r="I45" s="9">
        <f t="shared" si="8"/>
        <v>60</v>
      </c>
      <c r="J45" s="9">
        <f t="shared" si="9"/>
        <v>0</v>
      </c>
      <c r="K45" s="11" t="str">
        <f>IF(AK45="",AG45&amp;"|"&amp;AH45&amp;"|"&amp;AI45,AG45&amp;"|"&amp;AH45&amp;"|"&amp;AI45&amp;","&amp;AL45&amp;"|"&amp;AM45&amp;"|"&amp;AN45)</f>
        <v>1|2|75000</v>
      </c>
      <c r="L45" s="11" t="str">
        <f t="shared" si="35"/>
        <v/>
      </c>
      <c r="M45" s="11">
        <f t="shared" si="37"/>
        <v>0</v>
      </c>
      <c r="N45" s="11" t="str">
        <f t="shared" si="36"/>
        <v>捕获任意鱼：60</v>
      </c>
      <c r="O45" s="71" t="str">
        <f t="shared" si="12"/>
        <v>[[70,[25714,31429]],[30,[0,0]],[0,[100000,150000]]]</v>
      </c>
      <c r="P45" s="71">
        <v>1000000</v>
      </c>
      <c r="S45" s="10">
        <f t="shared" si="29"/>
        <v>0</v>
      </c>
      <c r="T45" s="10" t="str">
        <f t="shared" si="30"/>
        <v>捕获任意鱼：60</v>
      </c>
      <c r="AB45" s="8">
        <v>41</v>
      </c>
      <c r="AC45" s="15" t="s">
        <v>48</v>
      </c>
      <c r="AD45" s="15">
        <v>60</v>
      </c>
      <c r="AE45" s="15"/>
      <c r="AF45" s="30" t="s">
        <v>49</v>
      </c>
      <c r="AG45" s="31">
        <f t="shared" si="31"/>
        <v>1</v>
      </c>
      <c r="AH45" s="31">
        <f t="shared" si="32"/>
        <v>2</v>
      </c>
      <c r="AI45" s="36">
        <v>75000</v>
      </c>
      <c r="AJ45" s="37">
        <f t="shared" si="33"/>
        <v>3.75</v>
      </c>
      <c r="AQ45" s="10"/>
      <c r="BA45" s="69">
        <f t="shared" si="34"/>
        <v>25714</v>
      </c>
      <c r="BB45" s="69">
        <f t="shared" si="34"/>
        <v>31429</v>
      </c>
      <c r="BC45" s="69">
        <f t="shared" si="34"/>
        <v>70</v>
      </c>
      <c r="BD45" s="69">
        <f t="shared" si="34"/>
        <v>0</v>
      </c>
      <c r="BE45" s="69">
        <f t="shared" si="34"/>
        <v>0</v>
      </c>
      <c r="BF45" s="69">
        <f t="shared" si="34"/>
        <v>30</v>
      </c>
      <c r="BG45" s="69">
        <v>100000</v>
      </c>
      <c r="BH45" s="69">
        <v>150000</v>
      </c>
      <c r="BI45" s="69">
        <v>0</v>
      </c>
      <c r="BJ45" s="72">
        <f t="shared" si="17"/>
        <v>20000.05</v>
      </c>
      <c r="BK45" s="71" t="str">
        <f t="shared" si="13"/>
        <v>[[70,[25714,31429]],[30,[0,0]],[0,[100000,150000]]]</v>
      </c>
    </row>
    <row r="46" spans="1:63" x14ac:dyDescent="0.35">
      <c r="A46" s="8">
        <v>142</v>
      </c>
      <c r="B46" s="10"/>
      <c r="C46" s="8">
        <f t="shared" si="0"/>
        <v>143</v>
      </c>
      <c r="D46" s="9">
        <v>19</v>
      </c>
      <c r="E46" s="9">
        <v>0</v>
      </c>
      <c r="F46" s="11" t="str">
        <f t="shared" si="1"/>
        <v>newTask_19</v>
      </c>
      <c r="G46" s="11" t="s">
        <v>62</v>
      </c>
      <c r="H46" s="9">
        <v>0</v>
      </c>
      <c r="I46" s="9">
        <f t="shared" si="8"/>
        <v>900</v>
      </c>
      <c r="J46" s="9">
        <f t="shared" si="9"/>
        <v>0</v>
      </c>
      <c r="K46" s="11" t="str">
        <f t="shared" ref="K46:K52" si="38">IF(AK46="",AG46&amp;"|"&amp;AH46&amp;"|"&amp;AI46,AG46&amp;"|"&amp;AH46&amp;"|"&amp;AI46&amp;","&amp;AL46&amp;"|"&amp;AM46&amp;"|"&amp;AN46)</f>
        <v>1|2|80000</v>
      </c>
      <c r="L46" s="11" t="str">
        <f t="shared" si="35"/>
        <v/>
      </c>
      <c r="M46" s="11">
        <f t="shared" si="37"/>
        <v>0</v>
      </c>
      <c r="N46" s="11" t="str">
        <f t="shared" si="36"/>
        <v>开火次数900</v>
      </c>
      <c r="O46" s="71" t="str">
        <f t="shared" si="12"/>
        <v>[[70,[64286,78571]],[30,[0,0]],[0,[100000,150000]]]</v>
      </c>
      <c r="P46" s="71">
        <v>1000000</v>
      </c>
      <c r="S46" s="10">
        <f t="shared" si="29"/>
        <v>0</v>
      </c>
      <c r="T46" s="10" t="str">
        <f t="shared" si="30"/>
        <v>开火次数900</v>
      </c>
      <c r="AB46" s="8">
        <v>42</v>
      </c>
      <c r="AC46" s="15" t="s">
        <v>53</v>
      </c>
      <c r="AD46" s="15">
        <v>900</v>
      </c>
      <c r="AE46" s="15"/>
      <c r="AF46" s="30" t="s">
        <v>49</v>
      </c>
      <c r="AG46" s="31">
        <f t="shared" si="31"/>
        <v>1</v>
      </c>
      <c r="AH46" s="31">
        <f t="shared" si="32"/>
        <v>2</v>
      </c>
      <c r="AI46" s="36">
        <v>80000</v>
      </c>
      <c r="AJ46" s="37">
        <f t="shared" si="33"/>
        <v>4</v>
      </c>
      <c r="AQ46" s="10"/>
      <c r="BA46" s="69">
        <f t="shared" si="34"/>
        <v>64286</v>
      </c>
      <c r="BB46" s="69">
        <f t="shared" si="34"/>
        <v>78571</v>
      </c>
      <c r="BC46" s="69">
        <f t="shared" si="34"/>
        <v>70</v>
      </c>
      <c r="BD46" s="69">
        <f t="shared" si="34"/>
        <v>0</v>
      </c>
      <c r="BE46" s="69">
        <f t="shared" si="34"/>
        <v>0</v>
      </c>
      <c r="BF46" s="69">
        <f t="shared" si="34"/>
        <v>30</v>
      </c>
      <c r="BG46" s="69">
        <v>100000</v>
      </c>
      <c r="BH46" s="69">
        <v>150000</v>
      </c>
      <c r="BI46" s="69">
        <v>0</v>
      </c>
      <c r="BJ46" s="72">
        <f t="shared" si="17"/>
        <v>49999.95</v>
      </c>
      <c r="BK46" s="71" t="str">
        <f t="shared" si="13"/>
        <v>[[70,[64286,78571]],[30,[0,0]],[0,[100000,150000]]]</v>
      </c>
    </row>
    <row r="47" spans="1:63" x14ac:dyDescent="0.35">
      <c r="A47" s="8">
        <v>143</v>
      </c>
      <c r="B47" s="8"/>
      <c r="C47" s="8">
        <f t="shared" si="0"/>
        <v>144</v>
      </c>
      <c r="D47" s="9">
        <v>20</v>
      </c>
      <c r="E47" s="9">
        <v>201</v>
      </c>
      <c r="F47" s="11" t="str">
        <f t="shared" si="1"/>
        <v>newTask_20</v>
      </c>
      <c r="G47" s="50" t="s">
        <v>69</v>
      </c>
      <c r="H47" s="9">
        <v>1001</v>
      </c>
      <c r="I47" s="9">
        <f t="shared" si="8"/>
        <v>4</v>
      </c>
      <c r="J47" s="9">
        <f t="shared" si="9"/>
        <v>0</v>
      </c>
      <c r="K47" s="11" t="str">
        <f t="shared" si="38"/>
        <v>1|2|85000</v>
      </c>
      <c r="L47" s="11" t="str">
        <f t="shared" si="35"/>
        <v/>
      </c>
      <c r="M47" s="11">
        <f t="shared" si="37"/>
        <v>0</v>
      </c>
      <c r="N47" s="11" t="str">
        <f t="shared" si="36"/>
        <v>锁定使用数量4</v>
      </c>
      <c r="O47" s="71" t="str">
        <f t="shared" si="12"/>
        <v>[[70,[25714,31429]],[30,[0,0]],[0,[100000,150000]]]</v>
      </c>
      <c r="P47" s="71">
        <v>1000000</v>
      </c>
      <c r="S47" s="10" t="str">
        <f t="shared" si="29"/>
        <v>锁定</v>
      </c>
      <c r="T47" s="10" t="str">
        <f t="shared" si="30"/>
        <v>使用数量4</v>
      </c>
      <c r="AB47" s="8">
        <v>43</v>
      </c>
      <c r="AC47" s="9" t="s">
        <v>151</v>
      </c>
      <c r="AD47" s="15">
        <f>AD35+1</f>
        <v>4</v>
      </c>
      <c r="AE47" s="15"/>
      <c r="AF47" s="30" t="s">
        <v>49</v>
      </c>
      <c r="AG47" s="31">
        <f t="shared" si="31"/>
        <v>1</v>
      </c>
      <c r="AH47" s="31">
        <f t="shared" si="32"/>
        <v>2</v>
      </c>
      <c r="AI47" s="36">
        <v>85000</v>
      </c>
      <c r="AJ47" s="37">
        <f t="shared" si="33"/>
        <v>4.25</v>
      </c>
      <c r="AQ47" s="10"/>
      <c r="BA47" s="69">
        <f t="shared" si="34"/>
        <v>25714</v>
      </c>
      <c r="BB47" s="69">
        <f t="shared" si="34"/>
        <v>31429</v>
      </c>
      <c r="BC47" s="69">
        <f t="shared" si="34"/>
        <v>70</v>
      </c>
      <c r="BD47" s="69">
        <f t="shared" si="34"/>
        <v>0</v>
      </c>
      <c r="BE47" s="69">
        <f t="shared" si="34"/>
        <v>0</v>
      </c>
      <c r="BF47" s="69">
        <f t="shared" si="34"/>
        <v>30</v>
      </c>
      <c r="BG47" s="69">
        <v>100000</v>
      </c>
      <c r="BH47" s="69">
        <v>150000</v>
      </c>
      <c r="BI47" s="69">
        <v>0</v>
      </c>
      <c r="BJ47" s="72">
        <f t="shared" si="17"/>
        <v>20000.05</v>
      </c>
      <c r="BK47" s="71" t="str">
        <f t="shared" si="13"/>
        <v>[[70,[25714,31429]],[30,[0,0]],[0,[100000,150000]]]</v>
      </c>
    </row>
    <row r="48" spans="1:63" x14ac:dyDescent="0.35">
      <c r="A48" s="8">
        <v>144</v>
      </c>
      <c r="B48" s="8"/>
      <c r="C48" s="8">
        <f t="shared" si="0"/>
        <v>145</v>
      </c>
      <c r="D48" s="9">
        <v>3</v>
      </c>
      <c r="E48" s="9">
        <v>0</v>
      </c>
      <c r="F48" s="11" t="str">
        <f t="shared" si="1"/>
        <v>newTask_3</v>
      </c>
      <c r="G48" s="11" t="s">
        <v>58</v>
      </c>
      <c r="H48" s="9">
        <v>2</v>
      </c>
      <c r="I48" s="9">
        <f t="shared" si="8"/>
        <v>30000000</v>
      </c>
      <c r="J48" s="9">
        <f t="shared" si="9"/>
        <v>0</v>
      </c>
      <c r="K48" s="11" t="str">
        <f t="shared" si="38"/>
        <v>1|2|90000</v>
      </c>
      <c r="L48" s="11" t="str">
        <f t="shared" si="35"/>
        <v/>
      </c>
      <c r="M48" s="11">
        <f t="shared" si="37"/>
        <v>0</v>
      </c>
      <c r="N48" s="11" t="str">
        <f t="shared" si="36"/>
        <v>捕鱼获得金币30000000</v>
      </c>
      <c r="O48" s="71" t="str">
        <f t="shared" si="12"/>
        <v>[[70,[25714,31429]],[30,[0,0]],[0,[100000,150000]]]</v>
      </c>
      <c r="P48" s="71">
        <v>1000000</v>
      </c>
      <c r="S48" s="10">
        <f t="shared" si="29"/>
        <v>0</v>
      </c>
      <c r="T48" s="10" t="str">
        <f t="shared" si="30"/>
        <v>捕鱼获得金币30000000</v>
      </c>
      <c r="AB48" s="8">
        <v>44</v>
      </c>
      <c r="AC48" s="15" t="s">
        <v>51</v>
      </c>
      <c r="AD48" s="48">
        <v>30000000</v>
      </c>
      <c r="AE48" s="17"/>
      <c r="AF48" s="30" t="s">
        <v>49</v>
      </c>
      <c r="AG48" s="31">
        <f t="shared" si="31"/>
        <v>1</v>
      </c>
      <c r="AH48" s="31">
        <f t="shared" si="32"/>
        <v>2</v>
      </c>
      <c r="AI48" s="36">
        <v>90000</v>
      </c>
      <c r="AJ48" s="37">
        <f t="shared" si="33"/>
        <v>4.5</v>
      </c>
      <c r="AQ48" s="10"/>
      <c r="BA48" s="69">
        <f t="shared" si="34"/>
        <v>25714</v>
      </c>
      <c r="BB48" s="69">
        <f t="shared" si="34"/>
        <v>31429</v>
      </c>
      <c r="BC48" s="69">
        <f t="shared" si="34"/>
        <v>70</v>
      </c>
      <c r="BD48" s="69">
        <f t="shared" si="34"/>
        <v>0</v>
      </c>
      <c r="BE48" s="69">
        <f t="shared" si="34"/>
        <v>0</v>
      </c>
      <c r="BF48" s="69">
        <f t="shared" si="34"/>
        <v>30</v>
      </c>
      <c r="BG48" s="69">
        <v>100000</v>
      </c>
      <c r="BH48" s="69">
        <v>150000</v>
      </c>
      <c r="BI48" s="69">
        <v>0</v>
      </c>
      <c r="BJ48" s="72">
        <f t="shared" si="17"/>
        <v>20000.05</v>
      </c>
      <c r="BK48" s="71" t="str">
        <f t="shared" si="13"/>
        <v>[[70,[25714,31429]],[30,[0,0]],[0,[100000,150000]]]</v>
      </c>
    </row>
    <row r="49" spans="1:63" x14ac:dyDescent="0.35">
      <c r="A49" s="8">
        <v>145</v>
      </c>
      <c r="B49" s="8"/>
      <c r="C49" s="8">
        <f t="shared" si="0"/>
        <v>146</v>
      </c>
      <c r="D49" s="9">
        <v>2</v>
      </c>
      <c r="E49" s="9">
        <v>0</v>
      </c>
      <c r="F49" s="11" t="str">
        <f t="shared" si="1"/>
        <v>newTask_2_4</v>
      </c>
      <c r="G49" s="11" t="s">
        <v>130</v>
      </c>
      <c r="H49" s="9">
        <v>4</v>
      </c>
      <c r="I49" s="9">
        <f t="shared" si="8"/>
        <v>5</v>
      </c>
      <c r="J49" s="9">
        <f t="shared" si="9"/>
        <v>0</v>
      </c>
      <c r="K49" s="11" t="str">
        <f t="shared" si="38"/>
        <v>2|1002|1</v>
      </c>
      <c r="L49" s="11" t="str">
        <f t="shared" si="35"/>
        <v/>
      </c>
      <c r="M49" s="11">
        <f t="shared" si="37"/>
        <v>0</v>
      </c>
      <c r="N49" s="11" t="str">
        <f t="shared" si="36"/>
        <v>捕获黄金鱼5</v>
      </c>
      <c r="O49" s="71" t="str">
        <f t="shared" si="12"/>
        <v>[[70,[64286,78571]],[30,[0,0]],[0,[100000,150000]]]</v>
      </c>
      <c r="P49" s="71">
        <v>1000000</v>
      </c>
      <c r="S49" s="10">
        <f t="shared" si="29"/>
        <v>0</v>
      </c>
      <c r="T49" s="10" t="str">
        <f t="shared" si="30"/>
        <v>捕获黄金鱼5</v>
      </c>
      <c r="AB49" s="8">
        <v>45</v>
      </c>
      <c r="AC49" s="15" t="s">
        <v>128</v>
      </c>
      <c r="AD49" s="15">
        <f>AD37+1</f>
        <v>5</v>
      </c>
      <c r="AE49" s="15"/>
      <c r="AF49" s="30" t="s">
        <v>142</v>
      </c>
      <c r="AG49" s="31">
        <f t="shared" si="31"/>
        <v>2</v>
      </c>
      <c r="AH49" s="31">
        <f t="shared" si="32"/>
        <v>1002</v>
      </c>
      <c r="AI49" s="36">
        <v>1</v>
      </c>
      <c r="AJ49" s="37">
        <f t="shared" si="33"/>
        <v>5</v>
      </c>
      <c r="AQ49" s="10"/>
      <c r="BA49" s="69">
        <f t="shared" si="34"/>
        <v>64286</v>
      </c>
      <c r="BB49" s="69">
        <f t="shared" si="34"/>
        <v>78571</v>
      </c>
      <c r="BC49" s="69">
        <f t="shared" si="34"/>
        <v>70</v>
      </c>
      <c r="BD49" s="69">
        <f t="shared" si="34"/>
        <v>0</v>
      </c>
      <c r="BE49" s="69">
        <f t="shared" si="34"/>
        <v>0</v>
      </c>
      <c r="BF49" s="69">
        <f t="shared" si="34"/>
        <v>30</v>
      </c>
      <c r="BG49" s="69">
        <v>100000</v>
      </c>
      <c r="BH49" s="69">
        <v>150000</v>
      </c>
      <c r="BI49" s="69">
        <v>0</v>
      </c>
      <c r="BJ49" s="72">
        <f t="shared" si="17"/>
        <v>49999.95</v>
      </c>
      <c r="BK49" s="71" t="str">
        <f t="shared" si="13"/>
        <v>[[70,[64286,78571]],[30,[0,0]],[0,[100000,150000]]]</v>
      </c>
    </row>
    <row r="50" spans="1:63" x14ac:dyDescent="0.35">
      <c r="A50" s="8">
        <v>146</v>
      </c>
      <c r="B50" s="8"/>
      <c r="C50" s="8">
        <f t="shared" si="0"/>
        <v>147</v>
      </c>
      <c r="D50" s="9">
        <v>19</v>
      </c>
      <c r="E50" s="9">
        <v>0</v>
      </c>
      <c r="F50" s="11" t="str">
        <f t="shared" si="1"/>
        <v>newTask_19</v>
      </c>
      <c r="G50" s="11" t="s">
        <v>62</v>
      </c>
      <c r="H50" s="9">
        <v>0</v>
      </c>
      <c r="I50" s="9">
        <f t="shared" si="8"/>
        <v>1000</v>
      </c>
      <c r="J50" s="9">
        <f t="shared" si="9"/>
        <v>0</v>
      </c>
      <c r="K50" s="11" t="str">
        <f t="shared" si="38"/>
        <v>1|2|95000</v>
      </c>
      <c r="L50" s="11" t="str">
        <f t="shared" si="35"/>
        <v/>
      </c>
      <c r="M50" s="11">
        <f t="shared" si="37"/>
        <v>0</v>
      </c>
      <c r="N50" s="11" t="str">
        <f t="shared" si="36"/>
        <v>开火次数1000</v>
      </c>
      <c r="O50" s="71" t="str">
        <f t="shared" si="12"/>
        <v>[[70,[25714,31429]],[30,[0,0]],[0,[100000,150000]]]</v>
      </c>
      <c r="P50" s="71">
        <v>1000000</v>
      </c>
      <c r="S50" s="10">
        <f t="shared" si="29"/>
        <v>0</v>
      </c>
      <c r="T50" s="10" t="str">
        <f t="shared" si="30"/>
        <v>开火次数1000</v>
      </c>
      <c r="AB50" s="8">
        <v>46</v>
      </c>
      <c r="AC50" s="15" t="s">
        <v>53</v>
      </c>
      <c r="AD50" s="15">
        <v>1000</v>
      </c>
      <c r="AE50" s="15"/>
      <c r="AF50" s="30" t="s">
        <v>49</v>
      </c>
      <c r="AG50" s="31">
        <f t="shared" si="31"/>
        <v>1</v>
      </c>
      <c r="AH50" s="31">
        <f t="shared" si="32"/>
        <v>2</v>
      </c>
      <c r="AI50" s="36">
        <v>95000</v>
      </c>
      <c r="AJ50" s="37">
        <f t="shared" si="33"/>
        <v>4.75</v>
      </c>
      <c r="AQ50" s="10"/>
      <c r="BA50" s="69">
        <f t="shared" si="34"/>
        <v>25714</v>
      </c>
      <c r="BB50" s="69">
        <f t="shared" si="34"/>
        <v>31429</v>
      </c>
      <c r="BC50" s="69">
        <f t="shared" si="34"/>
        <v>70</v>
      </c>
      <c r="BD50" s="69">
        <f t="shared" si="34"/>
        <v>0</v>
      </c>
      <c r="BE50" s="69">
        <f t="shared" si="34"/>
        <v>0</v>
      </c>
      <c r="BF50" s="69">
        <f t="shared" si="34"/>
        <v>30</v>
      </c>
      <c r="BG50" s="69">
        <v>100000</v>
      </c>
      <c r="BH50" s="69">
        <v>150000</v>
      </c>
      <c r="BI50" s="69">
        <v>0</v>
      </c>
      <c r="BJ50" s="72">
        <f t="shared" si="17"/>
        <v>20000.05</v>
      </c>
      <c r="BK50" s="71" t="str">
        <f t="shared" si="13"/>
        <v>[[70,[25714,31429]],[30,[0,0]],[0,[100000,150000]]]</v>
      </c>
    </row>
    <row r="51" spans="1:63" x14ac:dyDescent="0.35">
      <c r="A51" s="8">
        <v>147</v>
      </c>
      <c r="B51" s="8"/>
      <c r="C51" s="8">
        <f t="shared" si="0"/>
        <v>148</v>
      </c>
      <c r="D51" s="9">
        <v>20</v>
      </c>
      <c r="E51" s="9">
        <v>201</v>
      </c>
      <c r="F51" s="11" t="str">
        <f t="shared" si="1"/>
        <v>newTask_20</v>
      </c>
      <c r="G51" s="50" t="s">
        <v>69</v>
      </c>
      <c r="H51" s="9">
        <v>1001</v>
      </c>
      <c r="I51" s="9">
        <f t="shared" si="8"/>
        <v>4</v>
      </c>
      <c r="J51" s="9">
        <f t="shared" si="9"/>
        <v>0</v>
      </c>
      <c r="K51" s="11" t="str">
        <f t="shared" si="38"/>
        <v>1|2|100000</v>
      </c>
      <c r="L51" s="11" t="str">
        <f t="shared" si="35"/>
        <v/>
      </c>
      <c r="M51" s="11">
        <f t="shared" si="37"/>
        <v>0</v>
      </c>
      <c r="N51" s="11" t="str">
        <f t="shared" si="36"/>
        <v>锁定使用数量4</v>
      </c>
      <c r="O51" s="71" t="str">
        <f t="shared" si="12"/>
        <v>[[70,[25714,31429]],[30,[0,0]],[0,[100000,150000]]]</v>
      </c>
      <c r="P51" s="71">
        <v>1000000</v>
      </c>
      <c r="S51" s="10" t="str">
        <f t="shared" si="29"/>
        <v>锁定</v>
      </c>
      <c r="T51" s="10" t="str">
        <f t="shared" si="30"/>
        <v>使用数量4</v>
      </c>
      <c r="AB51" s="8">
        <v>47</v>
      </c>
      <c r="AC51" s="15" t="s">
        <v>57</v>
      </c>
      <c r="AD51" s="15">
        <f>AD39+1</f>
        <v>4</v>
      </c>
      <c r="AE51" s="15"/>
      <c r="AF51" s="30" t="s">
        <v>49</v>
      </c>
      <c r="AG51" s="31">
        <f t="shared" si="31"/>
        <v>1</v>
      </c>
      <c r="AH51" s="31">
        <f t="shared" si="32"/>
        <v>2</v>
      </c>
      <c r="AI51" s="36">
        <v>100000</v>
      </c>
      <c r="AJ51" s="37">
        <f t="shared" si="33"/>
        <v>5</v>
      </c>
      <c r="AQ51" s="10"/>
      <c r="BA51" s="69">
        <f t="shared" si="34"/>
        <v>25714</v>
      </c>
      <c r="BB51" s="69">
        <f t="shared" si="34"/>
        <v>31429</v>
      </c>
      <c r="BC51" s="69">
        <f t="shared" si="34"/>
        <v>70</v>
      </c>
      <c r="BD51" s="69">
        <f t="shared" si="34"/>
        <v>0</v>
      </c>
      <c r="BE51" s="69">
        <f t="shared" si="34"/>
        <v>0</v>
      </c>
      <c r="BF51" s="69">
        <f t="shared" si="34"/>
        <v>30</v>
      </c>
      <c r="BG51" s="69">
        <v>100000</v>
      </c>
      <c r="BH51" s="69">
        <v>150000</v>
      </c>
      <c r="BI51" s="69">
        <v>0</v>
      </c>
      <c r="BJ51" s="72">
        <f t="shared" si="17"/>
        <v>20000.05</v>
      </c>
      <c r="BK51" s="71" t="str">
        <f t="shared" si="13"/>
        <v>[[70,[25714,31429]],[30,[0,0]],[0,[100000,150000]]]</v>
      </c>
    </row>
    <row r="52" spans="1:63" x14ac:dyDescent="0.35">
      <c r="A52" s="8">
        <v>148</v>
      </c>
      <c r="B52" s="10"/>
      <c r="C52" s="8">
        <f t="shared" si="0"/>
        <v>149</v>
      </c>
      <c r="D52" s="9">
        <v>3</v>
      </c>
      <c r="E52" s="9">
        <v>0</v>
      </c>
      <c r="F52" s="11" t="str">
        <f t="shared" si="1"/>
        <v>newTask_3</v>
      </c>
      <c r="G52" s="11" t="s">
        <v>58</v>
      </c>
      <c r="H52" s="9">
        <v>2</v>
      </c>
      <c r="I52" s="9">
        <f t="shared" si="8"/>
        <v>35000000</v>
      </c>
      <c r="J52" s="9">
        <f t="shared" si="9"/>
        <v>0</v>
      </c>
      <c r="K52" s="11" t="str">
        <f t="shared" si="38"/>
        <v>1|2|105000</v>
      </c>
      <c r="L52" s="11" t="str">
        <f t="shared" si="35"/>
        <v/>
      </c>
      <c r="M52" s="11">
        <f t="shared" si="37"/>
        <v>0</v>
      </c>
      <c r="N52" s="11" t="str">
        <f t="shared" si="36"/>
        <v>捕鱼获得金币35000000</v>
      </c>
      <c r="O52" s="71" t="str">
        <f t="shared" si="12"/>
        <v>[[70,[64286,78571]],[30,[0,0]],[0,[100000,150000]]]</v>
      </c>
      <c r="P52" s="71">
        <v>1000000</v>
      </c>
      <c r="S52" s="10">
        <f t="shared" si="29"/>
        <v>0</v>
      </c>
      <c r="T52" s="10" t="str">
        <f t="shared" si="30"/>
        <v>捕鱼获得金币35000000</v>
      </c>
      <c r="AB52" s="8">
        <v>48</v>
      </c>
      <c r="AC52" s="15" t="s">
        <v>51</v>
      </c>
      <c r="AD52" s="17">
        <v>35000000</v>
      </c>
      <c r="AE52" s="17"/>
      <c r="AF52" s="30" t="s">
        <v>49</v>
      </c>
      <c r="AG52" s="31">
        <f t="shared" si="31"/>
        <v>1</v>
      </c>
      <c r="AH52" s="31">
        <f t="shared" si="32"/>
        <v>2</v>
      </c>
      <c r="AI52" s="36">
        <v>105000</v>
      </c>
      <c r="AJ52" s="37">
        <f t="shared" si="33"/>
        <v>5.25</v>
      </c>
      <c r="AQ52" s="10"/>
      <c r="BA52" s="69">
        <f t="shared" si="34"/>
        <v>64286</v>
      </c>
      <c r="BB52" s="69">
        <f t="shared" si="34"/>
        <v>78571</v>
      </c>
      <c r="BC52" s="69">
        <f t="shared" si="34"/>
        <v>70</v>
      </c>
      <c r="BD52" s="69">
        <f t="shared" si="34"/>
        <v>0</v>
      </c>
      <c r="BE52" s="69">
        <f t="shared" si="34"/>
        <v>0</v>
      </c>
      <c r="BF52" s="69">
        <f t="shared" si="34"/>
        <v>30</v>
      </c>
      <c r="BG52" s="69">
        <v>100000</v>
      </c>
      <c r="BH52" s="69">
        <v>150000</v>
      </c>
      <c r="BI52" s="69">
        <v>0</v>
      </c>
      <c r="BJ52" s="72">
        <f t="shared" si="17"/>
        <v>49999.95</v>
      </c>
      <c r="BK52" s="71" t="str">
        <f t="shared" si="13"/>
        <v>[[70,[64286,78571]],[30,[0,0]],[0,[100000,150000]]]</v>
      </c>
    </row>
    <row r="53" spans="1:63" x14ac:dyDescent="0.35">
      <c r="A53" s="8">
        <v>149</v>
      </c>
      <c r="B53" s="8"/>
      <c r="C53" s="8">
        <f t="shared" si="0"/>
        <v>150</v>
      </c>
      <c r="D53" s="49">
        <v>2</v>
      </c>
      <c r="E53" s="9">
        <v>0</v>
      </c>
      <c r="F53" s="11" t="str">
        <f t="shared" si="1"/>
        <v>newTask_2</v>
      </c>
      <c r="G53" s="50" t="s">
        <v>45</v>
      </c>
      <c r="H53" s="9">
        <v>0</v>
      </c>
      <c r="I53" s="9">
        <f t="shared" si="8"/>
        <v>70</v>
      </c>
      <c r="J53" s="9">
        <f t="shared" si="9"/>
        <v>0</v>
      </c>
      <c r="K53" s="10" t="str">
        <f>IF(AK53="",AG53&amp;"|"&amp;AH53&amp;"|"&amp;AI53,AG53&amp;"|"&amp;AH53&amp;"|"&amp;AI53&amp;","&amp;AL53&amp;"|"&amp;AM53&amp;"|"&amp;AN53)</f>
        <v>1|2|110000</v>
      </c>
      <c r="L53" s="10" t="str">
        <f>IF(AK53="",TRIM(""),AI53&amp;","&amp;AO53)</f>
        <v/>
      </c>
      <c r="M53" s="10">
        <v>1</v>
      </c>
      <c r="N53" s="10" t="str">
        <f>IF(S53&lt;&gt;0,S53,"")&amp;T53</f>
        <v>捕获任意鱼：70</v>
      </c>
      <c r="O53" s="71" t="str">
        <f t="shared" si="12"/>
        <v>[[70,[25714,31429]],[30,[0,0]],[0,[100000,150000]]]</v>
      </c>
      <c r="P53" s="71">
        <v>1000000</v>
      </c>
      <c r="S53" s="10">
        <f t="shared" si="29"/>
        <v>0</v>
      </c>
      <c r="T53" s="10" t="str">
        <f t="shared" si="30"/>
        <v>捕获任意鱼：70</v>
      </c>
      <c r="AB53" s="8">
        <v>49</v>
      </c>
      <c r="AC53" s="15" t="s">
        <v>48</v>
      </c>
      <c r="AD53" s="15">
        <v>70</v>
      </c>
      <c r="AE53" s="15"/>
      <c r="AF53" s="30" t="s">
        <v>49</v>
      </c>
      <c r="AG53" s="31">
        <f t="shared" si="31"/>
        <v>1</v>
      </c>
      <c r="AH53" s="31">
        <f t="shared" si="32"/>
        <v>2</v>
      </c>
      <c r="AI53" s="36">
        <v>110000</v>
      </c>
      <c r="AJ53" s="37">
        <f t="shared" si="33"/>
        <v>5.5</v>
      </c>
      <c r="AQ53" s="10"/>
      <c r="BA53" s="69">
        <f t="shared" si="34"/>
        <v>25714</v>
      </c>
      <c r="BB53" s="69">
        <f t="shared" si="34"/>
        <v>31429</v>
      </c>
      <c r="BC53" s="69">
        <f t="shared" si="34"/>
        <v>70</v>
      </c>
      <c r="BD53" s="69">
        <f t="shared" si="34"/>
        <v>0</v>
      </c>
      <c r="BE53" s="69">
        <f t="shared" si="34"/>
        <v>0</v>
      </c>
      <c r="BF53" s="69">
        <f t="shared" si="34"/>
        <v>30</v>
      </c>
      <c r="BG53" s="69">
        <v>100000</v>
      </c>
      <c r="BH53" s="69">
        <v>150000</v>
      </c>
      <c r="BI53" s="69">
        <v>0</v>
      </c>
      <c r="BJ53" s="72">
        <f t="shared" si="17"/>
        <v>20000.05</v>
      </c>
      <c r="BK53" s="71" t="str">
        <f t="shared" si="13"/>
        <v>[[70,[25714,31429]],[30,[0,0]],[0,[100000,150000]]]</v>
      </c>
    </row>
    <row r="54" spans="1:63" x14ac:dyDescent="0.35">
      <c r="A54" s="8">
        <v>150</v>
      </c>
      <c r="B54" s="10"/>
      <c r="C54" s="8">
        <f t="shared" si="0"/>
        <v>151</v>
      </c>
      <c r="D54" s="49">
        <v>19</v>
      </c>
      <c r="E54" s="9">
        <v>0</v>
      </c>
      <c r="F54" s="11" t="str">
        <f t="shared" si="1"/>
        <v>newTask_19</v>
      </c>
      <c r="G54" s="50" t="s">
        <v>62</v>
      </c>
      <c r="H54" s="9">
        <v>0</v>
      </c>
      <c r="I54" s="9">
        <f t="shared" si="8"/>
        <v>1000</v>
      </c>
      <c r="J54" s="9">
        <f t="shared" si="9"/>
        <v>0</v>
      </c>
      <c r="K54" s="10" t="str">
        <f>IF(AK54="",AG54&amp;"|"&amp;AH54&amp;"|"&amp;AI54,AG54&amp;"|"&amp;AH54&amp;"|"&amp;AI54&amp;","&amp;AL54&amp;"|"&amp;AM54&amp;"|"&amp;AN54)</f>
        <v>2|1004|1</v>
      </c>
      <c r="L54" s="10" t="str">
        <f t="shared" ref="L54:L64" si="39">IF(AK54="",TRIM(""),AI54&amp;","&amp;AO54)</f>
        <v/>
      </c>
      <c r="M54" s="10">
        <v>1</v>
      </c>
      <c r="N54" s="10" t="str">
        <f t="shared" ref="N54:N64" si="40">IF(S54&lt;&gt;0,S54,"")&amp;T54</f>
        <v>开火次数1000</v>
      </c>
      <c r="O54" s="71" t="str">
        <f t="shared" si="12"/>
        <v>[[70,[25714,31429]],[30,[0,0]],[0,[100000,150000]]]</v>
      </c>
      <c r="P54" s="71">
        <v>1000000</v>
      </c>
      <c r="S54" s="10">
        <f t="shared" si="29"/>
        <v>0</v>
      </c>
      <c r="T54" s="10" t="str">
        <f t="shared" si="30"/>
        <v>开火次数1000</v>
      </c>
      <c r="AB54" s="8">
        <v>50</v>
      </c>
      <c r="AC54" s="15" t="s">
        <v>53</v>
      </c>
      <c r="AD54" s="15">
        <v>1000</v>
      </c>
      <c r="AE54" s="15"/>
      <c r="AF54" s="30" t="s">
        <v>143</v>
      </c>
      <c r="AG54" s="31">
        <f t="shared" si="31"/>
        <v>2</v>
      </c>
      <c r="AH54" s="31">
        <f t="shared" si="32"/>
        <v>1004</v>
      </c>
      <c r="AI54" s="36">
        <v>1</v>
      </c>
      <c r="AJ54" s="37">
        <f t="shared" si="33"/>
        <v>2</v>
      </c>
      <c r="AQ54" s="10"/>
      <c r="BA54" s="69">
        <f t="shared" si="34"/>
        <v>25714</v>
      </c>
      <c r="BB54" s="69">
        <f t="shared" si="34"/>
        <v>31429</v>
      </c>
      <c r="BC54" s="69">
        <f t="shared" si="34"/>
        <v>70</v>
      </c>
      <c r="BD54" s="69">
        <f t="shared" si="34"/>
        <v>0</v>
      </c>
      <c r="BE54" s="69">
        <f t="shared" si="34"/>
        <v>0</v>
      </c>
      <c r="BF54" s="69">
        <f t="shared" si="34"/>
        <v>30</v>
      </c>
      <c r="BG54" s="69">
        <v>100000</v>
      </c>
      <c r="BH54" s="69">
        <v>150000</v>
      </c>
      <c r="BI54" s="69">
        <v>0</v>
      </c>
      <c r="BJ54" s="72">
        <f t="shared" si="17"/>
        <v>20000.05</v>
      </c>
      <c r="BK54" s="71" t="str">
        <f t="shared" si="13"/>
        <v>[[70,[25714,31429]],[30,[0,0]],[0,[100000,150000]]]</v>
      </c>
    </row>
    <row r="55" spans="1:63" x14ac:dyDescent="0.35">
      <c r="A55" s="8">
        <v>151</v>
      </c>
      <c r="B55" s="8"/>
      <c r="C55" s="8">
        <f t="shared" si="0"/>
        <v>152</v>
      </c>
      <c r="D55" s="49">
        <v>20</v>
      </c>
      <c r="E55" s="9">
        <v>201</v>
      </c>
      <c r="F55" s="11" t="str">
        <f t="shared" si="1"/>
        <v>newTask_20</v>
      </c>
      <c r="G55" s="50" t="s">
        <v>69</v>
      </c>
      <c r="H55" s="9">
        <v>1001</v>
      </c>
      <c r="I55" s="9">
        <f t="shared" si="8"/>
        <v>5</v>
      </c>
      <c r="J55" s="9">
        <f t="shared" si="9"/>
        <v>0</v>
      </c>
      <c r="K55" s="10" t="str">
        <f>IF(AK55="",AG55&amp;"|"&amp;AH55&amp;"|"&amp;AI55,AG55&amp;"|"&amp;AH55&amp;"|"&amp;AI55&amp;","&amp;AL55&amp;"|"&amp;AM55&amp;"|"&amp;AN55)</f>
        <v>1|2|115000</v>
      </c>
      <c r="L55" s="10" t="str">
        <f t="shared" si="39"/>
        <v/>
      </c>
      <c r="M55" s="10">
        <v>1</v>
      </c>
      <c r="N55" s="10" t="str">
        <f t="shared" si="40"/>
        <v>锁定使用数量5</v>
      </c>
      <c r="O55" s="71" t="str">
        <f t="shared" si="12"/>
        <v>[[70,[64286,78571]],[30,[0,0]],[0,[100000,150000]]]</v>
      </c>
      <c r="P55" s="71">
        <v>1000000</v>
      </c>
      <c r="S55" s="10" t="str">
        <f t="shared" si="29"/>
        <v>锁定</v>
      </c>
      <c r="T55" s="10" t="str">
        <f t="shared" si="30"/>
        <v>使用数量5</v>
      </c>
      <c r="AB55" s="8">
        <v>51</v>
      </c>
      <c r="AC55" s="15" t="s">
        <v>57</v>
      </c>
      <c r="AD55" s="15">
        <f>AD43+1</f>
        <v>5</v>
      </c>
      <c r="AE55" s="15"/>
      <c r="AF55" s="30" t="s">
        <v>49</v>
      </c>
      <c r="AG55" s="31">
        <f t="shared" si="31"/>
        <v>1</v>
      </c>
      <c r="AH55" s="31">
        <f t="shared" si="32"/>
        <v>2</v>
      </c>
      <c r="AI55" s="36">
        <v>115000</v>
      </c>
      <c r="AJ55" s="37">
        <f t="shared" si="33"/>
        <v>5.75</v>
      </c>
      <c r="AQ55" s="10"/>
      <c r="BA55" s="69">
        <f t="shared" si="34"/>
        <v>64286</v>
      </c>
      <c r="BB55" s="69">
        <f t="shared" si="34"/>
        <v>78571</v>
      </c>
      <c r="BC55" s="69">
        <f t="shared" si="34"/>
        <v>70</v>
      </c>
      <c r="BD55" s="69">
        <f t="shared" si="34"/>
        <v>0</v>
      </c>
      <c r="BE55" s="69">
        <f t="shared" si="34"/>
        <v>0</v>
      </c>
      <c r="BF55" s="69">
        <f t="shared" si="34"/>
        <v>30</v>
      </c>
      <c r="BG55" s="69">
        <v>100000</v>
      </c>
      <c r="BH55" s="69">
        <v>150000</v>
      </c>
      <c r="BI55" s="69">
        <v>0</v>
      </c>
      <c r="BJ55" s="72">
        <f t="shared" si="17"/>
        <v>49999.95</v>
      </c>
      <c r="BK55" s="71" t="str">
        <f t="shared" si="13"/>
        <v>[[70,[64286,78571]],[30,[0,0]],[0,[100000,150000]]]</v>
      </c>
    </row>
    <row r="56" spans="1:63" x14ac:dyDescent="0.35">
      <c r="A56" s="8">
        <v>152</v>
      </c>
      <c r="B56" s="8"/>
      <c r="C56" s="8">
        <f t="shared" si="0"/>
        <v>153</v>
      </c>
      <c r="D56" s="49">
        <v>3</v>
      </c>
      <c r="E56" s="9">
        <v>0</v>
      </c>
      <c r="F56" s="11" t="str">
        <f t="shared" si="1"/>
        <v>newTask_3</v>
      </c>
      <c r="G56" s="50" t="s">
        <v>58</v>
      </c>
      <c r="H56" s="9">
        <v>2</v>
      </c>
      <c r="I56" s="9">
        <f t="shared" si="8"/>
        <v>40000000</v>
      </c>
      <c r="J56" s="9">
        <f t="shared" si="9"/>
        <v>0</v>
      </c>
      <c r="K56" s="10" t="str">
        <f>IF(AK56="",AG56&amp;"|"&amp;AH56&amp;"|"&amp;AI56,AG56&amp;"|"&amp;AH56&amp;"|"&amp;AI56&amp;","&amp;AL56&amp;"|"&amp;AM56&amp;"|"&amp;AN56)</f>
        <v>1|2|120000</v>
      </c>
      <c r="L56" s="10" t="str">
        <f t="shared" si="39"/>
        <v/>
      </c>
      <c r="M56" s="10">
        <f t="shared" ref="M56:M64" si="41">IF(L56&lt;&gt;"",1,0)</f>
        <v>0</v>
      </c>
      <c r="N56" s="10" t="str">
        <f t="shared" si="40"/>
        <v>捕鱼获得金币40000000</v>
      </c>
      <c r="O56" s="71" t="str">
        <f t="shared" si="12"/>
        <v>[[70,[25714,31429]],[30,[0,0]],[0,[100000,150000]]]</v>
      </c>
      <c r="P56" s="71">
        <v>1000000</v>
      </c>
      <c r="S56" s="10">
        <f t="shared" si="29"/>
        <v>0</v>
      </c>
      <c r="T56" s="10" t="str">
        <f t="shared" si="30"/>
        <v>捕鱼获得金币40000000</v>
      </c>
      <c r="AB56" s="8">
        <v>52</v>
      </c>
      <c r="AC56" s="15" t="s">
        <v>51</v>
      </c>
      <c r="AD56" s="17">
        <v>40000000</v>
      </c>
      <c r="AE56" s="17"/>
      <c r="AF56" s="30" t="s">
        <v>49</v>
      </c>
      <c r="AG56" s="31">
        <f t="shared" si="31"/>
        <v>1</v>
      </c>
      <c r="AH56" s="31">
        <f t="shared" si="32"/>
        <v>2</v>
      </c>
      <c r="AI56" s="36">
        <v>120000</v>
      </c>
      <c r="AJ56" s="37">
        <f t="shared" si="33"/>
        <v>6</v>
      </c>
      <c r="AQ56" s="10"/>
      <c r="BA56" s="69">
        <f t="shared" ref="BA56:BF71" si="42">BA53</f>
        <v>25714</v>
      </c>
      <c r="BB56" s="69">
        <f t="shared" si="42"/>
        <v>31429</v>
      </c>
      <c r="BC56" s="69">
        <f t="shared" si="42"/>
        <v>70</v>
      </c>
      <c r="BD56" s="69">
        <f t="shared" si="42"/>
        <v>0</v>
      </c>
      <c r="BE56" s="69">
        <f t="shared" si="42"/>
        <v>0</v>
      </c>
      <c r="BF56" s="69">
        <f t="shared" si="42"/>
        <v>30</v>
      </c>
      <c r="BG56" s="69">
        <v>100000</v>
      </c>
      <c r="BH56" s="69">
        <v>150000</v>
      </c>
      <c r="BI56" s="69">
        <v>0</v>
      </c>
      <c r="BJ56" s="72">
        <f t="shared" si="17"/>
        <v>20000.05</v>
      </c>
      <c r="BK56" s="71" t="str">
        <f t="shared" si="13"/>
        <v>[[70,[25714,31429]],[30,[0,0]],[0,[100000,150000]]]</v>
      </c>
    </row>
    <row r="57" spans="1:63" x14ac:dyDescent="0.35">
      <c r="A57" s="8">
        <v>153</v>
      </c>
      <c r="B57" s="8"/>
      <c r="C57" s="8">
        <f t="shared" si="0"/>
        <v>154</v>
      </c>
      <c r="D57" s="49">
        <v>2</v>
      </c>
      <c r="E57" s="9">
        <v>0</v>
      </c>
      <c r="F57" s="11" t="str">
        <f t="shared" si="1"/>
        <v>newTask_2</v>
      </c>
      <c r="G57" s="50" t="s">
        <v>45</v>
      </c>
      <c r="H57" s="9">
        <v>0</v>
      </c>
      <c r="I57" s="9">
        <f t="shared" si="8"/>
        <v>80</v>
      </c>
      <c r="J57" s="9">
        <f t="shared" si="9"/>
        <v>0</v>
      </c>
      <c r="K57" s="10" t="str">
        <f>IF(AK57="",AG57&amp;"|"&amp;AH57&amp;"|"&amp;AI57,AG57&amp;"|"&amp;AH57&amp;"|"&amp;AI57&amp;","&amp;AL57&amp;"|"&amp;AM57&amp;"|"&amp;AN57)</f>
        <v>1|2|125000</v>
      </c>
      <c r="L57" s="10" t="str">
        <f t="shared" si="39"/>
        <v/>
      </c>
      <c r="M57" s="10">
        <f t="shared" si="41"/>
        <v>0</v>
      </c>
      <c r="N57" s="10" t="str">
        <f t="shared" si="40"/>
        <v>捕获任意鱼：80</v>
      </c>
      <c r="O57" s="71" t="str">
        <f t="shared" si="12"/>
        <v>[[70,[25714,31429]],[30,[0,0]],[0,[100000,150000]]]</v>
      </c>
      <c r="P57" s="71">
        <v>1000000</v>
      </c>
      <c r="S57" s="10">
        <f t="shared" si="29"/>
        <v>0</v>
      </c>
      <c r="T57" s="10" t="str">
        <f t="shared" si="30"/>
        <v>捕获任意鱼：80</v>
      </c>
      <c r="AB57" s="8">
        <v>53</v>
      </c>
      <c r="AC57" s="15" t="s">
        <v>48</v>
      </c>
      <c r="AD57" s="15">
        <v>80</v>
      </c>
      <c r="AE57" s="15"/>
      <c r="AF57" s="30" t="s">
        <v>49</v>
      </c>
      <c r="AG57" s="31">
        <f t="shared" si="31"/>
        <v>1</v>
      </c>
      <c r="AH57" s="31">
        <f t="shared" si="32"/>
        <v>2</v>
      </c>
      <c r="AI57" s="36">
        <v>125000</v>
      </c>
      <c r="AJ57" s="37">
        <f t="shared" si="33"/>
        <v>6.25</v>
      </c>
      <c r="AQ57" s="10"/>
      <c r="BA57" s="69">
        <f t="shared" si="42"/>
        <v>25714</v>
      </c>
      <c r="BB57" s="69">
        <f t="shared" si="42"/>
        <v>31429</v>
      </c>
      <c r="BC57" s="69">
        <f t="shared" si="42"/>
        <v>70</v>
      </c>
      <c r="BD57" s="69">
        <f t="shared" si="42"/>
        <v>0</v>
      </c>
      <c r="BE57" s="69">
        <f t="shared" si="42"/>
        <v>0</v>
      </c>
      <c r="BF57" s="69">
        <f t="shared" si="42"/>
        <v>30</v>
      </c>
      <c r="BG57" s="69">
        <v>100000</v>
      </c>
      <c r="BH57" s="69">
        <v>150000</v>
      </c>
      <c r="BI57" s="69">
        <v>0</v>
      </c>
      <c r="BJ57" s="72">
        <f t="shared" si="17"/>
        <v>20000.05</v>
      </c>
      <c r="BK57" s="71" t="str">
        <f t="shared" si="13"/>
        <v>[[70,[25714,31429]],[30,[0,0]],[0,[100000,150000]]]</v>
      </c>
    </row>
    <row r="58" spans="1:63" x14ac:dyDescent="0.35">
      <c r="A58" s="8">
        <v>154</v>
      </c>
      <c r="B58" s="8"/>
      <c r="C58" s="8">
        <f t="shared" si="0"/>
        <v>155</v>
      </c>
      <c r="D58" s="49">
        <v>19</v>
      </c>
      <c r="E58" s="9">
        <v>0</v>
      </c>
      <c r="F58" s="11" t="str">
        <f t="shared" si="1"/>
        <v>newTask_19</v>
      </c>
      <c r="G58" s="50" t="s">
        <v>62</v>
      </c>
      <c r="H58" s="9">
        <v>0</v>
      </c>
      <c r="I58" s="9">
        <f t="shared" si="8"/>
        <v>1000</v>
      </c>
      <c r="J58" s="9">
        <f t="shared" si="9"/>
        <v>0</v>
      </c>
      <c r="K58" s="10" t="str">
        <f t="shared" ref="K58:K64" si="43">IF(AK58="",AG58&amp;"|"&amp;AH58&amp;"|"&amp;AI58,AG58&amp;"|"&amp;AH58&amp;"|"&amp;AI58&amp;","&amp;AL58&amp;"|"&amp;AM58&amp;"|"&amp;AN58)</f>
        <v>1|2|125000</v>
      </c>
      <c r="L58" s="10" t="str">
        <f t="shared" si="39"/>
        <v/>
      </c>
      <c r="M58" s="10">
        <f t="shared" si="41"/>
        <v>0</v>
      </c>
      <c r="N58" s="10" t="str">
        <f t="shared" si="40"/>
        <v>开火次数1000</v>
      </c>
      <c r="O58" s="71" t="str">
        <f t="shared" si="12"/>
        <v>[[70,[64286,78571]],[30,[0,0]],[0,[100000,150000]]]</v>
      </c>
      <c r="P58" s="71">
        <v>1000000</v>
      </c>
      <c r="S58" s="10">
        <f t="shared" si="29"/>
        <v>0</v>
      </c>
      <c r="T58" s="10" t="str">
        <f t="shared" si="30"/>
        <v>开火次数1000</v>
      </c>
      <c r="AB58" s="8">
        <v>54</v>
      </c>
      <c r="AC58" s="15" t="s">
        <v>53</v>
      </c>
      <c r="AD58" s="15">
        <v>1000</v>
      </c>
      <c r="AE58" s="15"/>
      <c r="AF58" s="30" t="s">
        <v>49</v>
      </c>
      <c r="AG58" s="31">
        <f t="shared" si="31"/>
        <v>1</v>
      </c>
      <c r="AH58" s="31">
        <f t="shared" si="32"/>
        <v>2</v>
      </c>
      <c r="AI58" s="36">
        <v>125000</v>
      </c>
      <c r="AJ58" s="37">
        <f t="shared" si="33"/>
        <v>6.25</v>
      </c>
      <c r="AQ58" s="10"/>
      <c r="BA58" s="69">
        <f t="shared" si="42"/>
        <v>64286</v>
      </c>
      <c r="BB58" s="69">
        <f t="shared" si="42"/>
        <v>78571</v>
      </c>
      <c r="BC58" s="69">
        <f t="shared" si="42"/>
        <v>70</v>
      </c>
      <c r="BD58" s="69">
        <f t="shared" si="42"/>
        <v>0</v>
      </c>
      <c r="BE58" s="69">
        <f t="shared" si="42"/>
        <v>0</v>
      </c>
      <c r="BF58" s="69">
        <f t="shared" si="42"/>
        <v>30</v>
      </c>
      <c r="BG58" s="69">
        <v>100000</v>
      </c>
      <c r="BH58" s="69">
        <v>150000</v>
      </c>
      <c r="BI58" s="69">
        <v>0</v>
      </c>
      <c r="BJ58" s="72">
        <f t="shared" si="17"/>
        <v>49999.95</v>
      </c>
      <c r="BK58" s="71" t="str">
        <f t="shared" si="13"/>
        <v>[[70,[64286,78571]],[30,[0,0]],[0,[100000,150000]]]</v>
      </c>
    </row>
    <row r="59" spans="1:63" x14ac:dyDescent="0.35">
      <c r="A59" s="8">
        <v>155</v>
      </c>
      <c r="B59" s="8"/>
      <c r="C59" s="8">
        <f t="shared" si="0"/>
        <v>156</v>
      </c>
      <c r="D59" s="49">
        <v>20</v>
      </c>
      <c r="E59" s="9">
        <v>201</v>
      </c>
      <c r="F59" s="11" t="str">
        <f t="shared" si="1"/>
        <v>newTask_20</v>
      </c>
      <c r="G59" s="50" t="s">
        <v>69</v>
      </c>
      <c r="H59" s="9">
        <v>1001</v>
      </c>
      <c r="I59" s="9">
        <f t="shared" si="8"/>
        <v>5</v>
      </c>
      <c r="J59" s="9">
        <f t="shared" si="9"/>
        <v>0</v>
      </c>
      <c r="K59" s="10" t="str">
        <f t="shared" si="43"/>
        <v>1|2|130000</v>
      </c>
      <c r="L59" s="10" t="str">
        <f t="shared" si="39"/>
        <v/>
      </c>
      <c r="M59" s="10">
        <f t="shared" si="41"/>
        <v>0</v>
      </c>
      <c r="N59" s="10" t="str">
        <f t="shared" si="40"/>
        <v>锁定使用数量5</v>
      </c>
      <c r="O59" s="71" t="str">
        <f t="shared" si="12"/>
        <v>[[70,[25714,31429]],[30,[0,0]],[0,[100000,150000]]]</v>
      </c>
      <c r="P59" s="71">
        <v>1000000</v>
      </c>
      <c r="S59" s="10" t="str">
        <f t="shared" si="29"/>
        <v>锁定</v>
      </c>
      <c r="T59" s="10" t="str">
        <f t="shared" si="30"/>
        <v>使用数量5</v>
      </c>
      <c r="AB59" s="8">
        <v>55</v>
      </c>
      <c r="AC59" s="9" t="s">
        <v>57</v>
      </c>
      <c r="AD59" s="15">
        <f>AD47+1</f>
        <v>5</v>
      </c>
      <c r="AE59" s="15"/>
      <c r="AF59" s="30" t="s">
        <v>49</v>
      </c>
      <c r="AG59" s="31">
        <f t="shared" si="31"/>
        <v>1</v>
      </c>
      <c r="AH59" s="31">
        <f t="shared" si="32"/>
        <v>2</v>
      </c>
      <c r="AI59" s="36">
        <v>130000</v>
      </c>
      <c r="AJ59" s="37">
        <f t="shared" si="33"/>
        <v>6.5</v>
      </c>
      <c r="AQ59" s="10"/>
      <c r="BA59" s="69">
        <f t="shared" si="42"/>
        <v>25714</v>
      </c>
      <c r="BB59" s="69">
        <f t="shared" si="42"/>
        <v>31429</v>
      </c>
      <c r="BC59" s="69">
        <f t="shared" si="42"/>
        <v>70</v>
      </c>
      <c r="BD59" s="69">
        <f t="shared" si="42"/>
        <v>0</v>
      </c>
      <c r="BE59" s="69">
        <f t="shared" si="42"/>
        <v>0</v>
      </c>
      <c r="BF59" s="69">
        <f t="shared" si="42"/>
        <v>30</v>
      </c>
      <c r="BG59" s="69">
        <v>100000</v>
      </c>
      <c r="BH59" s="69">
        <v>150000</v>
      </c>
      <c r="BI59" s="69">
        <v>0</v>
      </c>
      <c r="BJ59" s="72">
        <f t="shared" si="17"/>
        <v>20000.05</v>
      </c>
      <c r="BK59" s="71" t="str">
        <f t="shared" si="13"/>
        <v>[[70,[25714,31429]],[30,[0,0]],[0,[100000,150000]]]</v>
      </c>
    </row>
    <row r="60" spans="1:63" x14ac:dyDescent="0.35">
      <c r="A60" s="8">
        <v>156</v>
      </c>
      <c r="B60" s="10"/>
      <c r="C60" s="8">
        <f t="shared" si="0"/>
        <v>157</v>
      </c>
      <c r="D60" s="49">
        <v>3</v>
      </c>
      <c r="E60" s="9">
        <v>0</v>
      </c>
      <c r="F60" s="11" t="str">
        <f t="shared" si="1"/>
        <v>newTask_3</v>
      </c>
      <c r="G60" s="50" t="s">
        <v>58</v>
      </c>
      <c r="H60" s="9">
        <v>2</v>
      </c>
      <c r="I60" s="9">
        <f t="shared" si="8"/>
        <v>45000000</v>
      </c>
      <c r="J60" s="9">
        <f t="shared" si="9"/>
        <v>0</v>
      </c>
      <c r="K60" s="10" t="str">
        <f t="shared" si="43"/>
        <v>2|1001|3</v>
      </c>
      <c r="L60" s="10" t="str">
        <f t="shared" si="39"/>
        <v/>
      </c>
      <c r="M60" s="10">
        <f t="shared" si="41"/>
        <v>0</v>
      </c>
      <c r="N60" s="10" t="str">
        <f t="shared" si="40"/>
        <v>捕鱼获得金币45000000</v>
      </c>
      <c r="O60" s="71" t="str">
        <f t="shared" si="12"/>
        <v>[[70,[25714,31429]],[30,[0,0]],[0,[100000,150000]]]</v>
      </c>
      <c r="P60" s="71">
        <v>1000000</v>
      </c>
      <c r="S60" s="10">
        <f t="shared" si="29"/>
        <v>0</v>
      </c>
      <c r="T60" s="10" t="str">
        <f t="shared" si="30"/>
        <v>捕鱼获得金币45000000</v>
      </c>
      <c r="AB60" s="8">
        <v>56</v>
      </c>
      <c r="AC60" s="15" t="s">
        <v>51</v>
      </c>
      <c r="AD60" s="17">
        <v>45000000</v>
      </c>
      <c r="AE60" s="17"/>
      <c r="AF60" s="30" t="s">
        <v>144</v>
      </c>
      <c r="AG60" s="31">
        <f t="shared" si="31"/>
        <v>2</v>
      </c>
      <c r="AH60" s="31">
        <f t="shared" si="32"/>
        <v>1001</v>
      </c>
      <c r="AI60" s="36">
        <v>3</v>
      </c>
      <c r="AJ60" s="37">
        <f t="shared" si="33"/>
        <v>6</v>
      </c>
      <c r="AQ60" s="10"/>
      <c r="BA60" s="69">
        <f t="shared" si="42"/>
        <v>25714</v>
      </c>
      <c r="BB60" s="69">
        <f t="shared" si="42"/>
        <v>31429</v>
      </c>
      <c r="BC60" s="69">
        <f t="shared" si="42"/>
        <v>70</v>
      </c>
      <c r="BD60" s="69">
        <f t="shared" si="42"/>
        <v>0</v>
      </c>
      <c r="BE60" s="69">
        <f t="shared" si="42"/>
        <v>0</v>
      </c>
      <c r="BF60" s="69">
        <f t="shared" si="42"/>
        <v>30</v>
      </c>
      <c r="BG60" s="69">
        <v>100000</v>
      </c>
      <c r="BH60" s="69">
        <v>150000</v>
      </c>
      <c r="BI60" s="69">
        <v>0</v>
      </c>
      <c r="BJ60" s="72">
        <f t="shared" si="17"/>
        <v>20000.05</v>
      </c>
      <c r="BK60" s="71" t="str">
        <f t="shared" si="13"/>
        <v>[[70,[25714,31429]],[30,[0,0]],[0,[100000,150000]]]</v>
      </c>
    </row>
    <row r="61" spans="1:63" x14ac:dyDescent="0.35">
      <c r="A61" s="8">
        <v>157</v>
      </c>
      <c r="B61" s="8"/>
      <c r="C61" s="8">
        <f t="shared" si="0"/>
        <v>158</v>
      </c>
      <c r="D61" s="49">
        <v>2</v>
      </c>
      <c r="E61" s="9">
        <v>0</v>
      </c>
      <c r="F61" s="11" t="str">
        <f t="shared" si="1"/>
        <v>newTask_2_4</v>
      </c>
      <c r="G61" s="50" t="s">
        <v>130</v>
      </c>
      <c r="H61" s="9">
        <v>4</v>
      </c>
      <c r="I61" s="9">
        <f t="shared" si="8"/>
        <v>6</v>
      </c>
      <c r="J61" s="9">
        <f t="shared" si="9"/>
        <v>0</v>
      </c>
      <c r="K61" s="10" t="str">
        <f t="shared" si="43"/>
        <v>1|2|135000</v>
      </c>
      <c r="L61" s="10" t="str">
        <f t="shared" si="39"/>
        <v/>
      </c>
      <c r="M61" s="10">
        <f t="shared" si="41"/>
        <v>0</v>
      </c>
      <c r="N61" s="10" t="str">
        <f t="shared" si="40"/>
        <v>捕获黄金鱼6</v>
      </c>
      <c r="O61" s="71" t="str">
        <f t="shared" si="12"/>
        <v>[[70,[64286,78571]],[30,[0,0]],[0,[100000,150000]]]</v>
      </c>
      <c r="P61" s="71">
        <v>1000000</v>
      </c>
      <c r="S61" s="10">
        <f t="shared" si="29"/>
        <v>0</v>
      </c>
      <c r="T61" s="10" t="str">
        <f t="shared" si="30"/>
        <v>捕获黄金鱼6</v>
      </c>
      <c r="AB61" s="8">
        <v>57</v>
      </c>
      <c r="AC61" s="15" t="s">
        <v>128</v>
      </c>
      <c r="AD61" s="15">
        <f>AD49+1</f>
        <v>6</v>
      </c>
      <c r="AE61" s="15"/>
      <c r="AF61" s="30" t="s">
        <v>49</v>
      </c>
      <c r="AG61" s="31">
        <f t="shared" si="31"/>
        <v>1</v>
      </c>
      <c r="AH61" s="31">
        <f t="shared" si="32"/>
        <v>2</v>
      </c>
      <c r="AI61" s="36">
        <v>135000</v>
      </c>
      <c r="AJ61" s="37">
        <f t="shared" si="33"/>
        <v>6.75</v>
      </c>
      <c r="AQ61" s="10"/>
      <c r="BA61" s="69">
        <f t="shared" si="42"/>
        <v>64286</v>
      </c>
      <c r="BB61" s="69">
        <f t="shared" si="42"/>
        <v>78571</v>
      </c>
      <c r="BC61" s="69">
        <f t="shared" si="42"/>
        <v>70</v>
      </c>
      <c r="BD61" s="69">
        <f t="shared" si="42"/>
        <v>0</v>
      </c>
      <c r="BE61" s="69">
        <f t="shared" si="42"/>
        <v>0</v>
      </c>
      <c r="BF61" s="69">
        <f t="shared" si="42"/>
        <v>30</v>
      </c>
      <c r="BG61" s="69">
        <v>100000</v>
      </c>
      <c r="BH61" s="69">
        <v>150000</v>
      </c>
      <c r="BI61" s="69">
        <v>0</v>
      </c>
      <c r="BJ61" s="72">
        <f t="shared" si="17"/>
        <v>49999.95</v>
      </c>
      <c r="BK61" s="71" t="str">
        <f t="shared" si="13"/>
        <v>[[70,[64286,78571]],[30,[0,0]],[0,[100000,150000]]]</v>
      </c>
    </row>
    <row r="62" spans="1:63" x14ac:dyDescent="0.35">
      <c r="A62" s="8">
        <v>158</v>
      </c>
      <c r="B62" s="10"/>
      <c r="C62" s="8">
        <f t="shared" si="0"/>
        <v>159</v>
      </c>
      <c r="D62" s="49">
        <v>19</v>
      </c>
      <c r="E62" s="9">
        <v>0</v>
      </c>
      <c r="F62" s="11" t="str">
        <f t="shared" si="1"/>
        <v>newTask_19</v>
      </c>
      <c r="G62" s="50" t="s">
        <v>62</v>
      </c>
      <c r="H62" s="9">
        <v>0</v>
      </c>
      <c r="I62" s="9">
        <f t="shared" si="8"/>
        <v>1000</v>
      </c>
      <c r="J62" s="9">
        <f t="shared" si="9"/>
        <v>0</v>
      </c>
      <c r="K62" s="10" t="str">
        <f t="shared" si="43"/>
        <v>1|2|140000</v>
      </c>
      <c r="L62" s="10" t="str">
        <f t="shared" si="39"/>
        <v/>
      </c>
      <c r="M62" s="10">
        <f t="shared" si="41"/>
        <v>0</v>
      </c>
      <c r="N62" s="10" t="str">
        <f t="shared" si="40"/>
        <v>开火次数1000</v>
      </c>
      <c r="O62" s="71" t="str">
        <f t="shared" si="12"/>
        <v>[[70,[25714,31429]],[30,[0,0]],[0,[100000,150000]]]</v>
      </c>
      <c r="P62" s="71">
        <v>1000000</v>
      </c>
      <c r="S62" s="10">
        <f t="shared" si="29"/>
        <v>0</v>
      </c>
      <c r="T62" s="10" t="str">
        <f t="shared" si="30"/>
        <v>开火次数1000</v>
      </c>
      <c r="AB62" s="8">
        <v>58</v>
      </c>
      <c r="AC62" s="15" t="s">
        <v>53</v>
      </c>
      <c r="AD62" s="15">
        <v>1000</v>
      </c>
      <c r="AE62" s="15"/>
      <c r="AF62" s="30" t="s">
        <v>49</v>
      </c>
      <c r="AG62" s="31">
        <f t="shared" si="31"/>
        <v>1</v>
      </c>
      <c r="AH62" s="31">
        <f t="shared" si="32"/>
        <v>2</v>
      </c>
      <c r="AI62" s="36">
        <v>140000</v>
      </c>
      <c r="AJ62" s="37">
        <f t="shared" si="33"/>
        <v>7</v>
      </c>
      <c r="AQ62" s="10"/>
      <c r="BA62" s="69">
        <f t="shared" si="42"/>
        <v>25714</v>
      </c>
      <c r="BB62" s="69">
        <f t="shared" si="42"/>
        <v>31429</v>
      </c>
      <c r="BC62" s="69">
        <f t="shared" si="42"/>
        <v>70</v>
      </c>
      <c r="BD62" s="69">
        <f t="shared" si="42"/>
        <v>0</v>
      </c>
      <c r="BE62" s="69">
        <f t="shared" si="42"/>
        <v>0</v>
      </c>
      <c r="BF62" s="69">
        <f t="shared" si="42"/>
        <v>30</v>
      </c>
      <c r="BG62" s="69">
        <v>100000</v>
      </c>
      <c r="BH62" s="69">
        <v>150000</v>
      </c>
      <c r="BI62" s="69">
        <v>0</v>
      </c>
      <c r="BJ62" s="72">
        <f t="shared" si="17"/>
        <v>20000.05</v>
      </c>
      <c r="BK62" s="71" t="str">
        <f t="shared" si="13"/>
        <v>[[70,[25714,31429]],[30,[0,0]],[0,[100000,150000]]]</v>
      </c>
    </row>
    <row r="63" spans="1:63" x14ac:dyDescent="0.35">
      <c r="A63" s="8">
        <v>159</v>
      </c>
      <c r="B63" s="8"/>
      <c r="C63" s="8">
        <f t="shared" si="0"/>
        <v>160</v>
      </c>
      <c r="D63" s="49">
        <v>20</v>
      </c>
      <c r="E63" s="9">
        <v>201</v>
      </c>
      <c r="F63" s="11" t="str">
        <f t="shared" si="1"/>
        <v>newTask_20</v>
      </c>
      <c r="G63" s="50" t="s">
        <v>69</v>
      </c>
      <c r="H63" s="9">
        <v>1001</v>
      </c>
      <c r="I63" s="9">
        <f t="shared" si="8"/>
        <v>5</v>
      </c>
      <c r="J63" s="9">
        <f t="shared" si="9"/>
        <v>0</v>
      </c>
      <c r="K63" s="10" t="str">
        <f t="shared" si="43"/>
        <v>1|2|145000</v>
      </c>
      <c r="L63" s="10" t="str">
        <f t="shared" si="39"/>
        <v/>
      </c>
      <c r="M63" s="10">
        <f t="shared" si="41"/>
        <v>0</v>
      </c>
      <c r="N63" s="10" t="str">
        <f t="shared" si="40"/>
        <v>锁定使用数量5</v>
      </c>
      <c r="O63" s="71" t="str">
        <f t="shared" si="12"/>
        <v>[[70,[25714,31429]],[30,[0,0]],[0,[100000,150000]]]</v>
      </c>
      <c r="P63" s="71">
        <v>1000000</v>
      </c>
      <c r="S63" s="10" t="str">
        <f t="shared" si="29"/>
        <v>锁定</v>
      </c>
      <c r="T63" s="10" t="str">
        <f t="shared" si="30"/>
        <v>使用数量5</v>
      </c>
      <c r="AB63" s="8">
        <v>59</v>
      </c>
      <c r="AC63" s="15" t="s">
        <v>57</v>
      </c>
      <c r="AD63" s="15">
        <f>AD51+1</f>
        <v>5</v>
      </c>
      <c r="AE63" s="15"/>
      <c r="AF63" s="30" t="s">
        <v>49</v>
      </c>
      <c r="AG63" s="31">
        <f t="shared" si="31"/>
        <v>1</v>
      </c>
      <c r="AH63" s="31">
        <f t="shared" si="32"/>
        <v>2</v>
      </c>
      <c r="AI63" s="36">
        <v>145000</v>
      </c>
      <c r="AJ63" s="37">
        <f t="shared" si="33"/>
        <v>7.25</v>
      </c>
      <c r="AQ63" s="10"/>
      <c r="BA63" s="69">
        <f t="shared" si="42"/>
        <v>25714</v>
      </c>
      <c r="BB63" s="69">
        <f t="shared" si="42"/>
        <v>31429</v>
      </c>
      <c r="BC63" s="69">
        <f t="shared" si="42"/>
        <v>70</v>
      </c>
      <c r="BD63" s="69">
        <f t="shared" si="42"/>
        <v>0</v>
      </c>
      <c r="BE63" s="69">
        <f t="shared" si="42"/>
        <v>0</v>
      </c>
      <c r="BF63" s="69">
        <f t="shared" si="42"/>
        <v>30</v>
      </c>
      <c r="BG63" s="69">
        <v>100000</v>
      </c>
      <c r="BH63" s="69">
        <v>150000</v>
      </c>
      <c r="BI63" s="69">
        <v>0</v>
      </c>
      <c r="BJ63" s="72">
        <f t="shared" si="17"/>
        <v>20000.05</v>
      </c>
      <c r="BK63" s="71" t="str">
        <f t="shared" si="13"/>
        <v>[[70,[25714,31429]],[30,[0,0]],[0,[100000,150000]]]</v>
      </c>
    </row>
    <row r="64" spans="1:63" x14ac:dyDescent="0.35">
      <c r="A64" s="8">
        <v>160</v>
      </c>
      <c r="B64" s="8"/>
      <c r="C64" s="8">
        <f t="shared" si="0"/>
        <v>161</v>
      </c>
      <c r="D64" s="49">
        <v>3</v>
      </c>
      <c r="E64" s="9">
        <v>0</v>
      </c>
      <c r="F64" s="11" t="str">
        <f t="shared" si="1"/>
        <v>newTask_3</v>
      </c>
      <c r="G64" s="50" t="s">
        <v>58</v>
      </c>
      <c r="H64" s="9">
        <v>2</v>
      </c>
      <c r="I64" s="9">
        <f t="shared" si="8"/>
        <v>50000000</v>
      </c>
      <c r="J64" s="9">
        <f t="shared" si="9"/>
        <v>0</v>
      </c>
      <c r="K64" s="10" t="str">
        <f t="shared" si="43"/>
        <v>2|1003|1</v>
      </c>
      <c r="L64" s="10" t="str">
        <f t="shared" si="39"/>
        <v/>
      </c>
      <c r="M64" s="10">
        <f t="shared" si="41"/>
        <v>0</v>
      </c>
      <c r="N64" s="10" t="str">
        <f t="shared" si="40"/>
        <v>捕鱼获得金币50000000</v>
      </c>
      <c r="O64" s="71" t="str">
        <f t="shared" si="12"/>
        <v>[[70,[64286,78571]],[30,[0,0]],[0,[100000,150000]]]</v>
      </c>
      <c r="P64" s="71">
        <v>1000000</v>
      </c>
      <c r="S64" s="10">
        <f t="shared" si="29"/>
        <v>0</v>
      </c>
      <c r="T64" s="10" t="str">
        <f t="shared" si="30"/>
        <v>捕鱼获得金币50000000</v>
      </c>
      <c r="AB64" s="8">
        <v>60</v>
      </c>
      <c r="AC64" s="15" t="s">
        <v>51</v>
      </c>
      <c r="AD64" s="17">
        <v>50000000</v>
      </c>
      <c r="AE64" s="17"/>
      <c r="AF64" s="30" t="s">
        <v>145</v>
      </c>
      <c r="AG64" s="31">
        <f t="shared" si="31"/>
        <v>2</v>
      </c>
      <c r="AH64" s="31">
        <f t="shared" si="32"/>
        <v>1003</v>
      </c>
      <c r="AI64" s="36">
        <v>1</v>
      </c>
      <c r="AJ64" s="37">
        <f t="shared" si="33"/>
        <v>10</v>
      </c>
      <c r="AQ64" s="10"/>
      <c r="BA64" s="69">
        <f t="shared" si="42"/>
        <v>64286</v>
      </c>
      <c r="BB64" s="69">
        <f t="shared" si="42"/>
        <v>78571</v>
      </c>
      <c r="BC64" s="69">
        <f t="shared" si="42"/>
        <v>70</v>
      </c>
      <c r="BD64" s="69">
        <f t="shared" si="42"/>
        <v>0</v>
      </c>
      <c r="BE64" s="69">
        <f t="shared" si="42"/>
        <v>0</v>
      </c>
      <c r="BF64" s="69">
        <f t="shared" si="42"/>
        <v>30</v>
      </c>
      <c r="BG64" s="69">
        <v>100000</v>
      </c>
      <c r="BH64" s="69">
        <v>150000</v>
      </c>
      <c r="BI64" s="69">
        <v>0</v>
      </c>
      <c r="BJ64" s="72">
        <f t="shared" si="17"/>
        <v>49999.95</v>
      </c>
      <c r="BK64" s="71" t="str">
        <f t="shared" si="13"/>
        <v>[[70,[64286,78571]],[30,[0,0]],[0,[100000,150000]]]</v>
      </c>
    </row>
    <row r="65" spans="1:63" x14ac:dyDescent="0.35">
      <c r="A65" s="8">
        <v>161</v>
      </c>
      <c r="B65" s="8"/>
      <c r="C65" s="8">
        <f t="shared" si="0"/>
        <v>162</v>
      </c>
      <c r="D65" s="9">
        <v>2</v>
      </c>
      <c r="E65" s="9">
        <v>0</v>
      </c>
      <c r="F65" s="11" t="str">
        <f t="shared" si="1"/>
        <v>newTask_2</v>
      </c>
      <c r="G65" s="11" t="s">
        <v>45</v>
      </c>
      <c r="H65" s="9">
        <v>0</v>
      </c>
      <c r="I65" s="9">
        <f t="shared" si="8"/>
        <v>90</v>
      </c>
      <c r="J65" s="9">
        <f t="shared" si="9"/>
        <v>0</v>
      </c>
      <c r="K65" s="11" t="str">
        <f>IF(AK65="",AG65&amp;"|"&amp;AH65&amp;"|"&amp;AI65,AG65&amp;"|"&amp;AH65&amp;"|"&amp;AI65&amp;","&amp;AL65&amp;"|"&amp;AM65&amp;"|"&amp;AN65)</f>
        <v>1|2|150000</v>
      </c>
      <c r="L65" s="11" t="str">
        <f>IF(AK65="",TRIM(""),AI65&amp;","&amp;AO65)</f>
        <v/>
      </c>
      <c r="M65" s="11">
        <v>1</v>
      </c>
      <c r="N65" s="11" t="str">
        <f>IF(S65&lt;&gt;0,S65,"")&amp;T65</f>
        <v>捕获任意鱼：90</v>
      </c>
      <c r="O65" s="71" t="str">
        <f t="shared" si="12"/>
        <v>[[70,[25714,31429]],[30,[0,0]],[0,[100000,150000]]]</v>
      </c>
      <c r="P65" s="71">
        <v>1000000</v>
      </c>
      <c r="S65" s="10">
        <f t="shared" si="29"/>
        <v>0</v>
      </c>
      <c r="T65" s="10" t="str">
        <f t="shared" si="30"/>
        <v>捕获任意鱼：90</v>
      </c>
      <c r="AB65" s="8">
        <v>61</v>
      </c>
      <c r="AC65" s="15" t="s">
        <v>48</v>
      </c>
      <c r="AD65" s="15">
        <v>90</v>
      </c>
      <c r="AE65" s="15"/>
      <c r="AF65" s="30" t="s">
        <v>49</v>
      </c>
      <c r="AG65" s="31">
        <f t="shared" si="31"/>
        <v>1</v>
      </c>
      <c r="AH65" s="31">
        <f t="shared" si="32"/>
        <v>2</v>
      </c>
      <c r="AI65" s="36">
        <v>150000</v>
      </c>
      <c r="AJ65" s="37">
        <f t="shared" si="33"/>
        <v>7.5</v>
      </c>
      <c r="AQ65" s="10"/>
      <c r="BA65" s="69">
        <f t="shared" si="42"/>
        <v>25714</v>
      </c>
      <c r="BB65" s="69">
        <f t="shared" si="42"/>
        <v>31429</v>
      </c>
      <c r="BC65" s="69">
        <f t="shared" si="42"/>
        <v>70</v>
      </c>
      <c r="BD65" s="69">
        <f t="shared" si="42"/>
        <v>0</v>
      </c>
      <c r="BE65" s="69">
        <f t="shared" si="42"/>
        <v>0</v>
      </c>
      <c r="BF65" s="69">
        <f t="shared" si="42"/>
        <v>30</v>
      </c>
      <c r="BG65" s="69">
        <v>100000</v>
      </c>
      <c r="BH65" s="69">
        <v>150000</v>
      </c>
      <c r="BI65" s="69">
        <v>0</v>
      </c>
      <c r="BJ65" s="72">
        <f t="shared" si="17"/>
        <v>20000.05</v>
      </c>
      <c r="BK65" s="71" t="str">
        <f t="shared" si="13"/>
        <v>[[70,[25714,31429]],[30,[0,0]],[0,[100000,150000]]]</v>
      </c>
    </row>
    <row r="66" spans="1:63" x14ac:dyDescent="0.35">
      <c r="A66" s="8">
        <v>162</v>
      </c>
      <c r="B66" s="8"/>
      <c r="C66" s="8">
        <f t="shared" si="0"/>
        <v>163</v>
      </c>
      <c r="D66" s="9">
        <v>19</v>
      </c>
      <c r="E66" s="9">
        <v>0</v>
      </c>
      <c r="F66" s="11" t="str">
        <f t="shared" si="1"/>
        <v>newTask_19</v>
      </c>
      <c r="G66" s="11" t="s">
        <v>62</v>
      </c>
      <c r="H66" s="9">
        <v>0</v>
      </c>
      <c r="I66" s="9">
        <f t="shared" si="8"/>
        <v>1000</v>
      </c>
      <c r="J66" s="9">
        <f t="shared" si="9"/>
        <v>0</v>
      </c>
      <c r="K66" s="11" t="str">
        <f>IF(AK66="",AG66&amp;"|"&amp;AH66&amp;"|"&amp;AI66,AG66&amp;"|"&amp;AH66&amp;"|"&amp;AI66&amp;","&amp;AL66&amp;"|"&amp;AM66&amp;"|"&amp;AN66)</f>
        <v>1|2|160000</v>
      </c>
      <c r="L66" s="11" t="str">
        <f t="shared" ref="L66:L76" si="44">IF(AK66="",TRIM(""),AI66&amp;","&amp;AO66)</f>
        <v/>
      </c>
      <c r="M66" s="11">
        <v>1</v>
      </c>
      <c r="N66" s="11" t="str">
        <f t="shared" ref="N66:N76" si="45">IF(S66&lt;&gt;0,S66,"")&amp;T66</f>
        <v>开火次数1000</v>
      </c>
      <c r="O66" s="71" t="str">
        <f t="shared" si="12"/>
        <v>[[70,[25714,31429]],[30,[0,0]],[0,[100000,150000]]]</v>
      </c>
      <c r="P66" s="71">
        <v>1000000</v>
      </c>
      <c r="S66" s="10">
        <f t="shared" si="29"/>
        <v>0</v>
      </c>
      <c r="T66" s="10" t="str">
        <f t="shared" si="30"/>
        <v>开火次数1000</v>
      </c>
      <c r="AB66" s="8">
        <v>62</v>
      </c>
      <c r="AC66" s="15" t="s">
        <v>53</v>
      </c>
      <c r="AD66" s="15">
        <v>1000</v>
      </c>
      <c r="AE66" s="15"/>
      <c r="AF66" s="30" t="s">
        <v>49</v>
      </c>
      <c r="AG66" s="31">
        <f t="shared" si="31"/>
        <v>1</v>
      </c>
      <c r="AH66" s="31">
        <f t="shared" si="32"/>
        <v>2</v>
      </c>
      <c r="AI66" s="36">
        <v>160000</v>
      </c>
      <c r="AJ66" s="37">
        <f t="shared" si="33"/>
        <v>8</v>
      </c>
      <c r="AQ66" s="10"/>
      <c r="BA66" s="69">
        <f t="shared" si="42"/>
        <v>25714</v>
      </c>
      <c r="BB66" s="69">
        <f t="shared" si="42"/>
        <v>31429</v>
      </c>
      <c r="BC66" s="69">
        <f t="shared" si="42"/>
        <v>70</v>
      </c>
      <c r="BD66" s="69">
        <f t="shared" si="42"/>
        <v>0</v>
      </c>
      <c r="BE66" s="69">
        <f t="shared" si="42"/>
        <v>0</v>
      </c>
      <c r="BF66" s="69">
        <f t="shared" si="42"/>
        <v>30</v>
      </c>
      <c r="BG66" s="69">
        <v>100000</v>
      </c>
      <c r="BH66" s="69">
        <v>150000</v>
      </c>
      <c r="BI66" s="69">
        <v>0</v>
      </c>
      <c r="BJ66" s="72">
        <f t="shared" si="17"/>
        <v>20000.05</v>
      </c>
      <c r="BK66" s="71" t="str">
        <f t="shared" si="13"/>
        <v>[[70,[25714,31429]],[30,[0,0]],[0,[100000,150000]]]</v>
      </c>
    </row>
    <row r="67" spans="1:63" x14ac:dyDescent="0.35">
      <c r="A67" s="8">
        <v>163</v>
      </c>
      <c r="B67" s="8"/>
      <c r="C67" s="8">
        <f t="shared" si="0"/>
        <v>164</v>
      </c>
      <c r="D67" s="9">
        <v>20</v>
      </c>
      <c r="E67" s="9">
        <v>201</v>
      </c>
      <c r="F67" s="11" t="str">
        <f t="shared" si="1"/>
        <v>newTask_20</v>
      </c>
      <c r="G67" s="11" t="s">
        <v>69</v>
      </c>
      <c r="H67" s="9">
        <v>1001</v>
      </c>
      <c r="I67" s="9">
        <f t="shared" si="8"/>
        <v>5</v>
      </c>
      <c r="J67" s="9">
        <f t="shared" si="9"/>
        <v>0</v>
      </c>
      <c r="K67" s="11" t="str">
        <f>IF(AK67="",AG67&amp;"|"&amp;AH67&amp;"|"&amp;AI67,AG67&amp;"|"&amp;AH67&amp;"|"&amp;AI67&amp;","&amp;AL67&amp;"|"&amp;AM67&amp;"|"&amp;AN67)</f>
        <v>1|2|165000</v>
      </c>
      <c r="L67" s="11" t="str">
        <f t="shared" si="44"/>
        <v/>
      </c>
      <c r="M67" s="11">
        <v>1</v>
      </c>
      <c r="N67" s="11" t="str">
        <f t="shared" si="45"/>
        <v>锁定使用数量5</v>
      </c>
      <c r="O67" s="71" t="str">
        <f t="shared" si="12"/>
        <v>[[70,[64286,78571]],[30,[0,0]],[0,[100000,150000]]]</v>
      </c>
      <c r="P67" s="71">
        <v>1000000</v>
      </c>
      <c r="S67" s="10" t="str">
        <f t="shared" si="29"/>
        <v>锁定</v>
      </c>
      <c r="T67" s="10" t="str">
        <f t="shared" si="30"/>
        <v>使用数量5</v>
      </c>
      <c r="AB67" s="8">
        <v>63</v>
      </c>
      <c r="AC67" s="15" t="s">
        <v>57</v>
      </c>
      <c r="AD67" s="15">
        <f>AD55</f>
        <v>5</v>
      </c>
      <c r="AE67" s="15"/>
      <c r="AF67" s="30" t="s">
        <v>49</v>
      </c>
      <c r="AG67" s="31">
        <f t="shared" si="31"/>
        <v>1</v>
      </c>
      <c r="AH67" s="31">
        <f t="shared" si="32"/>
        <v>2</v>
      </c>
      <c r="AI67" s="36">
        <v>165000</v>
      </c>
      <c r="AJ67" s="37">
        <f t="shared" si="33"/>
        <v>8.25</v>
      </c>
      <c r="AQ67" s="10"/>
      <c r="BA67" s="69">
        <f t="shared" si="42"/>
        <v>64286</v>
      </c>
      <c r="BB67" s="69">
        <f t="shared" si="42"/>
        <v>78571</v>
      </c>
      <c r="BC67" s="69">
        <f t="shared" si="42"/>
        <v>70</v>
      </c>
      <c r="BD67" s="69">
        <f t="shared" si="42"/>
        <v>0</v>
      </c>
      <c r="BE67" s="69">
        <f t="shared" si="42"/>
        <v>0</v>
      </c>
      <c r="BF67" s="69">
        <f t="shared" si="42"/>
        <v>30</v>
      </c>
      <c r="BG67" s="69">
        <v>100000</v>
      </c>
      <c r="BH67" s="69">
        <v>150000</v>
      </c>
      <c r="BI67" s="69">
        <v>0</v>
      </c>
      <c r="BJ67" s="72">
        <f t="shared" si="17"/>
        <v>49999.95</v>
      </c>
      <c r="BK67" s="71" t="str">
        <f t="shared" si="13"/>
        <v>[[70,[64286,78571]],[30,[0,0]],[0,[100000,150000]]]</v>
      </c>
    </row>
    <row r="68" spans="1:63" x14ac:dyDescent="0.35">
      <c r="A68" s="8">
        <v>164</v>
      </c>
      <c r="B68" s="10"/>
      <c r="C68" s="8">
        <f t="shared" si="0"/>
        <v>165</v>
      </c>
      <c r="D68" s="9">
        <v>3</v>
      </c>
      <c r="E68" s="9">
        <v>0</v>
      </c>
      <c r="F68" s="11" t="str">
        <f t="shared" si="1"/>
        <v>newTask_3</v>
      </c>
      <c r="G68" s="11" t="s">
        <v>58</v>
      </c>
      <c r="H68" s="9">
        <v>2</v>
      </c>
      <c r="I68" s="9">
        <f t="shared" si="8"/>
        <v>60000000</v>
      </c>
      <c r="J68" s="9">
        <f t="shared" si="9"/>
        <v>0</v>
      </c>
      <c r="K68" s="11" t="str">
        <f>IF(AK68="",AG68&amp;"|"&amp;AH68&amp;"|"&amp;AI68,AG68&amp;"|"&amp;AH68&amp;"|"&amp;AI68&amp;","&amp;AL68&amp;"|"&amp;AM68&amp;"|"&amp;AN68)</f>
        <v>1|2|175000</v>
      </c>
      <c r="L68" s="11" t="str">
        <f t="shared" si="44"/>
        <v/>
      </c>
      <c r="M68" s="11">
        <f t="shared" ref="M68:M76" si="46">IF(L68&lt;&gt;"",1,0)</f>
        <v>0</v>
      </c>
      <c r="N68" s="11" t="str">
        <f t="shared" si="45"/>
        <v>捕鱼获得金币60000000</v>
      </c>
      <c r="O68" s="71" t="str">
        <f t="shared" si="12"/>
        <v>[[70,[25714,31429]],[30,[0,0]],[0,[100000,150000]]]</v>
      </c>
      <c r="P68" s="71">
        <v>1000000</v>
      </c>
      <c r="S68" s="10">
        <f t="shared" si="29"/>
        <v>0</v>
      </c>
      <c r="T68" s="10" t="str">
        <f t="shared" si="30"/>
        <v>捕鱼获得金币60000000</v>
      </c>
      <c r="W68" s="15">
        <v>6</v>
      </c>
      <c r="X68" s="16" t="s">
        <v>67</v>
      </c>
      <c r="AB68" s="8">
        <v>64</v>
      </c>
      <c r="AC68" s="15" t="s">
        <v>51</v>
      </c>
      <c r="AD68" s="17">
        <v>60000000</v>
      </c>
      <c r="AE68" s="17"/>
      <c r="AF68" s="30" t="s">
        <v>49</v>
      </c>
      <c r="AG68" s="31">
        <f t="shared" si="31"/>
        <v>1</v>
      </c>
      <c r="AH68" s="31">
        <f t="shared" si="32"/>
        <v>2</v>
      </c>
      <c r="AI68" s="36">
        <v>175000</v>
      </c>
      <c r="AJ68" s="37">
        <f t="shared" si="33"/>
        <v>8.75</v>
      </c>
      <c r="AQ68" s="10"/>
      <c r="BA68" s="69">
        <f t="shared" si="42"/>
        <v>25714</v>
      </c>
      <c r="BB68" s="69">
        <f t="shared" si="42"/>
        <v>31429</v>
      </c>
      <c r="BC68" s="69">
        <f t="shared" si="42"/>
        <v>70</v>
      </c>
      <c r="BD68" s="69">
        <f t="shared" si="42"/>
        <v>0</v>
      </c>
      <c r="BE68" s="69">
        <f t="shared" si="42"/>
        <v>0</v>
      </c>
      <c r="BF68" s="69">
        <f t="shared" si="42"/>
        <v>30</v>
      </c>
      <c r="BG68" s="69">
        <v>100000</v>
      </c>
      <c r="BH68" s="69">
        <v>150000</v>
      </c>
      <c r="BI68" s="69">
        <v>0</v>
      </c>
      <c r="BJ68" s="72">
        <f t="shared" si="17"/>
        <v>20000.05</v>
      </c>
      <c r="BK68" s="71" t="str">
        <f t="shared" si="13"/>
        <v>[[70,[25714,31429]],[30,[0,0]],[0,[100000,150000]]]</v>
      </c>
    </row>
    <row r="69" spans="1:63" x14ac:dyDescent="0.35">
      <c r="A69" s="8">
        <v>165</v>
      </c>
      <c r="B69" s="8"/>
      <c r="C69" s="8">
        <f t="shared" ref="C69:C83" si="47">A70</f>
        <v>166</v>
      </c>
      <c r="D69" s="9">
        <v>2</v>
      </c>
      <c r="E69" s="9">
        <v>0</v>
      </c>
      <c r="F69" s="11" t="str">
        <f t="shared" ref="F69:F84" si="48">IF(AND(D69=2,H69=4),"newTask_"&amp;D69&amp;"_"&amp;H69,IF(AND(D69=2,J69&gt;0),"newTask_"&amp;D69&amp;"_1","newTask_"&amp;D69))</f>
        <v>newTask_2</v>
      </c>
      <c r="G69" s="11" t="s">
        <v>45</v>
      </c>
      <c r="H69" s="9">
        <v>0</v>
      </c>
      <c r="I69" s="9">
        <f t="shared" si="8"/>
        <v>100</v>
      </c>
      <c r="J69" s="9">
        <f t="shared" si="9"/>
        <v>0</v>
      </c>
      <c r="K69" s="11" t="str">
        <f>IF(AK69="",AG69&amp;"|"&amp;AH69&amp;"|"&amp;AI69,AG69&amp;"|"&amp;AH69&amp;"|"&amp;AI69&amp;","&amp;AL69&amp;"|"&amp;AM69&amp;"|"&amp;AN69)</f>
        <v>2|1001|4</v>
      </c>
      <c r="L69" s="11" t="str">
        <f t="shared" si="44"/>
        <v/>
      </c>
      <c r="M69" s="11">
        <f t="shared" si="46"/>
        <v>0</v>
      </c>
      <c r="N69" s="11" t="str">
        <f t="shared" si="45"/>
        <v>捕获任意鱼：100</v>
      </c>
      <c r="O69" s="71" t="str">
        <f t="shared" si="12"/>
        <v>[[70,[25714,31429]],[30,[0,0]],[0,[100000,150000]]]</v>
      </c>
      <c r="P69" s="71">
        <v>1000000</v>
      </c>
      <c r="S69" s="10">
        <f t="shared" ref="S69:S100" si="49">IF(AND(D69=2,J69&gt;0),"使用"&amp;J69&amp;"炮及以上",IF(D69=20,VLOOKUP(H69,U:V,2,0),IF(D69=26,VLOOKUP(H69,W:X,2,0),0)))</f>
        <v>0</v>
      </c>
      <c r="T69" s="10" t="str">
        <f t="shared" ref="T69:T100" si="50">IF(AND(D69=2,H69=4),"捕获黄金鱼"&amp;I69,VLOOKUP(D69,Q:R,2,0)&amp;I69)</f>
        <v>捕获任意鱼：100</v>
      </c>
      <c r="W69" s="15">
        <v>7</v>
      </c>
      <c r="X69" s="16" t="s">
        <v>70</v>
      </c>
      <c r="AB69" s="8">
        <v>65</v>
      </c>
      <c r="AC69" s="15" t="s">
        <v>48</v>
      </c>
      <c r="AD69" s="15">
        <v>100</v>
      </c>
      <c r="AE69" s="15"/>
      <c r="AF69" s="30" t="s">
        <v>154</v>
      </c>
      <c r="AG69" s="31">
        <f t="shared" ref="AG69:AG84" si="51">VLOOKUP(AF69,AS$1:AW$27,4,0)</f>
        <v>2</v>
      </c>
      <c r="AH69" s="31">
        <f t="shared" ref="AH69:AH84" si="52">VLOOKUP(AF69,AS$1:AW$27,5,0)</f>
        <v>1001</v>
      </c>
      <c r="AI69" s="36">
        <v>4</v>
      </c>
      <c r="AJ69" s="37">
        <f t="shared" ref="AJ69:AJ84" si="53">VLOOKUP(AF69,AS$1:AW$27,3,0)*AI69</f>
        <v>8</v>
      </c>
      <c r="AQ69" s="10"/>
      <c r="BA69" s="69">
        <f t="shared" si="42"/>
        <v>25714</v>
      </c>
      <c r="BB69" s="69">
        <f t="shared" si="42"/>
        <v>31429</v>
      </c>
      <c r="BC69" s="69">
        <f t="shared" si="42"/>
        <v>70</v>
      </c>
      <c r="BD69" s="69">
        <f t="shared" si="42"/>
        <v>0</v>
      </c>
      <c r="BE69" s="69">
        <f t="shared" si="42"/>
        <v>0</v>
      </c>
      <c r="BF69" s="69">
        <f t="shared" si="42"/>
        <v>30</v>
      </c>
      <c r="BG69" s="69">
        <v>100000</v>
      </c>
      <c r="BH69" s="69">
        <v>150000</v>
      </c>
      <c r="BI69" s="69">
        <v>0</v>
      </c>
      <c r="BJ69" s="72">
        <f t="shared" si="17"/>
        <v>20000.05</v>
      </c>
      <c r="BK69" s="71" t="str">
        <f t="shared" si="13"/>
        <v>[[70,[25714,31429]],[30,[0,0]],[0,[100000,150000]]]</v>
      </c>
    </row>
    <row r="70" spans="1:63" x14ac:dyDescent="0.35">
      <c r="A70" s="8">
        <v>166</v>
      </c>
      <c r="B70" s="10"/>
      <c r="C70" s="8">
        <f t="shared" si="47"/>
        <v>167</v>
      </c>
      <c r="D70" s="9">
        <v>19</v>
      </c>
      <c r="E70" s="9">
        <v>0</v>
      </c>
      <c r="F70" s="11" t="str">
        <f t="shared" si="48"/>
        <v>newTask_19</v>
      </c>
      <c r="G70" s="11" t="s">
        <v>62</v>
      </c>
      <c r="H70" s="9">
        <v>0</v>
      </c>
      <c r="I70" s="9">
        <f t="shared" ref="I70:I84" si="54">AD70</f>
        <v>1000</v>
      </c>
      <c r="J70" s="9">
        <f t="shared" ref="J70:J84" si="55">AE70</f>
        <v>0</v>
      </c>
      <c r="K70" s="11" t="str">
        <f t="shared" ref="K70:K76" si="56">IF(AK70="",AG70&amp;"|"&amp;AH70&amp;"|"&amp;AI70,AG70&amp;"|"&amp;AH70&amp;"|"&amp;AI70&amp;","&amp;AL70&amp;"|"&amp;AM70&amp;"|"&amp;AN70)</f>
        <v>1|2|180000</v>
      </c>
      <c r="L70" s="11" t="str">
        <f t="shared" si="44"/>
        <v/>
      </c>
      <c r="M70" s="11">
        <f t="shared" si="46"/>
        <v>0</v>
      </c>
      <c r="N70" s="11" t="str">
        <f t="shared" si="45"/>
        <v>开火次数1000</v>
      </c>
      <c r="O70" s="71" t="str">
        <f t="shared" ref="O70:O84" si="57">BK70</f>
        <v>[[70,[64286,78571]],[30,[0,0]],[0,[100000,150000]]]</v>
      </c>
      <c r="P70" s="71">
        <v>1000000</v>
      </c>
      <c r="S70" s="10">
        <f t="shared" si="49"/>
        <v>0</v>
      </c>
      <c r="T70" s="10" t="str">
        <f t="shared" si="50"/>
        <v>开火次数1000</v>
      </c>
      <c r="W70" s="15">
        <v>8</v>
      </c>
      <c r="X70" s="16" t="s">
        <v>71</v>
      </c>
      <c r="AB70" s="8">
        <v>66</v>
      </c>
      <c r="AC70" s="15" t="s">
        <v>53</v>
      </c>
      <c r="AD70" s="15">
        <v>1000</v>
      </c>
      <c r="AE70" s="15"/>
      <c r="AF70" s="30" t="s">
        <v>49</v>
      </c>
      <c r="AG70" s="31">
        <f t="shared" si="51"/>
        <v>1</v>
      </c>
      <c r="AH70" s="31">
        <f t="shared" si="52"/>
        <v>2</v>
      </c>
      <c r="AI70" s="36">
        <v>180000</v>
      </c>
      <c r="AJ70" s="37">
        <f t="shared" si="53"/>
        <v>9</v>
      </c>
      <c r="AQ70" s="10"/>
      <c r="BA70" s="69">
        <f t="shared" si="42"/>
        <v>64286</v>
      </c>
      <c r="BB70" s="69">
        <f t="shared" si="42"/>
        <v>78571</v>
      </c>
      <c r="BC70" s="69">
        <f t="shared" si="42"/>
        <v>70</v>
      </c>
      <c r="BD70" s="69">
        <f t="shared" si="42"/>
        <v>0</v>
      </c>
      <c r="BE70" s="69">
        <f t="shared" si="42"/>
        <v>0</v>
      </c>
      <c r="BF70" s="69">
        <f t="shared" si="42"/>
        <v>30</v>
      </c>
      <c r="BG70" s="69">
        <v>100000</v>
      </c>
      <c r="BH70" s="69">
        <v>150000</v>
      </c>
      <c r="BI70" s="69">
        <v>0</v>
      </c>
      <c r="BJ70" s="72">
        <f t="shared" si="17"/>
        <v>49999.95</v>
      </c>
      <c r="BK70" s="71" t="str">
        <f t="shared" ref="BK70:BK84" si="58">"[["&amp;BC70&amp;",["&amp;BA70&amp;","&amp;BB70&amp;"]],["&amp;BF70&amp;",["&amp;BD70&amp;","&amp;BE70&amp;"]],["&amp;BI70&amp;",["&amp;BG70&amp;","&amp;BH70&amp;"]]]"</f>
        <v>[[70,[64286,78571]],[30,[0,0]],[0,[100000,150000]]]</v>
      </c>
    </row>
    <row r="71" spans="1:63" x14ac:dyDescent="0.35">
      <c r="A71" s="8">
        <v>167</v>
      </c>
      <c r="B71" s="8"/>
      <c r="C71" s="8">
        <f t="shared" si="47"/>
        <v>168</v>
      </c>
      <c r="D71" s="9">
        <v>20</v>
      </c>
      <c r="E71" s="9">
        <v>201</v>
      </c>
      <c r="F71" s="11" t="str">
        <f t="shared" si="48"/>
        <v>newTask_20</v>
      </c>
      <c r="G71" s="50" t="s">
        <v>69</v>
      </c>
      <c r="H71" s="9">
        <v>1001</v>
      </c>
      <c r="I71" s="9">
        <f t="shared" si="54"/>
        <v>5</v>
      </c>
      <c r="J71" s="9">
        <f t="shared" si="55"/>
        <v>0</v>
      </c>
      <c r="K71" s="11" t="str">
        <f t="shared" si="56"/>
        <v>1|2|187500</v>
      </c>
      <c r="L71" s="11" t="str">
        <f t="shared" si="44"/>
        <v/>
      </c>
      <c r="M71" s="11">
        <f t="shared" si="46"/>
        <v>0</v>
      </c>
      <c r="N71" s="11" t="str">
        <f t="shared" si="45"/>
        <v>锁定使用数量5</v>
      </c>
      <c r="O71" s="71" t="str">
        <f t="shared" si="57"/>
        <v>[[70,[25714,31429]],[30,[0,0]],[0,[100000,150000]]]</v>
      </c>
      <c r="P71" s="71">
        <v>1000000</v>
      </c>
      <c r="S71" s="10" t="str">
        <f t="shared" si="49"/>
        <v>锁定</v>
      </c>
      <c r="T71" s="10" t="str">
        <f t="shared" si="50"/>
        <v>使用数量5</v>
      </c>
      <c r="W71" s="15">
        <v>9</v>
      </c>
      <c r="X71" s="16" t="s">
        <v>72</v>
      </c>
      <c r="AB71" s="8">
        <v>67</v>
      </c>
      <c r="AC71" s="9" t="s">
        <v>151</v>
      </c>
      <c r="AD71" s="15">
        <f>AD59</f>
        <v>5</v>
      </c>
      <c r="AE71" s="15"/>
      <c r="AF71" s="30" t="s">
        <v>49</v>
      </c>
      <c r="AG71" s="31">
        <f t="shared" si="51"/>
        <v>1</v>
      </c>
      <c r="AH71" s="31">
        <f t="shared" si="52"/>
        <v>2</v>
      </c>
      <c r="AI71" s="36">
        <v>187500</v>
      </c>
      <c r="AJ71" s="37">
        <f t="shared" si="53"/>
        <v>9.375</v>
      </c>
      <c r="AQ71" s="10"/>
      <c r="BA71" s="69">
        <f t="shared" si="42"/>
        <v>25714</v>
      </c>
      <c r="BB71" s="69">
        <f t="shared" si="42"/>
        <v>31429</v>
      </c>
      <c r="BC71" s="69">
        <f t="shared" si="42"/>
        <v>70</v>
      </c>
      <c r="BD71" s="69">
        <f t="shared" si="42"/>
        <v>0</v>
      </c>
      <c r="BE71" s="69">
        <f t="shared" si="42"/>
        <v>0</v>
      </c>
      <c r="BF71" s="69">
        <f t="shared" si="42"/>
        <v>30</v>
      </c>
      <c r="BG71" s="69">
        <v>100000</v>
      </c>
      <c r="BH71" s="69">
        <v>150000</v>
      </c>
      <c r="BI71" s="69">
        <v>0</v>
      </c>
      <c r="BJ71" s="72">
        <f t="shared" si="17"/>
        <v>20000.05</v>
      </c>
      <c r="BK71" s="71" t="str">
        <f t="shared" si="58"/>
        <v>[[70,[25714,31429]],[30,[0,0]],[0,[100000,150000]]]</v>
      </c>
    </row>
    <row r="72" spans="1:63" x14ac:dyDescent="0.35">
      <c r="A72" s="8">
        <v>168</v>
      </c>
      <c r="B72" s="8"/>
      <c r="C72" s="8">
        <f t="shared" si="47"/>
        <v>169</v>
      </c>
      <c r="D72" s="9">
        <v>3</v>
      </c>
      <c r="E72" s="9">
        <v>0</v>
      </c>
      <c r="F72" s="11" t="str">
        <f t="shared" si="48"/>
        <v>newTask_3</v>
      </c>
      <c r="G72" s="11" t="s">
        <v>58</v>
      </c>
      <c r="H72" s="9">
        <v>2</v>
      </c>
      <c r="I72" s="9">
        <f t="shared" si="54"/>
        <v>70000000</v>
      </c>
      <c r="J72" s="9">
        <f t="shared" si="55"/>
        <v>0</v>
      </c>
      <c r="K72" s="11" t="str">
        <f t="shared" si="56"/>
        <v>1|2|195000</v>
      </c>
      <c r="L72" s="11" t="str">
        <f t="shared" si="44"/>
        <v/>
      </c>
      <c r="M72" s="11">
        <f t="shared" si="46"/>
        <v>0</v>
      </c>
      <c r="N72" s="11" t="str">
        <f t="shared" si="45"/>
        <v>捕鱼获得金币70000000</v>
      </c>
      <c r="O72" s="71" t="str">
        <f t="shared" si="57"/>
        <v>[[70,[25714,31429]],[30,[0,0]],[0,[100000,150000]]]</v>
      </c>
      <c r="P72" s="71">
        <v>1000000</v>
      </c>
      <c r="S72" s="10">
        <f t="shared" si="49"/>
        <v>0</v>
      </c>
      <c r="T72" s="10" t="str">
        <f t="shared" si="50"/>
        <v>捕鱼获得金币70000000</v>
      </c>
      <c r="W72" s="15">
        <v>10</v>
      </c>
      <c r="X72" s="16" t="s">
        <v>75</v>
      </c>
      <c r="AB72" s="8">
        <v>68</v>
      </c>
      <c r="AC72" s="15" t="s">
        <v>51</v>
      </c>
      <c r="AD72" s="17">
        <v>70000000</v>
      </c>
      <c r="AE72" s="17"/>
      <c r="AF72" s="30" t="s">
        <v>49</v>
      </c>
      <c r="AG72" s="31">
        <f t="shared" si="51"/>
        <v>1</v>
      </c>
      <c r="AH72" s="31">
        <f t="shared" si="52"/>
        <v>2</v>
      </c>
      <c r="AI72" s="36">
        <v>195000</v>
      </c>
      <c r="AJ72" s="37">
        <f t="shared" si="53"/>
        <v>9.75</v>
      </c>
      <c r="AQ72" s="10"/>
      <c r="BA72" s="69">
        <f t="shared" ref="BA72:BF84" si="59">BA69</f>
        <v>25714</v>
      </c>
      <c r="BB72" s="69">
        <f t="shared" si="59"/>
        <v>31429</v>
      </c>
      <c r="BC72" s="69">
        <f t="shared" si="59"/>
        <v>70</v>
      </c>
      <c r="BD72" s="69">
        <f t="shared" si="59"/>
        <v>0</v>
      </c>
      <c r="BE72" s="69">
        <f t="shared" si="59"/>
        <v>0</v>
      </c>
      <c r="BF72" s="69">
        <f t="shared" si="59"/>
        <v>30</v>
      </c>
      <c r="BG72" s="69">
        <v>100000</v>
      </c>
      <c r="BH72" s="69">
        <v>150000</v>
      </c>
      <c r="BI72" s="69">
        <v>0</v>
      </c>
      <c r="BJ72" s="72">
        <f t="shared" si="17"/>
        <v>20000.05</v>
      </c>
      <c r="BK72" s="71" t="str">
        <f t="shared" si="58"/>
        <v>[[70,[25714,31429]],[30,[0,0]],[0,[100000,150000]]]</v>
      </c>
    </row>
    <row r="73" spans="1:63" x14ac:dyDescent="0.35">
      <c r="A73" s="8">
        <v>169</v>
      </c>
      <c r="B73" s="8"/>
      <c r="C73" s="8">
        <f t="shared" si="47"/>
        <v>170</v>
      </c>
      <c r="D73" s="9">
        <v>2</v>
      </c>
      <c r="E73" s="9">
        <v>0</v>
      </c>
      <c r="F73" s="11" t="str">
        <f t="shared" si="48"/>
        <v>newTask_2_4</v>
      </c>
      <c r="G73" s="11" t="s">
        <v>130</v>
      </c>
      <c r="H73" s="9">
        <v>4</v>
      </c>
      <c r="I73" s="9">
        <f t="shared" si="54"/>
        <v>6</v>
      </c>
      <c r="J73" s="9">
        <f t="shared" si="55"/>
        <v>0</v>
      </c>
      <c r="K73" s="11" t="str">
        <f t="shared" si="56"/>
        <v>1|2|200000</v>
      </c>
      <c r="L73" s="11" t="str">
        <f t="shared" si="44"/>
        <v/>
      </c>
      <c r="M73" s="11">
        <f t="shared" si="46"/>
        <v>0</v>
      </c>
      <c r="N73" s="11" t="str">
        <f t="shared" si="45"/>
        <v>捕获黄金鱼6</v>
      </c>
      <c r="O73" s="71" t="str">
        <f t="shared" si="57"/>
        <v>[[70,[64286,78571]],[30,[0,0]],[0,[100000,150000]]]</v>
      </c>
      <c r="P73" s="71">
        <v>1000000</v>
      </c>
      <c r="S73" s="10">
        <f t="shared" si="49"/>
        <v>0</v>
      </c>
      <c r="T73" s="10" t="str">
        <f t="shared" si="50"/>
        <v>捕获黄金鱼6</v>
      </c>
      <c r="W73" s="15">
        <v>11</v>
      </c>
      <c r="X73" s="16" t="s">
        <v>77</v>
      </c>
      <c r="AB73" s="8">
        <v>69</v>
      </c>
      <c r="AC73" s="15" t="s">
        <v>128</v>
      </c>
      <c r="AD73" s="15">
        <f>AD61</f>
        <v>6</v>
      </c>
      <c r="AE73" s="15"/>
      <c r="AF73" s="30" t="s">
        <v>49</v>
      </c>
      <c r="AG73" s="31">
        <f t="shared" si="51"/>
        <v>1</v>
      </c>
      <c r="AH73" s="31">
        <f t="shared" si="52"/>
        <v>2</v>
      </c>
      <c r="AI73" s="36">
        <v>200000</v>
      </c>
      <c r="AJ73" s="37">
        <f t="shared" si="53"/>
        <v>10</v>
      </c>
      <c r="AQ73" s="10"/>
      <c r="BA73" s="69">
        <f t="shared" si="59"/>
        <v>64286</v>
      </c>
      <c r="BB73" s="69">
        <f t="shared" si="59"/>
        <v>78571</v>
      </c>
      <c r="BC73" s="69">
        <f t="shared" si="59"/>
        <v>70</v>
      </c>
      <c r="BD73" s="69">
        <f t="shared" si="59"/>
        <v>0</v>
      </c>
      <c r="BE73" s="69">
        <f t="shared" si="59"/>
        <v>0</v>
      </c>
      <c r="BF73" s="69">
        <f t="shared" si="59"/>
        <v>30</v>
      </c>
      <c r="BG73" s="69">
        <v>100000</v>
      </c>
      <c r="BH73" s="69">
        <v>150000</v>
      </c>
      <c r="BI73" s="69">
        <v>0</v>
      </c>
      <c r="BJ73" s="72">
        <f t="shared" ref="BJ73:BJ84" si="60">((BA73+BB73)/2*BC73+(BD73+BE73)/2*BF73+(BG73+BH73)/2*BI73)/(BC73+BF73+BI73)</f>
        <v>49999.95</v>
      </c>
      <c r="BK73" s="71" t="str">
        <f t="shared" si="58"/>
        <v>[[70,[64286,78571]],[30,[0,0]],[0,[100000,150000]]]</v>
      </c>
    </row>
    <row r="74" spans="1:63" x14ac:dyDescent="0.35">
      <c r="A74" s="8">
        <v>170</v>
      </c>
      <c r="B74" s="8"/>
      <c r="C74" s="8">
        <f t="shared" si="47"/>
        <v>171</v>
      </c>
      <c r="D74" s="9">
        <v>19</v>
      </c>
      <c r="E74" s="9">
        <v>0</v>
      </c>
      <c r="F74" s="11" t="str">
        <f t="shared" si="48"/>
        <v>newTask_19</v>
      </c>
      <c r="G74" s="11" t="s">
        <v>62</v>
      </c>
      <c r="H74" s="9">
        <v>0</v>
      </c>
      <c r="I74" s="9">
        <f t="shared" si="54"/>
        <v>1000</v>
      </c>
      <c r="J74" s="9">
        <f t="shared" si="55"/>
        <v>0</v>
      </c>
      <c r="K74" s="11" t="str">
        <f t="shared" si="56"/>
        <v>2|1003|1</v>
      </c>
      <c r="L74" s="11" t="str">
        <f t="shared" si="44"/>
        <v/>
      </c>
      <c r="M74" s="11">
        <f t="shared" si="46"/>
        <v>0</v>
      </c>
      <c r="N74" s="11" t="str">
        <f t="shared" si="45"/>
        <v>开火次数1000</v>
      </c>
      <c r="O74" s="71" t="str">
        <f t="shared" si="57"/>
        <v>[[70,[25714,31429]],[30,[0,0]],[0,[100000,150000]]]</v>
      </c>
      <c r="P74" s="71">
        <v>1000000</v>
      </c>
      <c r="S74" s="10">
        <f t="shared" si="49"/>
        <v>0</v>
      </c>
      <c r="T74" s="10" t="str">
        <f t="shared" si="50"/>
        <v>开火次数1000</v>
      </c>
      <c r="W74" s="15">
        <v>12</v>
      </c>
      <c r="X74" s="16" t="s">
        <v>79</v>
      </c>
      <c r="AB74" s="8">
        <v>70</v>
      </c>
      <c r="AC74" s="15" t="s">
        <v>53</v>
      </c>
      <c r="AD74" s="15">
        <v>1000</v>
      </c>
      <c r="AE74" s="15"/>
      <c r="AF74" s="30" t="s">
        <v>145</v>
      </c>
      <c r="AG74" s="31">
        <f t="shared" si="51"/>
        <v>2</v>
      </c>
      <c r="AH74" s="31">
        <f t="shared" si="52"/>
        <v>1003</v>
      </c>
      <c r="AI74" s="36">
        <v>1</v>
      </c>
      <c r="AJ74" s="37">
        <f t="shared" si="53"/>
        <v>10</v>
      </c>
      <c r="AQ74" s="10"/>
      <c r="BA74" s="69">
        <f t="shared" si="59"/>
        <v>25714</v>
      </c>
      <c r="BB74" s="69">
        <f t="shared" si="59"/>
        <v>31429</v>
      </c>
      <c r="BC74" s="69">
        <f t="shared" si="59"/>
        <v>70</v>
      </c>
      <c r="BD74" s="69">
        <f t="shared" si="59"/>
        <v>0</v>
      </c>
      <c r="BE74" s="69">
        <f t="shared" si="59"/>
        <v>0</v>
      </c>
      <c r="BF74" s="69">
        <f t="shared" si="59"/>
        <v>30</v>
      </c>
      <c r="BG74" s="69">
        <v>100000</v>
      </c>
      <c r="BH74" s="69">
        <v>150000</v>
      </c>
      <c r="BI74" s="69">
        <v>0</v>
      </c>
      <c r="BJ74" s="72">
        <f t="shared" si="60"/>
        <v>20000.05</v>
      </c>
      <c r="BK74" s="71" t="str">
        <f t="shared" si="58"/>
        <v>[[70,[25714,31429]],[30,[0,0]],[0,[100000,150000]]]</v>
      </c>
    </row>
    <row r="75" spans="1:63" x14ac:dyDescent="0.35">
      <c r="A75" s="8">
        <v>171</v>
      </c>
      <c r="B75" s="8"/>
      <c r="C75" s="8">
        <f t="shared" si="47"/>
        <v>172</v>
      </c>
      <c r="D75" s="9">
        <v>20</v>
      </c>
      <c r="E75" s="9">
        <v>201</v>
      </c>
      <c r="F75" s="11" t="str">
        <f t="shared" si="48"/>
        <v>newTask_20</v>
      </c>
      <c r="G75" s="50" t="s">
        <v>69</v>
      </c>
      <c r="H75" s="9">
        <v>1001</v>
      </c>
      <c r="I75" s="9">
        <f t="shared" si="54"/>
        <v>5</v>
      </c>
      <c r="J75" s="9">
        <f t="shared" si="55"/>
        <v>0</v>
      </c>
      <c r="K75" s="11" t="str">
        <f t="shared" si="56"/>
        <v>1|2|210000</v>
      </c>
      <c r="L75" s="11" t="str">
        <f t="shared" si="44"/>
        <v/>
      </c>
      <c r="M75" s="11">
        <f t="shared" si="46"/>
        <v>0</v>
      </c>
      <c r="N75" s="11" t="str">
        <f t="shared" si="45"/>
        <v>锁定使用数量5</v>
      </c>
      <c r="O75" s="71" t="str">
        <f t="shared" si="57"/>
        <v>[[70,[25714,31429]],[30,[0,0]],[0,[100000,150000]]]</v>
      </c>
      <c r="P75" s="71">
        <v>1000000</v>
      </c>
      <c r="S75" s="10" t="str">
        <f t="shared" si="49"/>
        <v>锁定</v>
      </c>
      <c r="T75" s="10" t="str">
        <f t="shared" si="50"/>
        <v>使用数量5</v>
      </c>
      <c r="W75" s="15">
        <v>13</v>
      </c>
      <c r="X75" s="16" t="s">
        <v>81</v>
      </c>
      <c r="AB75" s="8">
        <v>71</v>
      </c>
      <c r="AC75" s="15" t="s">
        <v>57</v>
      </c>
      <c r="AD75" s="15">
        <v>5</v>
      </c>
      <c r="AE75" s="15"/>
      <c r="AF75" s="30" t="s">
        <v>49</v>
      </c>
      <c r="AG75" s="31">
        <f t="shared" si="51"/>
        <v>1</v>
      </c>
      <c r="AH75" s="31">
        <f t="shared" si="52"/>
        <v>2</v>
      </c>
      <c r="AI75" s="36">
        <v>210000</v>
      </c>
      <c r="AJ75" s="37">
        <f t="shared" si="53"/>
        <v>10.5</v>
      </c>
      <c r="AQ75" s="10"/>
      <c r="BA75" s="69">
        <f t="shared" si="59"/>
        <v>25714</v>
      </c>
      <c r="BB75" s="69">
        <f t="shared" si="59"/>
        <v>31429</v>
      </c>
      <c r="BC75" s="69">
        <f t="shared" si="59"/>
        <v>70</v>
      </c>
      <c r="BD75" s="69">
        <f t="shared" si="59"/>
        <v>0</v>
      </c>
      <c r="BE75" s="69">
        <f t="shared" si="59"/>
        <v>0</v>
      </c>
      <c r="BF75" s="69">
        <f t="shared" si="59"/>
        <v>30</v>
      </c>
      <c r="BG75" s="69">
        <v>100000</v>
      </c>
      <c r="BH75" s="69">
        <v>150000</v>
      </c>
      <c r="BI75" s="69">
        <v>0</v>
      </c>
      <c r="BJ75" s="72">
        <f t="shared" si="60"/>
        <v>20000.05</v>
      </c>
      <c r="BK75" s="71" t="str">
        <f t="shared" si="58"/>
        <v>[[70,[25714,31429]],[30,[0,0]],[0,[100000,150000]]]</v>
      </c>
    </row>
    <row r="76" spans="1:63" x14ac:dyDescent="0.35">
      <c r="A76" s="8">
        <v>172</v>
      </c>
      <c r="B76" s="10"/>
      <c r="C76" s="8">
        <f t="shared" si="47"/>
        <v>173</v>
      </c>
      <c r="D76" s="9">
        <v>3</v>
      </c>
      <c r="E76" s="9">
        <v>0</v>
      </c>
      <c r="F76" s="11" t="str">
        <f t="shared" si="48"/>
        <v>newTask_3</v>
      </c>
      <c r="G76" s="11" t="s">
        <v>58</v>
      </c>
      <c r="H76" s="9">
        <v>2</v>
      </c>
      <c r="I76" s="9">
        <f t="shared" si="54"/>
        <v>80000000</v>
      </c>
      <c r="J76" s="9">
        <f t="shared" si="55"/>
        <v>0</v>
      </c>
      <c r="K76" s="11" t="str">
        <f t="shared" si="56"/>
        <v>1|2|220000</v>
      </c>
      <c r="L76" s="11" t="str">
        <f t="shared" si="44"/>
        <v/>
      </c>
      <c r="M76" s="11">
        <f t="shared" si="46"/>
        <v>0</v>
      </c>
      <c r="N76" s="11" t="str">
        <f t="shared" si="45"/>
        <v>捕鱼获得金币80000000</v>
      </c>
      <c r="O76" s="71" t="str">
        <f t="shared" si="57"/>
        <v>[[70,[64286,78571]],[30,[0,0]],[0,[100000,150000]]]</v>
      </c>
      <c r="P76" s="71">
        <v>1000000</v>
      </c>
      <c r="S76" s="10">
        <f t="shared" si="49"/>
        <v>0</v>
      </c>
      <c r="T76" s="10" t="str">
        <f t="shared" si="50"/>
        <v>捕鱼获得金币80000000</v>
      </c>
      <c r="W76" s="15">
        <v>14</v>
      </c>
      <c r="X76" s="16" t="s">
        <v>82</v>
      </c>
      <c r="AB76" s="8">
        <v>72</v>
      </c>
      <c r="AC76" s="15" t="s">
        <v>51</v>
      </c>
      <c r="AD76" s="17">
        <v>80000000</v>
      </c>
      <c r="AE76" s="17"/>
      <c r="AF76" s="30" t="s">
        <v>49</v>
      </c>
      <c r="AG76" s="31">
        <f t="shared" si="51"/>
        <v>1</v>
      </c>
      <c r="AH76" s="31">
        <f t="shared" si="52"/>
        <v>2</v>
      </c>
      <c r="AI76" s="36">
        <v>220000</v>
      </c>
      <c r="AJ76" s="37">
        <f t="shared" si="53"/>
        <v>11</v>
      </c>
      <c r="AQ76" s="10"/>
      <c r="BA76" s="69">
        <f t="shared" si="59"/>
        <v>64286</v>
      </c>
      <c r="BB76" s="69">
        <f t="shared" si="59"/>
        <v>78571</v>
      </c>
      <c r="BC76" s="69">
        <f t="shared" si="59"/>
        <v>70</v>
      </c>
      <c r="BD76" s="69">
        <f t="shared" si="59"/>
        <v>0</v>
      </c>
      <c r="BE76" s="69">
        <f t="shared" si="59"/>
        <v>0</v>
      </c>
      <c r="BF76" s="69">
        <f t="shared" si="59"/>
        <v>30</v>
      </c>
      <c r="BG76" s="69">
        <v>100000</v>
      </c>
      <c r="BH76" s="69">
        <v>150000</v>
      </c>
      <c r="BI76" s="69">
        <v>0</v>
      </c>
      <c r="BJ76" s="72">
        <f t="shared" si="60"/>
        <v>49999.95</v>
      </c>
      <c r="BK76" s="71" t="str">
        <f t="shared" si="58"/>
        <v>[[70,[64286,78571]],[30,[0,0]],[0,[100000,150000]]]</v>
      </c>
    </row>
    <row r="77" spans="1:63" x14ac:dyDescent="0.35">
      <c r="A77" s="8">
        <v>173</v>
      </c>
      <c r="B77" s="8"/>
      <c r="C77" s="8">
        <f t="shared" si="47"/>
        <v>174</v>
      </c>
      <c r="D77" s="49">
        <v>2</v>
      </c>
      <c r="E77" s="9">
        <v>0</v>
      </c>
      <c r="F77" s="11" t="str">
        <f t="shared" si="48"/>
        <v>newTask_2</v>
      </c>
      <c r="G77" s="50" t="s">
        <v>45</v>
      </c>
      <c r="H77" s="9">
        <v>0</v>
      </c>
      <c r="I77" s="9">
        <f t="shared" si="54"/>
        <v>110</v>
      </c>
      <c r="J77" s="9">
        <f t="shared" si="55"/>
        <v>0</v>
      </c>
      <c r="K77" s="10" t="str">
        <f>IF(AK77="",AG77&amp;"|"&amp;AH77&amp;"|"&amp;AI77,AG77&amp;"|"&amp;AH77&amp;"|"&amp;AI77&amp;","&amp;AL77&amp;"|"&amp;AM77&amp;"|"&amp;AN77)</f>
        <v>1|2|230000</v>
      </c>
      <c r="L77" s="10" t="str">
        <f>IF(AK77="",TRIM(""),AI77&amp;","&amp;AO77)</f>
        <v/>
      </c>
      <c r="M77" s="10">
        <v>1</v>
      </c>
      <c r="N77" s="10" t="str">
        <f>IF(S77&lt;&gt;0,S77,"")&amp;T77</f>
        <v>捕获任意鱼：110</v>
      </c>
      <c r="O77" s="71" t="str">
        <f t="shared" si="57"/>
        <v>[[70,[25714,31429]],[30,[0,0]],[0,[100000,150000]]]</v>
      </c>
      <c r="P77" s="71">
        <v>1000000</v>
      </c>
      <c r="S77" s="10">
        <f t="shared" si="49"/>
        <v>0</v>
      </c>
      <c r="T77" s="10" t="str">
        <f t="shared" si="50"/>
        <v>捕获任意鱼：110</v>
      </c>
      <c r="W77" s="15">
        <v>15</v>
      </c>
      <c r="X77" s="16" t="s">
        <v>84</v>
      </c>
      <c r="AB77" s="8">
        <v>73</v>
      </c>
      <c r="AC77" s="15" t="s">
        <v>48</v>
      </c>
      <c r="AD77" s="15">
        <v>110</v>
      </c>
      <c r="AE77" s="15"/>
      <c r="AF77" s="30" t="s">
        <v>49</v>
      </c>
      <c r="AG77" s="31">
        <f t="shared" si="51"/>
        <v>1</v>
      </c>
      <c r="AH77" s="31">
        <f t="shared" si="52"/>
        <v>2</v>
      </c>
      <c r="AI77" s="36">
        <v>230000</v>
      </c>
      <c r="AJ77" s="37">
        <f t="shared" si="53"/>
        <v>11.5</v>
      </c>
      <c r="AQ77" s="10"/>
      <c r="BA77" s="69">
        <f t="shared" si="59"/>
        <v>25714</v>
      </c>
      <c r="BB77" s="69">
        <f t="shared" si="59"/>
        <v>31429</v>
      </c>
      <c r="BC77" s="69">
        <f t="shared" si="59"/>
        <v>70</v>
      </c>
      <c r="BD77" s="69">
        <f t="shared" si="59"/>
        <v>0</v>
      </c>
      <c r="BE77" s="69">
        <f t="shared" si="59"/>
        <v>0</v>
      </c>
      <c r="BF77" s="69">
        <f t="shared" si="59"/>
        <v>30</v>
      </c>
      <c r="BG77" s="69">
        <v>100000</v>
      </c>
      <c r="BH77" s="69">
        <v>150000</v>
      </c>
      <c r="BI77" s="69">
        <v>0</v>
      </c>
      <c r="BJ77" s="72">
        <f t="shared" si="60"/>
        <v>20000.05</v>
      </c>
      <c r="BK77" s="71" t="str">
        <f t="shared" si="58"/>
        <v>[[70,[25714,31429]],[30,[0,0]],[0,[100000,150000]]]</v>
      </c>
    </row>
    <row r="78" spans="1:63" x14ac:dyDescent="0.35">
      <c r="A78" s="8">
        <v>174</v>
      </c>
      <c r="B78" s="10"/>
      <c r="C78" s="8">
        <f t="shared" si="47"/>
        <v>175</v>
      </c>
      <c r="D78" s="49">
        <v>19</v>
      </c>
      <c r="E78" s="9">
        <v>0</v>
      </c>
      <c r="F78" s="11" t="str">
        <f t="shared" si="48"/>
        <v>newTask_19</v>
      </c>
      <c r="G78" s="50" t="s">
        <v>62</v>
      </c>
      <c r="H78" s="9">
        <v>0</v>
      </c>
      <c r="I78" s="9">
        <f t="shared" si="54"/>
        <v>1000</v>
      </c>
      <c r="J78" s="9">
        <f t="shared" si="55"/>
        <v>0</v>
      </c>
      <c r="K78" s="10" t="str">
        <f>IF(AK78="",AG78&amp;"|"&amp;AH78&amp;"|"&amp;AI78,AG78&amp;"|"&amp;AH78&amp;"|"&amp;AI78&amp;","&amp;AL78&amp;"|"&amp;AM78&amp;"|"&amp;AN78)</f>
        <v>1|2|240000</v>
      </c>
      <c r="L78" s="10" t="str">
        <f t="shared" ref="L78:L84" si="61">IF(AK78="",TRIM(""),AI78&amp;","&amp;AO78)</f>
        <v/>
      </c>
      <c r="M78" s="10">
        <v>1</v>
      </c>
      <c r="N78" s="10" t="str">
        <f t="shared" ref="N78:N84" si="62">IF(S78&lt;&gt;0,S78,"")&amp;T78</f>
        <v>开火次数1000</v>
      </c>
      <c r="O78" s="71" t="str">
        <f t="shared" si="57"/>
        <v>[[70,[25714,31429]],[30,[0,0]],[0,[100000,150000]]]</v>
      </c>
      <c r="P78" s="71">
        <v>1000000</v>
      </c>
      <c r="S78" s="10">
        <f t="shared" si="49"/>
        <v>0</v>
      </c>
      <c r="T78" s="10" t="str">
        <f t="shared" si="50"/>
        <v>开火次数1000</v>
      </c>
      <c r="W78" s="15">
        <v>16</v>
      </c>
      <c r="X78" s="16" t="s">
        <v>86</v>
      </c>
      <c r="AB78" s="8">
        <v>74</v>
      </c>
      <c r="AC78" s="15" t="s">
        <v>53</v>
      </c>
      <c r="AD78" s="15">
        <v>1000</v>
      </c>
      <c r="AE78" s="15"/>
      <c r="AF78" s="30" t="s">
        <v>49</v>
      </c>
      <c r="AG78" s="31">
        <f t="shared" si="51"/>
        <v>1</v>
      </c>
      <c r="AH78" s="31">
        <f t="shared" si="52"/>
        <v>2</v>
      </c>
      <c r="AI78" s="36">
        <v>240000</v>
      </c>
      <c r="AJ78" s="37">
        <f t="shared" si="53"/>
        <v>12</v>
      </c>
      <c r="AQ78" s="10"/>
      <c r="BA78" s="69">
        <f t="shared" si="59"/>
        <v>25714</v>
      </c>
      <c r="BB78" s="69">
        <f t="shared" si="59"/>
        <v>31429</v>
      </c>
      <c r="BC78" s="69">
        <f t="shared" si="59"/>
        <v>70</v>
      </c>
      <c r="BD78" s="69">
        <f t="shared" si="59"/>
        <v>0</v>
      </c>
      <c r="BE78" s="69">
        <f t="shared" si="59"/>
        <v>0</v>
      </c>
      <c r="BF78" s="69">
        <f t="shared" si="59"/>
        <v>30</v>
      </c>
      <c r="BG78" s="69">
        <v>100000</v>
      </c>
      <c r="BH78" s="69">
        <v>150000</v>
      </c>
      <c r="BI78" s="69">
        <v>0</v>
      </c>
      <c r="BJ78" s="72">
        <f t="shared" si="60"/>
        <v>20000.05</v>
      </c>
      <c r="BK78" s="71" t="str">
        <f t="shared" si="58"/>
        <v>[[70,[25714,31429]],[30,[0,0]],[0,[100000,150000]]]</v>
      </c>
    </row>
    <row r="79" spans="1:63" x14ac:dyDescent="0.35">
      <c r="A79" s="8">
        <v>175</v>
      </c>
      <c r="B79" s="8"/>
      <c r="C79" s="8">
        <f t="shared" si="47"/>
        <v>176</v>
      </c>
      <c r="D79" s="49">
        <v>20</v>
      </c>
      <c r="E79" s="9">
        <v>201</v>
      </c>
      <c r="F79" s="11" t="str">
        <f t="shared" si="48"/>
        <v>newTask_20</v>
      </c>
      <c r="G79" s="50" t="s">
        <v>69</v>
      </c>
      <c r="H79" s="9">
        <v>1001</v>
      </c>
      <c r="I79" s="9">
        <f t="shared" si="54"/>
        <v>5</v>
      </c>
      <c r="J79" s="9">
        <f t="shared" si="55"/>
        <v>0</v>
      </c>
      <c r="K79" s="10" t="str">
        <f>IF(AK79="",AG79&amp;"|"&amp;AH79&amp;"|"&amp;AI79,AG79&amp;"|"&amp;AH79&amp;"|"&amp;AI79&amp;","&amp;AL79&amp;"|"&amp;AM79&amp;"|"&amp;AN79)</f>
        <v>2|1001|5</v>
      </c>
      <c r="L79" s="10" t="str">
        <f t="shared" si="61"/>
        <v/>
      </c>
      <c r="M79" s="10">
        <v>1</v>
      </c>
      <c r="N79" s="10" t="str">
        <f t="shared" si="62"/>
        <v>锁定使用数量5</v>
      </c>
      <c r="O79" s="71" t="str">
        <f t="shared" si="57"/>
        <v>[[70,[64286,78571]],[30,[0,0]],[0,[100000,150000]]]</v>
      </c>
      <c r="P79" s="71">
        <v>1000000</v>
      </c>
      <c r="S79" s="10" t="str">
        <f t="shared" si="49"/>
        <v>锁定</v>
      </c>
      <c r="T79" s="10" t="str">
        <f t="shared" si="50"/>
        <v>使用数量5</v>
      </c>
      <c r="W79" s="15">
        <v>17</v>
      </c>
      <c r="X79" s="16" t="s">
        <v>88</v>
      </c>
      <c r="AB79" s="8">
        <v>75</v>
      </c>
      <c r="AC79" s="15" t="s">
        <v>57</v>
      </c>
      <c r="AD79" s="15">
        <f>AD67</f>
        <v>5</v>
      </c>
      <c r="AE79" s="15"/>
      <c r="AF79" s="30" t="s">
        <v>156</v>
      </c>
      <c r="AG79" s="31">
        <f t="shared" si="51"/>
        <v>2</v>
      </c>
      <c r="AH79" s="31">
        <f t="shared" si="52"/>
        <v>1001</v>
      </c>
      <c r="AI79" s="36">
        <v>5</v>
      </c>
      <c r="AJ79" s="37">
        <f t="shared" si="53"/>
        <v>10</v>
      </c>
      <c r="AQ79" s="10"/>
      <c r="BA79" s="69">
        <f t="shared" si="59"/>
        <v>64286</v>
      </c>
      <c r="BB79" s="69">
        <f t="shared" si="59"/>
        <v>78571</v>
      </c>
      <c r="BC79" s="69">
        <f t="shared" si="59"/>
        <v>70</v>
      </c>
      <c r="BD79" s="69">
        <f t="shared" si="59"/>
        <v>0</v>
      </c>
      <c r="BE79" s="69">
        <f t="shared" si="59"/>
        <v>0</v>
      </c>
      <c r="BF79" s="69">
        <f t="shared" si="59"/>
        <v>30</v>
      </c>
      <c r="BG79" s="69">
        <v>100000</v>
      </c>
      <c r="BH79" s="69">
        <v>150000</v>
      </c>
      <c r="BI79" s="69">
        <v>0</v>
      </c>
      <c r="BJ79" s="72">
        <f t="shared" si="60"/>
        <v>49999.95</v>
      </c>
      <c r="BK79" s="71" t="str">
        <f t="shared" si="58"/>
        <v>[[70,[64286,78571]],[30,[0,0]],[0,[100000,150000]]]</v>
      </c>
    </row>
    <row r="80" spans="1:63" x14ac:dyDescent="0.35">
      <c r="A80" s="8">
        <v>176</v>
      </c>
      <c r="B80" s="8"/>
      <c r="C80" s="8">
        <f t="shared" si="47"/>
        <v>177</v>
      </c>
      <c r="D80" s="49">
        <v>3</v>
      </c>
      <c r="E80" s="9">
        <v>0</v>
      </c>
      <c r="F80" s="11" t="str">
        <f t="shared" si="48"/>
        <v>newTask_3</v>
      </c>
      <c r="G80" s="50" t="s">
        <v>58</v>
      </c>
      <c r="H80" s="9">
        <v>2</v>
      </c>
      <c r="I80" s="9">
        <f t="shared" si="54"/>
        <v>90000000</v>
      </c>
      <c r="J80" s="9">
        <f t="shared" si="55"/>
        <v>0</v>
      </c>
      <c r="K80" s="10" t="str">
        <f>IF(AK80="",AG80&amp;"|"&amp;AH80&amp;"|"&amp;AI80,AG80&amp;"|"&amp;AH80&amp;"|"&amp;AI80&amp;","&amp;AL80&amp;"|"&amp;AM80&amp;"|"&amp;AN80)</f>
        <v>1|2|250000</v>
      </c>
      <c r="L80" s="10" t="str">
        <f t="shared" si="61"/>
        <v/>
      </c>
      <c r="M80" s="10">
        <f t="shared" ref="M80:M84" si="63">IF(L80&lt;&gt;"",1,0)</f>
        <v>0</v>
      </c>
      <c r="N80" s="10" t="str">
        <f t="shared" si="62"/>
        <v>捕鱼获得金币90000000</v>
      </c>
      <c r="O80" s="71" t="str">
        <f t="shared" si="57"/>
        <v>[[70,[25714,31429]],[30,[0,0]],[0,[100000,150000]]]</v>
      </c>
      <c r="P80" s="71">
        <v>1000000</v>
      </c>
      <c r="S80" s="10">
        <f t="shared" si="49"/>
        <v>0</v>
      </c>
      <c r="T80" s="10" t="str">
        <f t="shared" si="50"/>
        <v>捕鱼获得金币90000000</v>
      </c>
      <c r="W80" s="15">
        <v>18</v>
      </c>
      <c r="X80" s="16" t="s">
        <v>90</v>
      </c>
      <c r="AB80" s="8">
        <v>76</v>
      </c>
      <c r="AC80" s="15" t="s">
        <v>51</v>
      </c>
      <c r="AD80" s="17">
        <v>90000000</v>
      </c>
      <c r="AE80" s="17"/>
      <c r="AF80" s="30" t="s">
        <v>49</v>
      </c>
      <c r="AG80" s="31">
        <f t="shared" si="51"/>
        <v>1</v>
      </c>
      <c r="AH80" s="31">
        <f t="shared" si="52"/>
        <v>2</v>
      </c>
      <c r="AI80" s="36">
        <v>250000</v>
      </c>
      <c r="AJ80" s="37">
        <f t="shared" si="53"/>
        <v>12.5</v>
      </c>
      <c r="AQ80" s="10"/>
      <c r="BA80" s="69">
        <f t="shared" si="59"/>
        <v>25714</v>
      </c>
      <c r="BB80" s="69">
        <f t="shared" si="59"/>
        <v>31429</v>
      </c>
      <c r="BC80" s="69">
        <f t="shared" si="59"/>
        <v>70</v>
      </c>
      <c r="BD80" s="69">
        <f t="shared" si="59"/>
        <v>0</v>
      </c>
      <c r="BE80" s="69">
        <f t="shared" si="59"/>
        <v>0</v>
      </c>
      <c r="BF80" s="69">
        <f t="shared" si="59"/>
        <v>30</v>
      </c>
      <c r="BG80" s="69">
        <v>100000</v>
      </c>
      <c r="BH80" s="69">
        <v>150000</v>
      </c>
      <c r="BI80" s="69">
        <v>0</v>
      </c>
      <c r="BJ80" s="72">
        <f t="shared" si="60"/>
        <v>20000.05</v>
      </c>
      <c r="BK80" s="71" t="str">
        <f t="shared" si="58"/>
        <v>[[70,[25714,31429]],[30,[0,0]],[0,[100000,150000]]]</v>
      </c>
    </row>
    <row r="81" spans="1:63" x14ac:dyDescent="0.35">
      <c r="A81" s="8">
        <v>177</v>
      </c>
      <c r="B81" s="8"/>
      <c r="C81" s="8">
        <f t="shared" si="47"/>
        <v>178</v>
      </c>
      <c r="D81" s="49">
        <v>2</v>
      </c>
      <c r="E81" s="9">
        <v>0</v>
      </c>
      <c r="F81" s="11" t="str">
        <f t="shared" si="48"/>
        <v>newTask_2</v>
      </c>
      <c r="G81" s="50" t="s">
        <v>45</v>
      </c>
      <c r="H81" s="9">
        <v>0</v>
      </c>
      <c r="I81" s="9">
        <f t="shared" si="54"/>
        <v>120</v>
      </c>
      <c r="J81" s="9">
        <f t="shared" si="55"/>
        <v>0</v>
      </c>
      <c r="K81" s="10" t="str">
        <f>IF(AK81="",AG81&amp;"|"&amp;AH81&amp;"|"&amp;AI81,AG81&amp;"|"&amp;AH81&amp;"|"&amp;AI81&amp;","&amp;AL81&amp;"|"&amp;AM81&amp;"|"&amp;AN81)</f>
        <v>1|2|270000</v>
      </c>
      <c r="L81" s="10" t="str">
        <f t="shared" si="61"/>
        <v/>
      </c>
      <c r="M81" s="10">
        <f t="shared" si="63"/>
        <v>0</v>
      </c>
      <c r="N81" s="10" t="str">
        <f t="shared" si="62"/>
        <v>捕获任意鱼：120</v>
      </c>
      <c r="O81" s="71" t="str">
        <f t="shared" si="57"/>
        <v>[[70,[25714,31429]],[30,[0,0]],[0,[100000,150000]]]</v>
      </c>
      <c r="P81" s="71">
        <v>1000000</v>
      </c>
      <c r="S81" s="10">
        <f t="shared" si="49"/>
        <v>0</v>
      </c>
      <c r="T81" s="10" t="str">
        <f t="shared" si="50"/>
        <v>捕获任意鱼：120</v>
      </c>
      <c r="W81" s="15">
        <v>19</v>
      </c>
      <c r="X81" s="16" t="s">
        <v>92</v>
      </c>
      <c r="AB81" s="8">
        <v>77</v>
      </c>
      <c r="AC81" s="15" t="s">
        <v>48</v>
      </c>
      <c r="AD81" s="15">
        <v>120</v>
      </c>
      <c r="AE81" s="15"/>
      <c r="AF81" s="30" t="s">
        <v>49</v>
      </c>
      <c r="AG81" s="31">
        <f t="shared" si="51"/>
        <v>1</v>
      </c>
      <c r="AH81" s="31">
        <f t="shared" si="52"/>
        <v>2</v>
      </c>
      <c r="AI81" s="36">
        <v>270000</v>
      </c>
      <c r="AJ81" s="37">
        <f t="shared" si="53"/>
        <v>13.5</v>
      </c>
      <c r="AQ81" s="10"/>
      <c r="BA81" s="69">
        <f t="shared" si="59"/>
        <v>25714</v>
      </c>
      <c r="BB81" s="69">
        <f t="shared" si="59"/>
        <v>31429</v>
      </c>
      <c r="BC81" s="69">
        <f t="shared" si="59"/>
        <v>70</v>
      </c>
      <c r="BD81" s="69">
        <f t="shared" si="59"/>
        <v>0</v>
      </c>
      <c r="BE81" s="69">
        <f t="shared" si="59"/>
        <v>0</v>
      </c>
      <c r="BF81" s="69">
        <f t="shared" si="59"/>
        <v>30</v>
      </c>
      <c r="BG81" s="69">
        <v>100000</v>
      </c>
      <c r="BH81" s="69">
        <v>150000</v>
      </c>
      <c r="BI81" s="69">
        <v>0</v>
      </c>
      <c r="BJ81" s="72">
        <f t="shared" si="60"/>
        <v>20000.05</v>
      </c>
      <c r="BK81" s="71" t="str">
        <f t="shared" si="58"/>
        <v>[[70,[25714,31429]],[30,[0,0]],[0,[100000,150000]]]</v>
      </c>
    </row>
    <row r="82" spans="1:63" x14ac:dyDescent="0.35">
      <c r="A82" s="8">
        <v>178</v>
      </c>
      <c r="B82" s="8"/>
      <c r="C82" s="8">
        <f t="shared" si="47"/>
        <v>179</v>
      </c>
      <c r="D82" s="49">
        <v>19</v>
      </c>
      <c r="E82" s="9">
        <v>0</v>
      </c>
      <c r="F82" s="11" t="str">
        <f t="shared" si="48"/>
        <v>newTask_19</v>
      </c>
      <c r="G82" s="50" t="s">
        <v>62</v>
      </c>
      <c r="H82" s="9">
        <v>0</v>
      </c>
      <c r="I82" s="9">
        <f t="shared" si="54"/>
        <v>1000</v>
      </c>
      <c r="J82" s="9">
        <f t="shared" si="55"/>
        <v>0</v>
      </c>
      <c r="K82" s="10" t="str">
        <f t="shared" ref="K82:K84" si="64">IF(AK82="",AG82&amp;"|"&amp;AH82&amp;"|"&amp;AI82,AG82&amp;"|"&amp;AH82&amp;"|"&amp;AI82&amp;","&amp;AL82&amp;"|"&amp;AM82&amp;"|"&amp;AN82)</f>
        <v>1|2|280000</v>
      </c>
      <c r="L82" s="10" t="str">
        <f t="shared" si="61"/>
        <v/>
      </c>
      <c r="M82" s="10">
        <f t="shared" si="63"/>
        <v>0</v>
      </c>
      <c r="N82" s="10" t="str">
        <f t="shared" si="62"/>
        <v>开火次数1000</v>
      </c>
      <c r="O82" s="71" t="str">
        <f t="shared" si="57"/>
        <v>[[70,[64286,78571]],[30,[0,0]],[0,[100000,150000]]]</v>
      </c>
      <c r="P82" s="71">
        <v>1000000</v>
      </c>
      <c r="S82" s="10">
        <f t="shared" si="49"/>
        <v>0</v>
      </c>
      <c r="T82" s="10" t="str">
        <f t="shared" si="50"/>
        <v>开火次数1000</v>
      </c>
      <c r="W82" s="15">
        <v>20</v>
      </c>
      <c r="X82" s="16" t="s">
        <v>94</v>
      </c>
      <c r="AB82" s="8">
        <v>78</v>
      </c>
      <c r="AC82" s="15" t="s">
        <v>53</v>
      </c>
      <c r="AD82" s="15">
        <v>1000</v>
      </c>
      <c r="AE82" s="15"/>
      <c r="AF82" s="30" t="s">
        <v>49</v>
      </c>
      <c r="AG82" s="31">
        <f t="shared" si="51"/>
        <v>1</v>
      </c>
      <c r="AH82" s="31">
        <f t="shared" si="52"/>
        <v>2</v>
      </c>
      <c r="AI82" s="36">
        <v>280000</v>
      </c>
      <c r="AJ82" s="37">
        <f t="shared" si="53"/>
        <v>14</v>
      </c>
      <c r="AQ82" s="10"/>
      <c r="BA82" s="69">
        <f t="shared" si="59"/>
        <v>64286</v>
      </c>
      <c r="BB82" s="69">
        <f t="shared" si="59"/>
        <v>78571</v>
      </c>
      <c r="BC82" s="69">
        <f t="shared" si="59"/>
        <v>70</v>
      </c>
      <c r="BD82" s="69">
        <f t="shared" si="59"/>
        <v>0</v>
      </c>
      <c r="BE82" s="69">
        <f t="shared" si="59"/>
        <v>0</v>
      </c>
      <c r="BF82" s="69">
        <f t="shared" si="59"/>
        <v>30</v>
      </c>
      <c r="BG82" s="69">
        <v>100000</v>
      </c>
      <c r="BH82" s="69">
        <v>150000</v>
      </c>
      <c r="BI82" s="69">
        <v>0</v>
      </c>
      <c r="BJ82" s="72">
        <f t="shared" si="60"/>
        <v>49999.95</v>
      </c>
      <c r="BK82" s="71" t="str">
        <f t="shared" si="58"/>
        <v>[[70,[64286,78571]],[30,[0,0]],[0,[100000,150000]]]</v>
      </c>
    </row>
    <row r="83" spans="1:63" x14ac:dyDescent="0.35">
      <c r="A83" s="8">
        <v>179</v>
      </c>
      <c r="B83" s="8"/>
      <c r="C83" s="8">
        <f t="shared" si="47"/>
        <v>180</v>
      </c>
      <c r="D83" s="49">
        <v>20</v>
      </c>
      <c r="E83" s="9">
        <v>201</v>
      </c>
      <c r="F83" s="11" t="str">
        <f t="shared" si="48"/>
        <v>newTask_20</v>
      </c>
      <c r="G83" s="50" t="s">
        <v>69</v>
      </c>
      <c r="H83" s="9">
        <v>1001</v>
      </c>
      <c r="I83" s="9">
        <f t="shared" si="54"/>
        <v>5</v>
      </c>
      <c r="J83" s="9">
        <f t="shared" si="55"/>
        <v>0</v>
      </c>
      <c r="K83" s="10" t="str">
        <f t="shared" si="64"/>
        <v>1|2|300000</v>
      </c>
      <c r="L83" s="10" t="str">
        <f t="shared" si="61"/>
        <v/>
      </c>
      <c r="M83" s="10">
        <f t="shared" si="63"/>
        <v>0</v>
      </c>
      <c r="N83" s="10" t="str">
        <f t="shared" si="62"/>
        <v>锁定使用数量5</v>
      </c>
      <c r="O83" s="71" t="str">
        <f t="shared" si="57"/>
        <v>[[70,[25714,31429]],[30,[0,0]],[0,[100000,150000]]]</v>
      </c>
      <c r="P83" s="71">
        <v>1000000</v>
      </c>
      <c r="S83" s="10" t="str">
        <f t="shared" si="49"/>
        <v>锁定</v>
      </c>
      <c r="T83" s="10" t="str">
        <f t="shared" si="50"/>
        <v>使用数量5</v>
      </c>
      <c r="W83" s="15">
        <v>21</v>
      </c>
      <c r="X83" s="16" t="s">
        <v>96</v>
      </c>
      <c r="AB83" s="8">
        <v>79</v>
      </c>
      <c r="AC83" s="9" t="s">
        <v>57</v>
      </c>
      <c r="AD83" s="15">
        <f>AD71</f>
        <v>5</v>
      </c>
      <c r="AE83" s="15"/>
      <c r="AF83" s="30" t="s">
        <v>49</v>
      </c>
      <c r="AG83" s="31">
        <f t="shared" si="51"/>
        <v>1</v>
      </c>
      <c r="AH83" s="31">
        <f t="shared" si="52"/>
        <v>2</v>
      </c>
      <c r="AI83" s="36">
        <v>300000</v>
      </c>
      <c r="AJ83" s="37">
        <f t="shared" si="53"/>
        <v>15</v>
      </c>
      <c r="AQ83" s="10"/>
      <c r="BA83" s="69">
        <f t="shared" si="59"/>
        <v>25714</v>
      </c>
      <c r="BB83" s="69">
        <f t="shared" si="59"/>
        <v>31429</v>
      </c>
      <c r="BC83" s="69">
        <f t="shared" si="59"/>
        <v>70</v>
      </c>
      <c r="BD83" s="69">
        <f t="shared" si="59"/>
        <v>0</v>
      </c>
      <c r="BE83" s="69">
        <f t="shared" si="59"/>
        <v>0</v>
      </c>
      <c r="BF83" s="69">
        <f t="shared" si="59"/>
        <v>30</v>
      </c>
      <c r="BG83" s="69">
        <v>100000</v>
      </c>
      <c r="BH83" s="69">
        <v>150000</v>
      </c>
      <c r="BI83" s="69">
        <v>0</v>
      </c>
      <c r="BJ83" s="72">
        <f t="shared" si="60"/>
        <v>20000.05</v>
      </c>
      <c r="BK83" s="71" t="str">
        <f t="shared" si="58"/>
        <v>[[70,[25714,31429]],[30,[0,0]],[0,[100000,150000]]]</v>
      </c>
    </row>
    <row r="84" spans="1:63" x14ac:dyDescent="0.35">
      <c r="A84" s="8">
        <v>180</v>
      </c>
      <c r="B84" s="10"/>
      <c r="C84" s="8">
        <f t="shared" ref="C84" si="65">A85</f>
        <v>0</v>
      </c>
      <c r="D84" s="49">
        <v>3</v>
      </c>
      <c r="E84" s="9">
        <v>0</v>
      </c>
      <c r="F84" s="11" t="str">
        <f t="shared" si="48"/>
        <v>newTask_3</v>
      </c>
      <c r="G84" s="50" t="s">
        <v>58</v>
      </c>
      <c r="H84" s="9">
        <v>2</v>
      </c>
      <c r="I84" s="9">
        <f t="shared" si="54"/>
        <v>100000000</v>
      </c>
      <c r="J84" s="9">
        <f t="shared" si="55"/>
        <v>0</v>
      </c>
      <c r="K84" s="10" t="str">
        <f t="shared" si="64"/>
        <v>2|1003|2</v>
      </c>
      <c r="L84" s="10" t="str">
        <f t="shared" si="61"/>
        <v/>
      </c>
      <c r="M84" s="10">
        <f t="shared" si="63"/>
        <v>0</v>
      </c>
      <c r="N84" s="10" t="str">
        <f t="shared" si="62"/>
        <v>捕鱼获得金币100000000</v>
      </c>
      <c r="O84" s="71" t="str">
        <f t="shared" si="57"/>
        <v>[[70,[25714,31429]],[30,[0,0]],[0,[100000,150000]]]</v>
      </c>
      <c r="P84" s="71">
        <v>1000000</v>
      </c>
      <c r="S84" s="10">
        <f t="shared" si="49"/>
        <v>0</v>
      </c>
      <c r="T84" s="10" t="str">
        <f t="shared" si="50"/>
        <v>捕鱼获得金币100000000</v>
      </c>
      <c r="W84" s="15">
        <v>22</v>
      </c>
      <c r="X84" s="17" t="s">
        <v>98</v>
      </c>
      <c r="AB84" s="8">
        <v>80</v>
      </c>
      <c r="AC84" s="15" t="s">
        <v>51</v>
      </c>
      <c r="AD84" s="17">
        <v>100000000</v>
      </c>
      <c r="AE84" s="17"/>
      <c r="AF84" s="30" t="s">
        <v>146</v>
      </c>
      <c r="AG84" s="31">
        <f t="shared" si="51"/>
        <v>2</v>
      </c>
      <c r="AH84" s="31">
        <f t="shared" si="52"/>
        <v>1003</v>
      </c>
      <c r="AI84" s="36">
        <v>2</v>
      </c>
      <c r="AJ84" s="37">
        <f t="shared" si="53"/>
        <v>20</v>
      </c>
      <c r="AQ84" s="10"/>
      <c r="BA84" s="69">
        <f t="shared" si="59"/>
        <v>25714</v>
      </c>
      <c r="BB84" s="69">
        <f t="shared" si="59"/>
        <v>31429</v>
      </c>
      <c r="BC84" s="69">
        <f t="shared" si="59"/>
        <v>70</v>
      </c>
      <c r="BD84" s="69">
        <f t="shared" si="59"/>
        <v>0</v>
      </c>
      <c r="BE84" s="69">
        <f t="shared" si="59"/>
        <v>0</v>
      </c>
      <c r="BF84" s="69">
        <f t="shared" si="59"/>
        <v>30</v>
      </c>
      <c r="BG84" s="69">
        <v>100000</v>
      </c>
      <c r="BH84" s="69">
        <v>150000</v>
      </c>
      <c r="BI84" s="69">
        <v>0</v>
      </c>
      <c r="BJ84" s="72">
        <f t="shared" si="60"/>
        <v>20000.05</v>
      </c>
      <c r="BK84" s="71" t="str">
        <f t="shared" si="58"/>
        <v>[[70,[25714,31429]],[30,[0,0]],[0,[100000,150000]]]</v>
      </c>
    </row>
    <row r="85" spans="1:63" x14ac:dyDescent="0.35">
      <c r="O85" s="71"/>
      <c r="P85" s="71"/>
      <c r="S85" s="10">
        <f t="shared" si="49"/>
        <v>0</v>
      </c>
      <c r="T85" s="10" t="e">
        <f t="shared" si="50"/>
        <v>#N/A</v>
      </c>
      <c r="W85" s="15">
        <v>23</v>
      </c>
      <c r="X85" s="16" t="s">
        <v>100</v>
      </c>
      <c r="AB85" s="8"/>
      <c r="BA85" s="69"/>
      <c r="BB85" s="69"/>
      <c r="BC85" s="69"/>
      <c r="BD85" s="69"/>
      <c r="BE85" s="69"/>
      <c r="BF85" s="69"/>
      <c r="BG85" s="69"/>
      <c r="BH85" s="69"/>
      <c r="BI85" s="69"/>
      <c r="BJ85" s="72"/>
      <c r="BK85" s="59"/>
    </row>
    <row r="86" spans="1:63" x14ac:dyDescent="0.35">
      <c r="O86" s="71"/>
      <c r="P86" s="71"/>
      <c r="S86" s="10">
        <f t="shared" si="49"/>
        <v>0</v>
      </c>
      <c r="T86" s="10" t="e">
        <f t="shared" si="50"/>
        <v>#N/A</v>
      </c>
      <c r="W86" s="15">
        <v>24</v>
      </c>
      <c r="X86" s="16" t="s">
        <v>101</v>
      </c>
      <c r="AB86" s="8"/>
      <c r="BA86" s="69"/>
      <c r="BB86" s="69"/>
      <c r="BC86" s="69"/>
      <c r="BD86" s="69"/>
      <c r="BE86" s="69"/>
      <c r="BF86" s="69"/>
      <c r="BG86" s="69"/>
      <c r="BH86" s="69"/>
      <c r="BI86" s="69"/>
      <c r="BJ86" s="72"/>
      <c r="BK86" s="59"/>
    </row>
    <row r="87" spans="1:63" x14ac:dyDescent="0.35">
      <c r="O87" s="71"/>
      <c r="P87" s="71"/>
      <c r="S87" s="10">
        <f t="shared" si="49"/>
        <v>0</v>
      </c>
      <c r="T87" s="10" t="e">
        <f t="shared" si="50"/>
        <v>#N/A</v>
      </c>
      <c r="W87" s="15">
        <v>25</v>
      </c>
      <c r="X87" s="16" t="s">
        <v>102</v>
      </c>
      <c r="AB87" s="8"/>
    </row>
    <row r="88" spans="1:63" x14ac:dyDescent="0.35">
      <c r="O88" s="71"/>
      <c r="P88" s="71"/>
      <c r="S88" s="10">
        <f t="shared" si="49"/>
        <v>0</v>
      </c>
      <c r="T88" s="10" t="e">
        <f t="shared" si="50"/>
        <v>#N/A</v>
      </c>
      <c r="W88" s="15">
        <v>26</v>
      </c>
      <c r="X88" s="16" t="s">
        <v>103</v>
      </c>
      <c r="AB88" s="8"/>
    </row>
    <row r="89" spans="1:63" x14ac:dyDescent="0.35">
      <c r="O89" s="71"/>
      <c r="P89" s="71"/>
      <c r="S89" s="10">
        <f t="shared" si="49"/>
        <v>0</v>
      </c>
      <c r="T89" s="10" t="e">
        <f t="shared" si="50"/>
        <v>#N/A</v>
      </c>
      <c r="W89" s="15">
        <v>27</v>
      </c>
      <c r="X89" s="16" t="s">
        <v>104</v>
      </c>
    </row>
    <row r="90" spans="1:63" x14ac:dyDescent="0.35">
      <c r="O90" s="71"/>
      <c r="P90" s="71"/>
      <c r="S90" s="10">
        <f t="shared" si="49"/>
        <v>0</v>
      </c>
      <c r="T90" s="10" t="e">
        <f t="shared" si="50"/>
        <v>#N/A</v>
      </c>
      <c r="W90" s="15">
        <v>28</v>
      </c>
      <c r="X90" s="16" t="s">
        <v>105</v>
      </c>
    </row>
    <row r="91" spans="1:63" x14ac:dyDescent="0.35">
      <c r="O91" s="71"/>
      <c r="P91" s="71"/>
      <c r="S91" s="10">
        <f t="shared" si="49"/>
        <v>0</v>
      </c>
      <c r="T91" s="10" t="e">
        <f t="shared" si="50"/>
        <v>#N/A</v>
      </c>
      <c r="W91" s="15">
        <v>29</v>
      </c>
      <c r="X91" s="16" t="s">
        <v>106</v>
      </c>
    </row>
    <row r="92" spans="1:63" x14ac:dyDescent="0.35">
      <c r="O92" s="71"/>
      <c r="P92" s="71"/>
      <c r="S92" s="10">
        <f t="shared" si="49"/>
        <v>0</v>
      </c>
      <c r="T92" s="10" t="e">
        <f t="shared" si="50"/>
        <v>#N/A</v>
      </c>
      <c r="W92" s="15">
        <v>30</v>
      </c>
      <c r="X92" s="16" t="s">
        <v>107</v>
      </c>
    </row>
    <row r="93" spans="1:63" x14ac:dyDescent="0.35">
      <c r="O93" s="71"/>
      <c r="P93" s="71"/>
      <c r="S93" s="10">
        <f t="shared" si="49"/>
        <v>0</v>
      </c>
      <c r="T93" s="10" t="e">
        <f t="shared" si="50"/>
        <v>#N/A</v>
      </c>
      <c r="W93" s="15">
        <v>31</v>
      </c>
      <c r="X93" s="16" t="s">
        <v>108</v>
      </c>
    </row>
    <row r="94" spans="1:63" x14ac:dyDescent="0.35">
      <c r="O94" s="71"/>
      <c r="P94" s="71"/>
      <c r="S94" s="10">
        <f t="shared" si="49"/>
        <v>0</v>
      </c>
      <c r="T94" s="10" t="e">
        <f t="shared" si="50"/>
        <v>#N/A</v>
      </c>
      <c r="W94" s="15">
        <v>32</v>
      </c>
      <c r="X94" s="16" t="s">
        <v>109</v>
      </c>
    </row>
    <row r="95" spans="1:63" x14ac:dyDescent="0.35">
      <c r="O95" s="71"/>
      <c r="P95" s="71"/>
      <c r="S95" s="10">
        <f t="shared" si="49"/>
        <v>0</v>
      </c>
      <c r="T95" s="10" t="e">
        <f t="shared" si="50"/>
        <v>#N/A</v>
      </c>
      <c r="W95" s="15">
        <v>33</v>
      </c>
      <c r="X95" s="16" t="s">
        <v>110</v>
      </c>
    </row>
    <row r="96" spans="1:63" x14ac:dyDescent="0.35">
      <c r="O96" s="71"/>
      <c r="P96" s="71"/>
      <c r="S96" s="10">
        <f t="shared" si="49"/>
        <v>0</v>
      </c>
      <c r="T96" s="10" t="e">
        <f t="shared" si="50"/>
        <v>#N/A</v>
      </c>
      <c r="W96" s="15">
        <v>34</v>
      </c>
      <c r="X96" s="16" t="s">
        <v>111</v>
      </c>
    </row>
    <row r="97" spans="15:24" ht="16.2" x14ac:dyDescent="0.4">
      <c r="O97" s="71"/>
      <c r="P97" s="71"/>
      <c r="S97" s="10">
        <f t="shared" si="49"/>
        <v>0</v>
      </c>
      <c r="T97" s="10" t="e">
        <f t="shared" si="50"/>
        <v>#N/A</v>
      </c>
      <c r="W97" s="15">
        <v>35</v>
      </c>
      <c r="X97" s="18"/>
    </row>
    <row r="98" spans="15:24" x14ac:dyDescent="0.35">
      <c r="O98" s="71"/>
      <c r="P98" s="71"/>
      <c r="S98" s="10">
        <f t="shared" si="49"/>
        <v>0</v>
      </c>
      <c r="T98" s="10" t="e">
        <f t="shared" si="50"/>
        <v>#N/A</v>
      </c>
      <c r="W98" s="15">
        <v>36</v>
      </c>
      <c r="X98" s="19"/>
    </row>
    <row r="99" spans="15:24" x14ac:dyDescent="0.35">
      <c r="O99" s="71"/>
      <c r="P99" s="71"/>
      <c r="S99" s="10">
        <f t="shared" si="49"/>
        <v>0</v>
      </c>
      <c r="T99" s="10" t="e">
        <f t="shared" si="50"/>
        <v>#N/A</v>
      </c>
      <c r="W99" s="15">
        <v>37</v>
      </c>
      <c r="X99" s="20" t="s">
        <v>112</v>
      </c>
    </row>
    <row r="100" spans="15:24" x14ac:dyDescent="0.35">
      <c r="O100" s="71"/>
      <c r="P100" s="71"/>
      <c r="S100" s="10">
        <f t="shared" si="49"/>
        <v>0</v>
      </c>
      <c r="T100" s="10" t="e">
        <f t="shared" si="50"/>
        <v>#N/A</v>
      </c>
      <c r="W100" s="15">
        <v>38</v>
      </c>
      <c r="X100" s="20" t="s">
        <v>113</v>
      </c>
    </row>
    <row r="101" spans="15:24" x14ac:dyDescent="0.35">
      <c r="O101" s="71"/>
      <c r="P101" s="71"/>
      <c r="S101" s="10">
        <f t="shared" ref="S101:S121" si="66">IF(AND(D101=2,J101&gt;0),"使用"&amp;J101&amp;"炮及以上",IF(D101=20,VLOOKUP(H101,U:V,2,0),IF(D101=26,VLOOKUP(H101,W:X,2,0),0)))</f>
        <v>0</v>
      </c>
      <c r="T101" s="10" t="e">
        <f t="shared" ref="T101:T121" si="67">IF(AND(D101=2,H101=4),"捕获黄金鱼"&amp;I101,VLOOKUP(D101,Q:R,2,0)&amp;I101)</f>
        <v>#N/A</v>
      </c>
      <c r="W101" s="15">
        <v>39</v>
      </c>
      <c r="X101" s="20" t="s">
        <v>114</v>
      </c>
    </row>
    <row r="102" spans="15:24" x14ac:dyDescent="0.35">
      <c r="O102" s="71"/>
      <c r="P102" s="71"/>
      <c r="S102" s="10">
        <f t="shared" si="66"/>
        <v>0</v>
      </c>
      <c r="T102" s="10" t="e">
        <f t="shared" si="67"/>
        <v>#N/A</v>
      </c>
      <c r="W102" s="15">
        <v>40</v>
      </c>
      <c r="X102" s="16" t="s">
        <v>115</v>
      </c>
    </row>
    <row r="103" spans="15:24" x14ac:dyDescent="0.35">
      <c r="O103" s="71"/>
      <c r="P103" s="71"/>
      <c r="S103" s="10">
        <f t="shared" si="66"/>
        <v>0</v>
      </c>
      <c r="T103" s="10" t="e">
        <f t="shared" si="67"/>
        <v>#N/A</v>
      </c>
      <c r="W103" s="15">
        <v>41</v>
      </c>
      <c r="X103" s="20" t="s">
        <v>116</v>
      </c>
    </row>
    <row r="104" spans="15:24" x14ac:dyDescent="0.35">
      <c r="O104" s="71"/>
      <c r="P104" s="71"/>
      <c r="S104" s="10">
        <f t="shared" si="66"/>
        <v>0</v>
      </c>
      <c r="T104" s="10" t="e">
        <f t="shared" si="67"/>
        <v>#N/A</v>
      </c>
      <c r="W104" s="15">
        <v>42</v>
      </c>
      <c r="X104" s="16" t="s">
        <v>117</v>
      </c>
    </row>
    <row r="105" spans="15:24" x14ac:dyDescent="0.35">
      <c r="O105" s="71"/>
      <c r="P105" s="71"/>
      <c r="S105" s="10">
        <f t="shared" si="66"/>
        <v>0</v>
      </c>
      <c r="T105" s="10" t="e">
        <f t="shared" si="67"/>
        <v>#N/A</v>
      </c>
      <c r="W105" s="15">
        <v>43</v>
      </c>
      <c r="X105" s="16" t="s">
        <v>118</v>
      </c>
    </row>
    <row r="106" spans="15:24" x14ac:dyDescent="0.35">
      <c r="O106" s="71"/>
      <c r="P106" s="71"/>
      <c r="S106" s="10">
        <f t="shared" si="66"/>
        <v>0</v>
      </c>
      <c r="T106" s="10" t="e">
        <f t="shared" si="67"/>
        <v>#N/A</v>
      </c>
      <c r="W106" s="15">
        <v>44</v>
      </c>
      <c r="X106" s="21" t="s">
        <v>119</v>
      </c>
    </row>
    <row r="107" spans="15:24" x14ac:dyDescent="0.35">
      <c r="O107" s="71"/>
      <c r="P107" s="71"/>
      <c r="S107" s="10">
        <f t="shared" si="66"/>
        <v>0</v>
      </c>
      <c r="T107" s="10" t="e">
        <f t="shared" si="67"/>
        <v>#N/A</v>
      </c>
      <c r="W107" s="15">
        <v>45</v>
      </c>
      <c r="X107" s="16" t="s">
        <v>120</v>
      </c>
    </row>
    <row r="108" spans="15:24" x14ac:dyDescent="0.35">
      <c r="O108" s="71"/>
      <c r="P108" s="71"/>
      <c r="S108" s="10">
        <f t="shared" si="66"/>
        <v>0</v>
      </c>
      <c r="T108" s="10" t="e">
        <f t="shared" si="67"/>
        <v>#N/A</v>
      </c>
      <c r="W108" s="15">
        <v>46</v>
      </c>
      <c r="X108" s="16" t="s">
        <v>121</v>
      </c>
    </row>
    <row r="109" spans="15:24" x14ac:dyDescent="0.35">
      <c r="O109" s="71"/>
      <c r="P109" s="71"/>
      <c r="S109" s="10">
        <f t="shared" si="66"/>
        <v>0</v>
      </c>
      <c r="T109" s="10" t="e">
        <f t="shared" si="67"/>
        <v>#N/A</v>
      </c>
      <c r="W109" s="15">
        <v>47</v>
      </c>
      <c r="X109" s="16" t="s">
        <v>122</v>
      </c>
    </row>
    <row r="110" spans="15:24" x14ac:dyDescent="0.35">
      <c r="O110" s="71"/>
      <c r="P110" s="71"/>
      <c r="S110" s="10">
        <f t="shared" si="66"/>
        <v>0</v>
      </c>
      <c r="T110" s="10" t="e">
        <f t="shared" si="67"/>
        <v>#N/A</v>
      </c>
      <c r="W110" s="15">
        <v>48</v>
      </c>
      <c r="X110" s="22"/>
    </row>
    <row r="111" spans="15:24" x14ac:dyDescent="0.35">
      <c r="O111" s="71"/>
      <c r="P111" s="71"/>
      <c r="S111" s="10">
        <f t="shared" si="66"/>
        <v>0</v>
      </c>
      <c r="T111" s="10" t="e">
        <f t="shared" si="67"/>
        <v>#N/A</v>
      </c>
      <c r="W111" s="15">
        <v>49</v>
      </c>
      <c r="X111" s="16" t="s">
        <v>123</v>
      </c>
    </row>
    <row r="112" spans="15:24" x14ac:dyDescent="0.35">
      <c r="O112" s="71"/>
      <c r="P112" s="71"/>
      <c r="S112" s="10">
        <f t="shared" si="66"/>
        <v>0</v>
      </c>
      <c r="T112" s="10" t="e">
        <f t="shared" si="67"/>
        <v>#N/A</v>
      </c>
      <c r="W112" s="15">
        <v>50</v>
      </c>
      <c r="X112" s="22"/>
    </row>
    <row r="113" spans="15:24" x14ac:dyDescent="0.35">
      <c r="O113" s="71"/>
      <c r="P113" s="71"/>
      <c r="S113" s="10">
        <f t="shared" si="66"/>
        <v>0</v>
      </c>
      <c r="T113" s="10" t="e">
        <f t="shared" si="67"/>
        <v>#N/A</v>
      </c>
      <c r="W113" s="15">
        <v>51</v>
      </c>
      <c r="X113" s="22"/>
    </row>
    <row r="114" spans="15:24" x14ac:dyDescent="0.35">
      <c r="O114" s="71"/>
      <c r="P114" s="71"/>
      <c r="S114" s="10">
        <f t="shared" si="66"/>
        <v>0</v>
      </c>
      <c r="T114" s="10" t="e">
        <f t="shared" si="67"/>
        <v>#N/A</v>
      </c>
      <c r="W114" s="15">
        <v>52</v>
      </c>
      <c r="X114" s="15" t="s">
        <v>124</v>
      </c>
    </row>
    <row r="115" spans="15:24" x14ac:dyDescent="0.35">
      <c r="O115" s="71"/>
      <c r="P115" s="71"/>
      <c r="S115" s="10">
        <f t="shared" si="66"/>
        <v>0</v>
      </c>
      <c r="T115" s="10" t="e">
        <f t="shared" si="67"/>
        <v>#N/A</v>
      </c>
      <c r="W115" s="15">
        <v>53</v>
      </c>
      <c r="X115" s="15" t="s">
        <v>125</v>
      </c>
    </row>
    <row r="116" spans="15:24" x14ac:dyDescent="0.35">
      <c r="O116" s="71"/>
      <c r="P116" s="71"/>
      <c r="S116" s="10">
        <f t="shared" si="66"/>
        <v>0</v>
      </c>
      <c r="T116" s="10" t="e">
        <f t="shared" si="67"/>
        <v>#N/A</v>
      </c>
      <c r="W116" s="15">
        <v>54</v>
      </c>
      <c r="X116" s="15" t="s">
        <v>125</v>
      </c>
    </row>
    <row r="117" spans="15:24" x14ac:dyDescent="0.35">
      <c r="O117" s="71"/>
      <c r="P117" s="71"/>
      <c r="S117" s="10">
        <f t="shared" si="66"/>
        <v>0</v>
      </c>
      <c r="T117" s="10" t="e">
        <f t="shared" si="67"/>
        <v>#N/A</v>
      </c>
      <c r="W117" s="15">
        <v>55</v>
      </c>
      <c r="X117" s="15" t="s">
        <v>125</v>
      </c>
    </row>
    <row r="118" spans="15:24" x14ac:dyDescent="0.35">
      <c r="O118" s="71"/>
      <c r="P118" s="71"/>
      <c r="S118" s="10">
        <f t="shared" si="66"/>
        <v>0</v>
      </c>
      <c r="T118" s="10" t="e">
        <f t="shared" si="67"/>
        <v>#N/A</v>
      </c>
      <c r="W118" s="15">
        <v>56</v>
      </c>
      <c r="X118" s="15" t="s">
        <v>125</v>
      </c>
    </row>
    <row r="119" spans="15:24" x14ac:dyDescent="0.35">
      <c r="O119" s="71"/>
      <c r="P119" s="71"/>
      <c r="S119" s="10">
        <f t="shared" si="66"/>
        <v>0</v>
      </c>
      <c r="T119" s="10" t="e">
        <f t="shared" si="67"/>
        <v>#N/A</v>
      </c>
      <c r="W119" s="15">
        <v>57</v>
      </c>
      <c r="X119" s="15" t="s">
        <v>125</v>
      </c>
    </row>
    <row r="120" spans="15:24" x14ac:dyDescent="0.35">
      <c r="O120" s="71"/>
      <c r="P120" s="71"/>
      <c r="S120" s="10">
        <f t="shared" si="66"/>
        <v>0</v>
      </c>
      <c r="T120" s="10" t="e">
        <f t="shared" si="67"/>
        <v>#N/A</v>
      </c>
      <c r="W120" s="15">
        <v>58</v>
      </c>
      <c r="X120" s="15" t="s">
        <v>125</v>
      </c>
    </row>
    <row r="121" spans="15:24" x14ac:dyDescent="0.25">
      <c r="O121" s="71"/>
      <c r="P121" s="71"/>
      <c r="S121" s="10">
        <f t="shared" si="66"/>
        <v>0</v>
      </c>
      <c r="T121" s="10" t="e">
        <f t="shared" si="67"/>
        <v>#N/A</v>
      </c>
    </row>
    <row r="122" spans="15:24" x14ac:dyDescent="0.25">
      <c r="P122" s="71"/>
    </row>
    <row r="123" spans="15:24" x14ac:dyDescent="0.25">
      <c r="P123" s="71"/>
    </row>
    <row r="124" spans="15:24" x14ac:dyDescent="0.25">
      <c r="P124" s="71"/>
    </row>
    <row r="125" spans="15:24" x14ac:dyDescent="0.25">
      <c r="P125" s="71"/>
    </row>
    <row r="126" spans="15:24" x14ac:dyDescent="0.25">
      <c r="P126" s="71"/>
    </row>
    <row r="127" spans="15:24" x14ac:dyDescent="0.25">
      <c r="P127" s="71"/>
    </row>
    <row r="128" spans="15:24" x14ac:dyDescent="0.25">
      <c r="P128" s="71"/>
    </row>
    <row r="129" spans="16:16" x14ac:dyDescent="0.25">
      <c r="P129" s="71"/>
    </row>
    <row r="130" spans="16:16" x14ac:dyDescent="0.25">
      <c r="P130" s="71"/>
    </row>
    <row r="131" spans="16:16" x14ac:dyDescent="0.25">
      <c r="P131" s="71"/>
    </row>
    <row r="132" spans="16:16" x14ac:dyDescent="0.25">
      <c r="P132" s="71"/>
    </row>
    <row r="133" spans="16:16" x14ac:dyDescent="0.25">
      <c r="P133" s="71"/>
    </row>
    <row r="134" spans="16:16" x14ac:dyDescent="0.25">
      <c r="P134" s="71"/>
    </row>
    <row r="135" spans="16:16" x14ac:dyDescent="0.25">
      <c r="P135" s="71"/>
    </row>
    <row r="136" spans="16:16" x14ac:dyDescent="0.25">
      <c r="P136" s="71"/>
    </row>
    <row r="137" spans="16:16" x14ac:dyDescent="0.25">
      <c r="P137" s="71"/>
    </row>
    <row r="138" spans="16:16" x14ac:dyDescent="0.25">
      <c r="P138" s="71"/>
    </row>
    <row r="139" spans="16:16" x14ac:dyDescent="0.25">
      <c r="P139" s="71"/>
    </row>
  </sheetData>
  <mergeCells count="5">
    <mergeCell ref="BG3:BI3"/>
    <mergeCell ref="AF3:AJ3"/>
    <mergeCell ref="AK3:AP3"/>
    <mergeCell ref="BA3:BC3"/>
    <mergeCell ref="BD3:BF3"/>
  </mergeCells>
  <phoneticPr fontId="20" type="noConversion"/>
  <conditionalFormatting sqref="E1 Q1:W4 AS5:AS9 AT7:AT9 AS10:AT19 AU8:AW11 E13:E16 AG11:AH11 AF10:AJ10 N11:N16 AR10 H11:J12 H10:N10 B10:B13 K11:M13 I13:J17 H19:N20 AL17:AP17 H17 K17:N17 D19:D20 F13:F17 AF13:AJ18 B20:B21 B17:B18 N21:N28 K21:M23 I18:N18 E20:E22 E18:F18 F33:F84 Q33:R36 U33:V36 I33:J84 AB85:AB88 S33:T121 N33:N40 K33:M35 E33:E38 B30:B31 I21:J29 F19:F29 AF21:AJ31 AK28:AP29 H29 K29:N29 D29:E29 AF33:AJ84 Y10:AA36 H30:N32 AF19:AP20 AI11:AJ12 AF10:AF12 AF32:AP32 D30:F32 D10:F12 AR13:AR22 Q10:V32">
    <cfRule type="containsText" dxfId="167" priority="776" operator="containsText" text=" ">
      <formula>NOT(ISERROR(SEARCH(" ",B1)))</formula>
    </cfRule>
  </conditionalFormatting>
  <conditionalFormatting sqref="N2">
    <cfRule type="containsText" dxfId="166" priority="472" operator="containsText" text=" ">
      <formula>NOT(ISERROR(SEARCH(" ",N2)))</formula>
    </cfRule>
  </conditionalFormatting>
  <conditionalFormatting sqref="D4:E4">
    <cfRule type="containsText" dxfId="165" priority="847" operator="containsText" text=" ">
      <formula>NOT(ISERROR(SEARCH(" ",D4)))</formula>
    </cfRule>
  </conditionalFormatting>
  <conditionalFormatting sqref="K4">
    <cfRule type="containsText" dxfId="164" priority="1000" operator="containsText" text=" ">
      <formula>NOT(ISERROR(SEARCH(" ",K4)))</formula>
    </cfRule>
  </conditionalFormatting>
  <conditionalFormatting sqref="L4">
    <cfRule type="containsText" dxfId="163" priority="810" operator="containsText" text=" ">
      <formula>NOT(ISERROR(SEARCH(" ",L4)))</formula>
    </cfRule>
  </conditionalFormatting>
  <conditionalFormatting sqref="M4:N4">
    <cfRule type="containsText" dxfId="162" priority="800" operator="containsText" text=" ">
      <formula>NOT(ISERROR(SEARCH(" ",M4)))</formula>
    </cfRule>
  </conditionalFormatting>
  <conditionalFormatting sqref="AC6">
    <cfRule type="dataBar" priority="4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{58C81549-083A-4D5C-838E-F41FEB1F5405}</x14:id>
        </ext>
      </extLst>
    </cfRule>
  </conditionalFormatting>
  <conditionalFormatting sqref="AR6">
    <cfRule type="containsText" dxfId="161" priority="1015" operator="containsText" text=" ">
      <formula>NOT(ISERROR(SEARCH(" ",AR6)))</formula>
    </cfRule>
  </conditionalFormatting>
  <conditionalFormatting sqref="AK7:AP7">
    <cfRule type="containsText" dxfId="160" priority="804" operator="containsText" text=" ">
      <formula>NOT(ISERROR(SEARCH(" ",AK7)))</formula>
    </cfRule>
  </conditionalFormatting>
  <conditionalFormatting sqref="AR7">
    <cfRule type="containsText" dxfId="159" priority="1014" operator="containsText" text=" ">
      <formula>NOT(ISERROR(SEARCH(" ",AR7)))</formula>
    </cfRule>
  </conditionalFormatting>
  <conditionalFormatting sqref="AC8">
    <cfRule type="dataBar" priority="4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{033AAB29-54FE-4E61-A3B6-5B3F24135DAB}</x14:id>
        </ext>
      </extLst>
    </cfRule>
  </conditionalFormatting>
  <conditionalFormatting sqref="AR8">
    <cfRule type="containsText" dxfId="158" priority="1013" operator="containsText" text=" ">
      <formula>NOT(ISERROR(SEARCH(" ",AR8)))</formula>
    </cfRule>
  </conditionalFormatting>
  <conditionalFormatting sqref="AR9">
    <cfRule type="containsText" dxfId="157" priority="1012" operator="containsText" text=" ">
      <formula>NOT(ISERROR(SEARCH(" ",AR9)))</formula>
    </cfRule>
  </conditionalFormatting>
  <conditionalFormatting sqref="AK12:AP12">
    <cfRule type="containsText" dxfId="156" priority="807" operator="containsText" text=" ">
      <formula>NOT(ISERROR(SEARCH(" ",AK12)))</formula>
    </cfRule>
  </conditionalFormatting>
  <conditionalFormatting sqref="AR12">
    <cfRule type="containsText" dxfId="155" priority="1011" operator="containsText" text=" ">
      <formula>NOT(ISERROR(SEARCH(" ",AR12)))</formula>
    </cfRule>
  </conditionalFormatting>
  <conditionalFormatting sqref="AK11:AP11">
    <cfRule type="containsText" dxfId="154" priority="680" operator="containsText" text=" ">
      <formula>NOT(ISERROR(SEARCH(" ",AK11)))</formula>
    </cfRule>
  </conditionalFormatting>
  <conditionalFormatting sqref="AR11">
    <cfRule type="containsText" dxfId="153" priority="1010" operator="containsText" text=" ">
      <formula>NOT(ISERROR(SEARCH(" ",AR11)))</formula>
    </cfRule>
  </conditionalFormatting>
  <conditionalFormatting sqref="AK10:AP10">
    <cfRule type="containsText" dxfId="152" priority="802" operator="containsText" text=" ">
      <formula>NOT(ISERROR(SEARCH(" ",AK10)))</formula>
    </cfRule>
  </conditionalFormatting>
  <conditionalFormatting sqref="AC13:AC84">
    <cfRule type="dataBar" priority="4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{A57F5ED0-45F6-49DF-87F4-A93F9152233D}</x14:id>
        </ext>
      </extLst>
    </cfRule>
  </conditionalFormatting>
  <conditionalFormatting sqref="AK16:AP16">
    <cfRule type="containsText" dxfId="151" priority="679" operator="containsText" text=" ">
      <formula>NOT(ISERROR(SEARCH(" ",AK16)))</formula>
    </cfRule>
  </conditionalFormatting>
  <conditionalFormatting sqref="AK17">
    <cfRule type="containsText" dxfId="150" priority="669" operator="containsText" text=" ">
      <formula>NOT(ISERROR(SEARCH(" ",AK17)))</formula>
    </cfRule>
  </conditionalFormatting>
  <conditionalFormatting sqref="AK21:AP21">
    <cfRule type="containsText" dxfId="149" priority="676" operator="containsText" text=" ">
      <formula>NOT(ISERROR(SEARCH(" ",AK21)))</formula>
    </cfRule>
  </conditionalFormatting>
  <conditionalFormatting sqref="AK22">
    <cfRule type="containsText" dxfId="148" priority="667" operator="containsText" text=" ">
      <formula>NOT(ISERROR(SEARCH(" ",AK22)))</formula>
    </cfRule>
  </conditionalFormatting>
  <conditionalFormatting sqref="AL22:AP22">
    <cfRule type="containsText" dxfId="147" priority="677" operator="containsText" text=" ">
      <formula>NOT(ISERROR(SEARCH(" ",AL22)))</formula>
    </cfRule>
  </conditionalFormatting>
  <conditionalFormatting sqref="X84 W5:W9 W68:W112">
    <cfRule type="containsText" dxfId="146" priority="434" operator="containsText" text=" ">
      <formula>NOT(ISERROR(SEARCH(" ",W5)))</formula>
    </cfRule>
    <cfRule type="containsText" dxfId="145" priority="435" operator="containsText" text=" ">
      <formula>NOT(ISERROR(SEARCH(" ",W5)))</formula>
    </cfRule>
  </conditionalFormatting>
  <conditionalFormatting sqref="AK26:AP26">
    <cfRule type="containsText" dxfId="144" priority="675" operator="containsText" text=" ">
      <formula>NOT(ISERROR(SEARCH(" ",AK26)))</formula>
    </cfRule>
  </conditionalFormatting>
  <conditionalFormatting sqref="AK27">
    <cfRule type="containsText" dxfId="143" priority="665" operator="containsText" text=" ">
      <formula>NOT(ISERROR(SEARCH(" ",AK27)))</formula>
    </cfRule>
  </conditionalFormatting>
  <conditionalFormatting sqref="AK31:AP31">
    <cfRule type="containsText" dxfId="142" priority="672" operator="containsText" text=" ">
      <formula>NOT(ISERROR(SEARCH(" ",AK31)))</formula>
    </cfRule>
  </conditionalFormatting>
  <conditionalFormatting sqref="AK30">
    <cfRule type="containsText" dxfId="141" priority="663" operator="containsText" text=" ">
      <formula>NOT(ISERROR(SEARCH(" ",AK30)))</formula>
    </cfRule>
  </conditionalFormatting>
  <conditionalFormatting sqref="AL30:AP30">
    <cfRule type="containsText" dxfId="140" priority="673" operator="containsText" text=" ">
      <formula>NOT(ISERROR(SEARCH(" ",AL30)))</formula>
    </cfRule>
  </conditionalFormatting>
  <conditionalFormatting sqref="AK36:AP36">
    <cfRule type="containsText" dxfId="139" priority="671" operator="containsText" text=" ">
      <formula>NOT(ISERROR(SEARCH(" ",AK36)))</formula>
    </cfRule>
  </conditionalFormatting>
  <conditionalFormatting sqref="X106">
    <cfRule type="containsText" dxfId="138" priority="446" operator="containsText" text=" ">
      <formula>NOT(ISERROR(SEARCH(" ",X106)))</formula>
    </cfRule>
    <cfRule type="containsText" dxfId="137" priority="447" operator="containsText" text=" ">
      <formula>NOT(ISERROR(SEARCH(" ",X106)))</formula>
    </cfRule>
  </conditionalFormatting>
  <conditionalFormatting sqref="W113:X113">
    <cfRule type="containsText" dxfId="136" priority="462" operator="containsText" text=" ">
      <formula>NOT(ISERROR(SEARCH(" ",W113)))</formula>
    </cfRule>
    <cfRule type="containsText" dxfId="135" priority="463" operator="containsText" text=" ">
      <formula>NOT(ISERROR(SEARCH(" ",W113)))</formula>
    </cfRule>
  </conditionalFormatting>
  <conditionalFormatting sqref="G1:G4">
    <cfRule type="containsText" dxfId="134" priority="838" operator="containsText" text=" ">
      <formula>NOT(ISERROR(SEARCH(" ",G1)))</formula>
    </cfRule>
  </conditionalFormatting>
  <conditionalFormatting sqref="H5:H8">
    <cfRule type="containsText" dxfId="133" priority="1019" operator="containsText" text=" ">
      <formula>NOT(ISERROR(SEARCH(" ",H5)))</formula>
    </cfRule>
  </conditionalFormatting>
  <conditionalFormatting sqref="K1:K3">
    <cfRule type="containsText" dxfId="132" priority="1001" operator="containsText" text=" ">
      <formula>NOT(ISERROR(SEARCH(" ",K1)))</formula>
    </cfRule>
  </conditionalFormatting>
  <conditionalFormatting sqref="L1:L3">
    <cfRule type="containsText" dxfId="131" priority="811" operator="containsText" text=" ">
      <formula>NOT(ISERROR(SEARCH(" ",L1)))</formula>
    </cfRule>
  </conditionalFormatting>
  <conditionalFormatting sqref="X1:X4">
    <cfRule type="containsText" dxfId="130" priority="474" operator="containsText" text=" ">
      <formula>NOT(ISERROR(SEARCH(" ",X1)))</formula>
    </cfRule>
  </conditionalFormatting>
  <conditionalFormatting sqref="X118:X120">
    <cfRule type="cellIs" dxfId="129" priority="431" operator="equal">
      <formula>" "</formula>
    </cfRule>
    <cfRule type="containsText" dxfId="128" priority="432" operator="containsText" text=" ">
      <formula>NOT(ISERROR(SEARCH(" ",X118)))</formula>
    </cfRule>
    <cfRule type="containsText" dxfId="127" priority="433" operator="containsText" text=" ">
      <formula>NOT(ISERROR(SEARCH(" ",X118)))</formula>
    </cfRule>
  </conditionalFormatting>
  <conditionalFormatting sqref="Y1:Y4">
    <cfRule type="containsText" dxfId="126" priority="473" operator="containsText" text=" ">
      <formula>NOT(ISERROR(SEARCH(" ",Y1)))</formula>
    </cfRule>
  </conditionalFormatting>
  <conditionalFormatting sqref="Z1:Z4">
    <cfRule type="containsText" dxfId="125" priority="478" operator="containsText" text=" ">
      <formula>NOT(ISERROR(SEARCH(" ",Z1)))</formula>
    </cfRule>
  </conditionalFormatting>
  <conditionalFormatting sqref="AK18">
    <cfRule type="containsText" dxfId="124" priority="670" operator="containsText" text=" ">
      <formula>NOT(ISERROR(SEARCH(" ",AK18)))</formula>
    </cfRule>
  </conditionalFormatting>
  <conditionalFormatting sqref="AK23:AK25">
    <cfRule type="containsText" dxfId="123" priority="668" operator="containsText" text=" ">
      <formula>NOT(ISERROR(SEARCH(" ",AK23)))</formula>
    </cfRule>
  </conditionalFormatting>
  <conditionalFormatting sqref="AK33:AK35">
    <cfRule type="containsText" dxfId="122" priority="664" operator="containsText" text=" ">
      <formula>NOT(ISERROR(SEARCH(" ",AK33)))</formula>
    </cfRule>
  </conditionalFormatting>
  <conditionalFormatting sqref="I2:J2 D2:F3 F4 H4:J4 H1:H3 K14:M16 D1 F1 K5:N9 AS4:AW4 AL27:AP27 AF1:AJ2 AA3:AB9 AF7:AF9 AF5:AJ6 AI7:AJ9 AB10:AB84 A1:A84">
    <cfRule type="containsText" dxfId="121" priority="995" operator="containsText" text=" ">
      <formula>NOT(ISERROR(SEARCH(" ",A1)))</formula>
    </cfRule>
  </conditionalFormatting>
  <conditionalFormatting sqref="B1:C5 B14:B15 B23:B24 B29 B26:B27 B39:B40 B47:B48 B55:B56 B63:B64 B71:B72 B79:B80 B37 B45 B53 B61 B69 B77 B34:B35 B42:B43 B50:B51 B58:B59 B66:B67 B74:B75 B82:B83 B6:B9 C6:C84">
    <cfRule type="containsText" dxfId="120" priority="874" operator="containsText" text=" ">
      <formula>NOT(ISERROR(SEARCH(" ",B1)))</formula>
    </cfRule>
  </conditionalFormatting>
  <conditionalFormatting sqref="G1:G4 G101:G1048576">
    <cfRule type="cellIs" dxfId="119" priority="682" operator="equal">
      <formula>"fish_icon_renwu"</formula>
    </cfRule>
    <cfRule type="cellIs" dxfId="118" priority="683" operator="equal">
      <formula>"fish_icon_renyi"</formula>
    </cfRule>
  </conditionalFormatting>
  <conditionalFormatting sqref="I1:J1 I3:J3">
    <cfRule type="containsText" dxfId="117" priority="1021" operator="containsText" text=" ">
      <formula>NOT(ISERROR(SEARCH(" ",I1)))</formula>
    </cfRule>
  </conditionalFormatting>
  <conditionalFormatting sqref="M1:N1 M2 M3:N3">
    <cfRule type="containsText" dxfId="116" priority="801" operator="containsText" text=" ">
      <formula>NOT(ISERROR(SEARCH(" ",M1)))</formula>
    </cfRule>
  </conditionalFormatting>
  <conditionalFormatting sqref="AA37 AA1:AE2">
    <cfRule type="containsText" dxfId="115" priority="1017" operator="containsText" text=" ">
      <formula>NOT(ISERROR(SEARCH(" ",AA1)))</formula>
    </cfRule>
  </conditionalFormatting>
  <conditionalFormatting sqref="AF3 AQ1:AS3 AQ4:AR5 AF4:AJ4 AQ6:AQ84">
    <cfRule type="containsText" dxfId="114" priority="1009" operator="containsText" text=" ">
      <formula>NOT(ISERROR(SEARCH(" ",AF1)))</formula>
    </cfRule>
  </conditionalFormatting>
  <conditionalFormatting sqref="AK1:AP2">
    <cfRule type="containsText" dxfId="113" priority="817" operator="containsText" text=" ">
      <formula>NOT(ISERROR(SEARCH(" ",AK1)))</formula>
    </cfRule>
  </conditionalFormatting>
  <conditionalFormatting sqref="AK3 AK4:AP6 AK8:AP9 AK13:AP15 AL18:AP18">
    <cfRule type="containsText" dxfId="112" priority="824" operator="containsText" text=" ">
      <formula>NOT(ISERROR(SEARCH(" ",AK3)))</formula>
    </cfRule>
  </conditionalFormatting>
  <conditionalFormatting sqref="AC4:AC5 AC7">
    <cfRule type="dataBar" priority="10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{6A468D13-ACAC-4160-86B8-01A5F5BD9741}</x14:id>
        </ext>
      </extLst>
    </cfRule>
  </conditionalFormatting>
  <conditionalFormatting sqref="D5:E5 D6:D8 E6:E9">
    <cfRule type="containsText" dxfId="111" priority="1025" operator="containsText" text=" ">
      <formula>NOT(ISERROR(SEARCH(" ",D5)))</formula>
    </cfRule>
  </conditionalFormatting>
  <conditionalFormatting sqref="I5:J9">
    <cfRule type="containsText" dxfId="110" priority="848" operator="containsText" text=" ">
      <formula>NOT(ISERROR(SEARCH(" ",I5)))</formula>
    </cfRule>
  </conditionalFormatting>
  <conditionalFormatting sqref="Y5:Y9 Q5:V9">
    <cfRule type="containsText" dxfId="109" priority="477" operator="containsText" text=" ">
      <formula>NOT(ISERROR(SEARCH(" ",Q5)))</formula>
    </cfRule>
  </conditionalFormatting>
  <conditionalFormatting sqref="X110 X112">
    <cfRule type="containsText" dxfId="108" priority="470" operator="containsText" text=" ">
      <formula>NOT(ISERROR(SEARCH(" ",X110)))</formula>
    </cfRule>
    <cfRule type="containsText" dxfId="107" priority="471" operator="containsText" text=" ">
      <formula>NOT(ISERROR(SEARCH(" ",X110)))</formula>
    </cfRule>
  </conditionalFormatting>
  <conditionalFormatting sqref="Z5:Z9">
    <cfRule type="containsText" dxfId="106" priority="482" operator="containsText" text=" ">
      <formula>NOT(ISERROR(SEARCH(" ",Z5)))</formula>
    </cfRule>
  </conditionalFormatting>
  <conditionalFormatting sqref="AG7:AH7">
    <cfRule type="containsText" dxfId="105" priority="1003" operator="containsText" text=" ">
      <formula>NOT(ISERROR(SEARCH(" ",AG7)))</formula>
    </cfRule>
  </conditionalFormatting>
  <conditionalFormatting sqref="AG8:AH8">
    <cfRule type="containsText" dxfId="104" priority="1002" operator="containsText" text=" ">
      <formula>NOT(ISERROR(SEARCH(" ",AG8)))</formula>
    </cfRule>
  </conditionalFormatting>
  <conditionalFormatting sqref="AG9:AH9">
    <cfRule type="containsText" dxfId="103" priority="999" operator="containsText" text=" ">
      <formula>NOT(ISERROR(SEARCH(" ",AG9)))</formula>
    </cfRule>
  </conditionalFormatting>
  <conditionalFormatting sqref="AG12:AH12">
    <cfRule type="containsText" dxfId="102" priority="998" operator="containsText" text=" ">
      <formula>NOT(ISERROR(SEARCH(" ",AG12)))</formula>
    </cfRule>
  </conditionalFormatting>
  <conditionalFormatting sqref="B19 B25 B33 B41 B49 B57 B65 B73 B81">
    <cfRule type="containsText" dxfId="101" priority="507" operator="containsText" text=" ">
      <formula>NOT(ISERROR(SEARCH(" ",B19)))</formula>
    </cfRule>
  </conditionalFormatting>
  <conditionalFormatting sqref="AL23:AP25">
    <cfRule type="containsText" dxfId="100" priority="678" operator="containsText" text=" ">
      <formula>NOT(ISERROR(SEARCH(" ",AL23)))</formula>
    </cfRule>
  </conditionalFormatting>
  <conditionalFormatting sqref="X84 X97:X98 X106 X110 X112:X117">
    <cfRule type="cellIs" dxfId="99" priority="439" operator="equal">
      <formula>" "</formula>
    </cfRule>
  </conditionalFormatting>
  <conditionalFormatting sqref="AL33:AP35">
    <cfRule type="containsText" dxfId="98" priority="674" operator="containsText" text=" ">
      <formula>NOT(ISERROR(SEARCH(" ",AL33)))</formula>
    </cfRule>
  </conditionalFormatting>
  <conditionalFormatting sqref="W114:X117 W118:W120">
    <cfRule type="containsText" dxfId="97" priority="460" operator="containsText" text=" ">
      <formula>NOT(ISERROR(SEARCH(" ",W114)))</formula>
    </cfRule>
    <cfRule type="containsText" dxfId="96" priority="461" operator="containsText" text=" ">
      <formula>NOT(ISERROR(SEARCH(" ",W114)))</formula>
    </cfRule>
  </conditionalFormatting>
  <conditionalFormatting sqref="AC12">
    <cfRule type="dataBar" priority="4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{59EB83CA-22E4-4DE9-89C7-B9975D88A2B8}</x14:id>
        </ext>
      </extLst>
    </cfRule>
  </conditionalFormatting>
  <conditionalFormatting sqref="AC10">
    <cfRule type="dataBar" priority="4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{5CD32671-4E58-4C50-9F33-228B0952459E}</x14:id>
        </ext>
      </extLst>
    </cfRule>
  </conditionalFormatting>
  <conditionalFormatting sqref="AC9 AC11">
    <cfRule type="dataBar" priority="4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{929E76C1-6B52-4376-ADBF-1F058590C794}</x14:id>
        </ext>
      </extLst>
    </cfRule>
  </conditionalFormatting>
  <conditionalFormatting sqref="D9">
    <cfRule type="containsText" dxfId="95" priority="424" operator="containsText" text=" ">
      <formula>NOT(ISERROR(SEARCH(" ",D9)))</formula>
    </cfRule>
  </conditionalFormatting>
  <conditionalFormatting sqref="D13:D16">
    <cfRule type="containsText" dxfId="94" priority="423" operator="containsText" text=" ">
      <formula>NOT(ISERROR(SEARCH(" ",D13)))</formula>
    </cfRule>
  </conditionalFormatting>
  <conditionalFormatting sqref="H9">
    <cfRule type="containsText" dxfId="93" priority="421" operator="containsText" text=" ">
      <formula>NOT(ISERROR(SEARCH(" ",H9)))</formula>
    </cfRule>
  </conditionalFormatting>
  <conditionalFormatting sqref="H13:H16">
    <cfRule type="containsText" dxfId="92" priority="420" operator="containsText" text=" ">
      <formula>NOT(ISERROR(SEARCH(" ",H13)))</formula>
    </cfRule>
  </conditionalFormatting>
  <conditionalFormatting sqref="H18">
    <cfRule type="containsText" dxfId="91" priority="417" operator="containsText" text=" ">
      <formula>NOT(ISERROR(SEARCH(" ",H18)))</formula>
    </cfRule>
  </conditionalFormatting>
  <conditionalFormatting sqref="K26:M28 F5:F9">
    <cfRule type="containsText" dxfId="90" priority="416" operator="containsText" text=" ">
      <formula>NOT(ISERROR(SEARCH(" ",F5)))</formula>
    </cfRule>
  </conditionalFormatting>
  <conditionalFormatting sqref="D17:F17 F5:F9 E24:E26 E28 D18">
    <cfRule type="containsText" dxfId="89" priority="418" operator="containsText" text=" ">
      <formula>NOT(ISERROR(SEARCH(" ",D5)))</formula>
    </cfRule>
  </conditionalFormatting>
  <conditionalFormatting sqref="K24:M25">
    <cfRule type="containsText" dxfId="88" priority="387" operator="containsText" text=" ">
      <formula>NOT(ISERROR(SEARCH(" ",K24)))</formula>
    </cfRule>
  </conditionalFormatting>
  <conditionalFormatting sqref="D21:D24">
    <cfRule type="containsText" dxfId="87" priority="378" operator="containsText" text=" ">
      <formula>NOT(ISERROR(SEARCH(" ",D21)))</formula>
    </cfRule>
  </conditionalFormatting>
  <conditionalFormatting sqref="D25:D28">
    <cfRule type="containsText" dxfId="86" priority="377" operator="containsText" text=" ">
      <formula>NOT(ISERROR(SEARCH(" ",D25)))</formula>
    </cfRule>
  </conditionalFormatting>
  <conditionalFormatting sqref="H21:H24">
    <cfRule type="containsText" dxfId="85" priority="376" operator="containsText" text=" ">
      <formula>NOT(ISERROR(SEARCH(" ",H21)))</formula>
    </cfRule>
  </conditionalFormatting>
  <conditionalFormatting sqref="H25:H26 H28">
    <cfRule type="containsText" dxfId="84" priority="375" operator="containsText" text=" ">
      <formula>NOT(ISERROR(SEARCH(" ",H25)))</formula>
    </cfRule>
  </conditionalFormatting>
  <conditionalFormatting sqref="K38:M40">
    <cfRule type="containsText" dxfId="83" priority="372" operator="containsText" text=" ">
      <formula>NOT(ISERROR(SEARCH(" ",K38)))</formula>
    </cfRule>
  </conditionalFormatting>
  <conditionalFormatting sqref="E40">
    <cfRule type="containsText" dxfId="82" priority="374" operator="containsText" text=" ">
      <formula>NOT(ISERROR(SEARCH(" ",E40)))</formula>
    </cfRule>
  </conditionalFormatting>
  <conditionalFormatting sqref="K36:M37">
    <cfRule type="containsText" dxfId="81" priority="343" operator="containsText" text=" ">
      <formula>NOT(ISERROR(SEARCH(" ",K36)))</formula>
    </cfRule>
  </conditionalFormatting>
  <conditionalFormatting sqref="D33:D36">
    <cfRule type="containsText" dxfId="80" priority="334" operator="containsText" text=" ">
      <formula>NOT(ISERROR(SEARCH(" ",D33)))</formula>
    </cfRule>
  </conditionalFormatting>
  <conditionalFormatting sqref="D37:D40">
    <cfRule type="containsText" dxfId="79" priority="333" operator="containsText" text=" ">
      <formula>NOT(ISERROR(SEARCH(" ",D37)))</formula>
    </cfRule>
  </conditionalFormatting>
  <conditionalFormatting sqref="H33:H36">
    <cfRule type="containsText" dxfId="78" priority="332" operator="containsText" text=" ">
      <formula>NOT(ISERROR(SEARCH(" ",H33)))</formula>
    </cfRule>
  </conditionalFormatting>
  <conditionalFormatting sqref="H37:H38 H40">
    <cfRule type="containsText" dxfId="77" priority="331" operator="containsText" text=" ">
      <formula>NOT(ISERROR(SEARCH(" ",H37)))</formula>
    </cfRule>
  </conditionalFormatting>
  <conditionalFormatting sqref="H41:H44">
    <cfRule type="containsText" dxfId="76" priority="329" operator="containsText" text=" ">
      <formula>NOT(ISERROR(SEARCH(" ",H41)))</formula>
    </cfRule>
  </conditionalFormatting>
  <conditionalFormatting sqref="K41:N41 K42:M47 K50:M52 N42:N52">
    <cfRule type="containsText" dxfId="75" priority="328" operator="containsText" text=" ">
      <formula>NOT(ISERROR(SEARCH(" ",K41)))</formula>
    </cfRule>
  </conditionalFormatting>
  <conditionalFormatting sqref="D41:E41 D42:D44 E42 E52 E44:E46 E48:E50">
    <cfRule type="containsText" dxfId="74" priority="330" operator="containsText" text=" ">
      <formula>NOT(ISERROR(SEARCH(" ",D41)))</formula>
    </cfRule>
  </conditionalFormatting>
  <conditionalFormatting sqref="K48:M49">
    <cfRule type="containsText" dxfId="73" priority="299" operator="containsText" text=" ">
      <formula>NOT(ISERROR(SEARCH(" ",K48)))</formula>
    </cfRule>
  </conditionalFormatting>
  <conditionalFormatting sqref="D45:D48">
    <cfRule type="containsText" dxfId="72" priority="290" operator="containsText" text=" ">
      <formula>NOT(ISERROR(SEARCH(" ",D45)))</formula>
    </cfRule>
  </conditionalFormatting>
  <conditionalFormatting sqref="D49:D52">
    <cfRule type="containsText" dxfId="71" priority="289" operator="containsText" text=" ">
      <formula>NOT(ISERROR(SEARCH(" ",D49)))</formula>
    </cfRule>
  </conditionalFormatting>
  <conditionalFormatting sqref="H45:H48">
    <cfRule type="containsText" dxfId="70" priority="288" operator="containsText" text=" ">
      <formula>NOT(ISERROR(SEARCH(" ",H45)))</formula>
    </cfRule>
  </conditionalFormatting>
  <conditionalFormatting sqref="H49:H50 H52">
    <cfRule type="containsText" dxfId="69" priority="287" operator="containsText" text=" ">
      <formula>NOT(ISERROR(SEARCH(" ",H49)))</formula>
    </cfRule>
  </conditionalFormatting>
  <conditionalFormatting sqref="H53:H56">
    <cfRule type="containsText" dxfId="68" priority="285" operator="containsText" text=" ">
      <formula>NOT(ISERROR(SEARCH(" ",H53)))</formula>
    </cfRule>
  </conditionalFormatting>
  <conditionalFormatting sqref="K53:N53 K54:M59 K62:M64 N54:N64">
    <cfRule type="containsText" dxfId="67" priority="284" operator="containsText" text=" ">
      <formula>NOT(ISERROR(SEARCH(" ",K53)))</formula>
    </cfRule>
  </conditionalFormatting>
  <conditionalFormatting sqref="D53:E53 D54:D56 E54 E60:E62 E64 E56:E58">
    <cfRule type="containsText" dxfId="66" priority="286" operator="containsText" text=" ">
      <formula>NOT(ISERROR(SEARCH(" ",D53)))</formula>
    </cfRule>
  </conditionalFormatting>
  <conditionalFormatting sqref="K60:M61">
    <cfRule type="containsText" dxfId="65" priority="255" operator="containsText" text=" ">
      <formula>NOT(ISERROR(SEARCH(" ",K60)))</formula>
    </cfRule>
  </conditionalFormatting>
  <conditionalFormatting sqref="D57:D60">
    <cfRule type="containsText" dxfId="64" priority="246" operator="containsText" text=" ">
      <formula>NOT(ISERROR(SEARCH(" ",D57)))</formula>
    </cfRule>
  </conditionalFormatting>
  <conditionalFormatting sqref="D61:D64">
    <cfRule type="containsText" dxfId="63" priority="245" operator="containsText" text=" ">
      <formula>NOT(ISERROR(SEARCH(" ",D61)))</formula>
    </cfRule>
  </conditionalFormatting>
  <conditionalFormatting sqref="H57:H58 H60">
    <cfRule type="containsText" dxfId="62" priority="244" operator="containsText" text=" ">
      <formula>NOT(ISERROR(SEARCH(" ",H57)))</formula>
    </cfRule>
  </conditionalFormatting>
  <conditionalFormatting sqref="H61:H62 H64">
    <cfRule type="containsText" dxfId="61" priority="243" operator="containsText" text=" ">
      <formula>NOT(ISERROR(SEARCH(" ",H61)))</formula>
    </cfRule>
  </conditionalFormatting>
  <conditionalFormatting sqref="H65:H68">
    <cfRule type="containsText" dxfId="60" priority="241" operator="containsText" text=" ">
      <formula>NOT(ISERROR(SEARCH(" ",H65)))</formula>
    </cfRule>
  </conditionalFormatting>
  <conditionalFormatting sqref="K65:N65 K66:M71 K74:M76 N66:N76">
    <cfRule type="containsText" dxfId="59" priority="240" operator="containsText" text=" ">
      <formula>NOT(ISERROR(SEARCH(" ",K65)))</formula>
    </cfRule>
  </conditionalFormatting>
  <conditionalFormatting sqref="D65:E65 D66:D68 E66 E76 E68:E70 E72:E74">
    <cfRule type="containsText" dxfId="58" priority="242" operator="containsText" text=" ">
      <formula>NOT(ISERROR(SEARCH(" ",D65)))</formula>
    </cfRule>
  </conditionalFormatting>
  <conditionalFormatting sqref="K72:M73">
    <cfRule type="containsText" dxfId="57" priority="211" operator="containsText" text=" ">
      <formula>NOT(ISERROR(SEARCH(" ",K72)))</formula>
    </cfRule>
  </conditionalFormatting>
  <conditionalFormatting sqref="D69:D72">
    <cfRule type="containsText" dxfId="56" priority="202" operator="containsText" text=" ">
      <formula>NOT(ISERROR(SEARCH(" ",D69)))</formula>
    </cfRule>
  </conditionalFormatting>
  <conditionalFormatting sqref="D73:D76">
    <cfRule type="containsText" dxfId="55" priority="201" operator="containsText" text=" ">
      <formula>NOT(ISERROR(SEARCH(" ",D73)))</formula>
    </cfRule>
  </conditionalFormatting>
  <conditionalFormatting sqref="H69:H72">
    <cfRule type="containsText" dxfId="54" priority="200" operator="containsText" text=" ">
      <formula>NOT(ISERROR(SEARCH(" ",H69)))</formula>
    </cfRule>
  </conditionalFormatting>
  <conditionalFormatting sqref="H73:H74 H76">
    <cfRule type="containsText" dxfId="53" priority="199" operator="containsText" text=" ">
      <formula>NOT(ISERROR(SEARCH(" ",H73)))</formula>
    </cfRule>
  </conditionalFormatting>
  <conditionalFormatting sqref="H77:H80">
    <cfRule type="containsText" dxfId="52" priority="197" operator="containsText" text=" ">
      <formula>NOT(ISERROR(SEARCH(" ",H77)))</formula>
    </cfRule>
  </conditionalFormatting>
  <conditionalFormatting sqref="K77:N77 K78:M83 N78:N84">
    <cfRule type="containsText" dxfId="51" priority="196" operator="containsText" text=" ">
      <formula>NOT(ISERROR(SEARCH(" ",K77)))</formula>
    </cfRule>
  </conditionalFormatting>
  <conditionalFormatting sqref="D77:E77 D78:D80 E78 E84 E80:E82">
    <cfRule type="containsText" dxfId="50" priority="198" operator="containsText" text=" ">
      <formula>NOT(ISERROR(SEARCH(" ",D77)))</formula>
    </cfRule>
  </conditionalFormatting>
  <conditionalFormatting sqref="K84:M84">
    <cfRule type="containsText" dxfId="49" priority="167" operator="containsText" text=" ">
      <formula>NOT(ISERROR(SEARCH(" ",K84)))</formula>
    </cfRule>
  </conditionalFormatting>
  <conditionalFormatting sqref="D81:D84">
    <cfRule type="containsText" dxfId="48" priority="158" operator="containsText" text=" ">
      <formula>NOT(ISERROR(SEARCH(" ",D81)))</formula>
    </cfRule>
  </conditionalFormatting>
  <conditionalFormatting sqref="H81:H82 H84">
    <cfRule type="containsText" dxfId="47" priority="156" operator="containsText" text=" ">
      <formula>NOT(ISERROR(SEARCH(" ",H81)))</formula>
    </cfRule>
  </conditionalFormatting>
  <conditionalFormatting sqref="AS20:AS21">
    <cfRule type="containsText" dxfId="46" priority="62" operator="containsText" text=" ">
      <formula>NOT(ISERROR(SEARCH(" ",AS20)))</formula>
    </cfRule>
  </conditionalFormatting>
  <conditionalFormatting sqref="AS23:AS26">
    <cfRule type="containsText" dxfId="45" priority="58" operator="containsText" text="话费">
      <formula>NOT(ISERROR(SEARCH("话费",AS23)))</formula>
    </cfRule>
    <cfRule type="cellIs" dxfId="44" priority="59" operator="equal">
      <formula>"话费"</formula>
    </cfRule>
    <cfRule type="containsText" dxfId="43" priority="60" operator="containsText" text="话费">
      <formula>NOT(ISERROR(SEARCH("话费",AS23)))</formula>
    </cfRule>
    <cfRule type="containsText" dxfId="42" priority="61" operator="containsText" text=" ">
      <formula>NOT(ISERROR(SEARCH(" ",AS23)))</formula>
    </cfRule>
  </conditionalFormatting>
  <conditionalFormatting sqref="AU13:AU16">
    <cfRule type="containsText" dxfId="41" priority="63" operator="containsText" text=" ">
      <formula>NOT(ISERROR(SEARCH(" ",AU13)))</formula>
    </cfRule>
  </conditionalFormatting>
  <conditionalFormatting sqref="AS22 AU12:AV12 AU7:AV7 AV13:AV16 AU17:AV19 AT20:AV26 AT5:AV6">
    <cfRule type="containsText" dxfId="40" priority="65" operator="containsText" text=" ">
      <formula>NOT(ISERROR(SEARCH(" ",AS5)))</formula>
    </cfRule>
  </conditionalFormatting>
  <conditionalFormatting sqref="AS27:AV30">
    <cfRule type="containsText" dxfId="39" priority="57" operator="containsText" text=" ">
      <formula>NOT(ISERROR(SEARCH(" ",AS27)))</formula>
    </cfRule>
  </conditionalFormatting>
  <conditionalFormatting sqref="AW13:AW16">
    <cfRule type="containsText" dxfId="38" priority="53" operator="containsText" text=" ">
      <formula>NOT(ISERROR(SEARCH(" ",AW13)))</formula>
    </cfRule>
  </conditionalFormatting>
  <conditionalFormatting sqref="AW20:AW21">
    <cfRule type="containsText" dxfId="37" priority="52" operator="containsText" text=" ">
      <formula>NOT(ISERROR(SEARCH(" ",AW20)))</formula>
    </cfRule>
  </conditionalFormatting>
  <conditionalFormatting sqref="AW22:AW26 AW17:AW19 AW5:AW7">
    <cfRule type="containsText" dxfId="36" priority="56" operator="containsText" text=" ">
      <formula>NOT(ISERROR(SEARCH(" ",AW5)))</formula>
    </cfRule>
  </conditionalFormatting>
  <conditionalFormatting sqref="AW12">
    <cfRule type="containsText" dxfId="35" priority="54" operator="containsText" text=" ">
      <formula>NOT(ISERROR(SEARCH(" ",AW12)))</formula>
    </cfRule>
  </conditionalFormatting>
  <conditionalFormatting sqref="AW27:AW30">
    <cfRule type="containsText" dxfId="34" priority="51" operator="containsText" text=" ">
      <formula>NOT(ISERROR(SEARCH(" ",AW27)))</formula>
    </cfRule>
  </conditionalFormatting>
  <conditionalFormatting sqref="E19">
    <cfRule type="containsText" dxfId="33" priority="50" operator="containsText" text=" ">
      <formula>NOT(ISERROR(SEARCH(" ",E19)))</formula>
    </cfRule>
  </conditionalFormatting>
  <conditionalFormatting sqref="E23">
    <cfRule type="containsText" dxfId="32" priority="49" operator="containsText" text=" ">
      <formula>NOT(ISERROR(SEARCH(" ",E23)))</formula>
    </cfRule>
  </conditionalFormatting>
  <conditionalFormatting sqref="E43">
    <cfRule type="containsText" dxfId="31" priority="41" operator="containsText" text=" ">
      <formula>NOT(ISERROR(SEARCH(" ",E43)))</formula>
    </cfRule>
  </conditionalFormatting>
  <conditionalFormatting sqref="E47">
    <cfRule type="containsText" dxfId="30" priority="40" operator="containsText" text=" ">
      <formula>NOT(ISERROR(SEARCH(" ",E47)))</formula>
    </cfRule>
  </conditionalFormatting>
  <conditionalFormatting sqref="E55">
    <cfRule type="containsText" dxfId="29" priority="39" operator="containsText" text=" ">
      <formula>NOT(ISERROR(SEARCH(" ",E55)))</formula>
    </cfRule>
  </conditionalFormatting>
  <conditionalFormatting sqref="E67">
    <cfRule type="containsText" dxfId="28" priority="38" operator="containsText" text=" ">
      <formula>NOT(ISERROR(SEARCH(" ",E67)))</formula>
    </cfRule>
  </conditionalFormatting>
  <conditionalFormatting sqref="E71">
    <cfRule type="containsText" dxfId="27" priority="37" operator="containsText" text=" ">
      <formula>NOT(ISERROR(SEARCH(" ",E71)))</formula>
    </cfRule>
  </conditionalFormatting>
  <conditionalFormatting sqref="E79">
    <cfRule type="containsText" dxfId="26" priority="36" operator="containsText" text=" ">
      <formula>NOT(ISERROR(SEARCH(" ",E79)))</formula>
    </cfRule>
  </conditionalFormatting>
  <conditionalFormatting sqref="H27">
    <cfRule type="containsText" dxfId="25" priority="35" operator="containsText" text=" ">
      <formula>NOT(ISERROR(SEARCH(" ",H27)))</formula>
    </cfRule>
  </conditionalFormatting>
  <conditionalFormatting sqref="H39">
    <cfRule type="containsText" dxfId="24" priority="34" operator="containsText" text=" ">
      <formula>NOT(ISERROR(SEARCH(" ",H39)))</formula>
    </cfRule>
  </conditionalFormatting>
  <conditionalFormatting sqref="H51">
    <cfRule type="containsText" dxfId="23" priority="33" operator="containsText" text=" ">
      <formula>NOT(ISERROR(SEARCH(" ",H51)))</formula>
    </cfRule>
  </conditionalFormatting>
  <conditionalFormatting sqref="H59">
    <cfRule type="containsText" dxfId="22" priority="32" operator="containsText" text=" ">
      <formula>NOT(ISERROR(SEARCH(" ",H59)))</formula>
    </cfRule>
  </conditionalFormatting>
  <conditionalFormatting sqref="H63">
    <cfRule type="containsText" dxfId="21" priority="31" operator="containsText" text=" ">
      <formula>NOT(ISERROR(SEARCH(" ",H63)))</formula>
    </cfRule>
  </conditionalFormatting>
  <conditionalFormatting sqref="H75">
    <cfRule type="containsText" dxfId="20" priority="30" operator="containsText" text=" ">
      <formula>NOT(ISERROR(SEARCH(" ",H75)))</formula>
    </cfRule>
  </conditionalFormatting>
  <conditionalFormatting sqref="H83">
    <cfRule type="containsText" dxfId="19" priority="29" operator="containsText" text=" ">
      <formula>NOT(ISERROR(SEARCH(" ",H83)))</formula>
    </cfRule>
  </conditionalFormatting>
  <conditionalFormatting sqref="AF1:AF1048576">
    <cfRule type="cellIs" dxfId="18" priority="28" operator="equal">
      <formula>"钻石"</formula>
    </cfRule>
  </conditionalFormatting>
  <conditionalFormatting sqref="E83">
    <cfRule type="containsText" dxfId="17" priority="27" operator="containsText" text=" ">
      <formula>NOT(ISERROR(SEARCH(" ",E83)))</formula>
    </cfRule>
  </conditionalFormatting>
  <conditionalFormatting sqref="E75">
    <cfRule type="containsText" dxfId="16" priority="26" operator="containsText" text=" ">
      <formula>NOT(ISERROR(SEARCH(" ",E75)))</formula>
    </cfRule>
  </conditionalFormatting>
  <conditionalFormatting sqref="E63">
    <cfRule type="containsText" dxfId="15" priority="25" operator="containsText" text=" ">
      <formula>NOT(ISERROR(SEARCH(" ",E63)))</formula>
    </cfRule>
  </conditionalFormatting>
  <conditionalFormatting sqref="E59">
    <cfRule type="containsText" dxfId="14" priority="24" operator="containsText" text=" ">
      <formula>NOT(ISERROR(SEARCH(" ",E59)))</formula>
    </cfRule>
  </conditionalFormatting>
  <conditionalFormatting sqref="E51">
    <cfRule type="containsText" dxfId="13" priority="23" operator="containsText" text=" ">
      <formula>NOT(ISERROR(SEARCH(" ",E51)))</formula>
    </cfRule>
  </conditionalFormatting>
  <conditionalFormatting sqref="E39">
    <cfRule type="containsText" dxfId="12" priority="22" operator="containsText" text=" ">
      <formula>NOT(ISERROR(SEARCH(" ",E39)))</formula>
    </cfRule>
  </conditionalFormatting>
  <conditionalFormatting sqref="E27">
    <cfRule type="containsText" dxfId="11" priority="21" operator="containsText" text=" ">
      <formula>NOT(ISERROR(SEARCH(" ",E27)))</formula>
    </cfRule>
  </conditionalFormatting>
  <conditionalFormatting sqref="AF5:AF84">
    <cfRule type="cellIs" dxfId="10" priority="20" operator="notEqual">
      <formula>"金币"</formula>
    </cfRule>
  </conditionalFormatting>
  <conditionalFormatting sqref="BA85:BI85">
    <cfRule type="containsText" dxfId="9" priority="8" operator="containsText" text=" ">
      <formula>NOT(ISERROR(SEARCH(" ",BA85)))</formula>
    </cfRule>
  </conditionalFormatting>
  <conditionalFormatting sqref="BA86:BI86">
    <cfRule type="containsText" dxfId="8" priority="7" operator="containsText" text=" ">
      <formula>NOT(ISERROR(SEARCH(" ",BA86)))</formula>
    </cfRule>
  </conditionalFormatting>
  <conditionalFormatting sqref="BI5:BI84">
    <cfRule type="containsText" dxfId="7" priority="5" operator="containsText" text=" ">
      <formula>NOT(ISERROR(SEARCH(" ",BI5)))</formula>
    </cfRule>
  </conditionalFormatting>
  <conditionalFormatting sqref="BJ5:BJ86">
    <cfRule type="containsText" dxfId="6" priority="6" operator="containsText" text=" ">
      <formula>NOT(ISERROR(SEARCH(" ",BJ5)))</formula>
    </cfRule>
  </conditionalFormatting>
  <conditionalFormatting sqref="BK5:BK86">
    <cfRule type="containsText" dxfId="5" priority="9" operator="containsText" text=" ">
      <formula>NOT(ISERROR(SEARCH(" ",BK5)))</formula>
    </cfRule>
  </conditionalFormatting>
  <conditionalFormatting sqref="BJ3:BK3 BA1:BK2 BA4:BK4 BA87:BK1048576">
    <cfRule type="containsText" dxfId="4" priority="10" operator="containsText" text=" ">
      <formula>NOT(ISERROR(SEARCH(" ",BA1)))</formula>
    </cfRule>
  </conditionalFormatting>
  <conditionalFormatting sqref="BA5:BH84">
    <cfRule type="containsText" dxfId="3" priority="4" operator="containsText" text=" ">
      <formula>NOT(ISERROR(SEARCH(" ",BA5)))</formula>
    </cfRule>
  </conditionalFormatting>
  <conditionalFormatting sqref="O85:O121 P85:P139">
    <cfRule type="containsText" dxfId="2" priority="3" operator="containsText" text=" ">
      <formula>NOT(ISERROR(SEARCH(" ",O85)))</formula>
    </cfRule>
  </conditionalFormatting>
  <conditionalFormatting sqref="O1:P4">
    <cfRule type="containsText" dxfId="1" priority="2" operator="containsText" text=" ">
      <formula>NOT(ISERROR(SEARCH(" ",O1)))</formula>
    </cfRule>
  </conditionalFormatting>
  <conditionalFormatting sqref="O5:P84">
    <cfRule type="containsText" dxfId="0" priority="1" operator="containsText" text=" ">
      <formula>NOT(ISERROR(SEARCH(" ",O5)))</formula>
    </cfRule>
  </conditionalFormatting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C81549-083A-4D5C-838E-F41FEB1F54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</xm:sqref>
        </x14:conditionalFormatting>
        <x14:conditionalFormatting xmlns:xm="http://schemas.microsoft.com/office/excel/2006/main">
          <x14:cfRule type="dataBar" id="{033AAB29-54FE-4E61-A3B6-5B3F24135DA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AC8</xm:sqref>
        </x14:conditionalFormatting>
        <x14:conditionalFormatting xmlns:xm="http://schemas.microsoft.com/office/excel/2006/main">
          <x14:cfRule type="dataBar" id="{A57F5ED0-45F6-49DF-87F4-A93F9152233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AC13:AC84</xm:sqref>
        </x14:conditionalFormatting>
        <x14:conditionalFormatting xmlns:xm="http://schemas.microsoft.com/office/excel/2006/main">
          <x14:cfRule type="dataBar" id="{6A468D13-ACAC-4160-86B8-01A5F5BD974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AC4:AC5 AC7</xm:sqref>
        </x14:conditionalFormatting>
        <x14:conditionalFormatting xmlns:xm="http://schemas.microsoft.com/office/excel/2006/main">
          <x14:cfRule type="dataBar" id="{59EB83CA-22E4-4DE9-89C7-B9975D88A2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AC12</xm:sqref>
        </x14:conditionalFormatting>
        <x14:conditionalFormatting xmlns:xm="http://schemas.microsoft.com/office/excel/2006/main">
          <x14:cfRule type="dataBar" id="{5CD32671-4E58-4C50-9F33-228B095245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</xm:sqref>
        </x14:conditionalFormatting>
        <x14:conditionalFormatting xmlns:xm="http://schemas.microsoft.com/office/excel/2006/main">
          <x14:cfRule type="dataBar" id="{929E76C1-6B52-4376-ADBF-1F058590C7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AC9 AC11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新手任务|NewTasks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2021-04-13T03:07:55Z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