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app_mlC\DataTable\"/>
    </mc:Choice>
  </mc:AlternateContent>
  <bookViews>
    <workbookView xWindow="0" yWindow="0" windowWidth="23904" windowHeight="10284" tabRatio="942" activeTab="10"/>
  </bookViews>
  <sheets>
    <sheet name="充值档位名称|RMBDes" sheetId="1" r:id="rId1"/>
    <sheet name="充值库存系数|RechargeKC" sheetId="10" r:id="rId2"/>
    <sheet name="充值活动|RMBActivities" sheetId="2" r:id="rId3"/>
    <sheet name="私人定制|PersonalRMB" sheetId="7" r:id="rId4"/>
    <sheet name="每日超值|DailyGiftRe" sheetId="9" r:id="rId5"/>
    <sheet name="会员卡|NobleCard" sheetId="4" r:id="rId6"/>
    <sheet name="商城|Shop" sheetId="5" r:id="rId7"/>
    <sheet name="欢乐转转转|Turntable" sheetId="6" r:id="rId8"/>
    <sheet name="转转转复购|TurntableM" sheetId="8" r:id="rId9"/>
    <sheet name="充值与破产保护|BrokeAdd" sheetId="11" r:id="rId10"/>
    <sheet name="长期不玩保护|LProtectC" sheetId="12" r:id="rId11"/>
  </sheets>
  <calcPr calcId="162913"/>
</workbook>
</file>

<file path=xl/calcChain.xml><?xml version="1.0" encoding="utf-8"?>
<calcChain xmlns="http://schemas.openxmlformats.org/spreadsheetml/2006/main">
  <c r="A11" i="12" l="1"/>
  <c r="A10" i="12"/>
  <c r="A9" i="12"/>
  <c r="A8" i="12"/>
  <c r="A7" i="12"/>
  <c r="A6" i="12"/>
  <c r="A5" i="12"/>
  <c r="GZ26" i="1" l="1"/>
  <c r="GZ27" i="1" s="1"/>
  <c r="GX26" i="1"/>
  <c r="GW26" i="1"/>
  <c r="GY26" i="1" s="1"/>
  <c r="GV26" i="1"/>
  <c r="GV27" i="1" s="1"/>
  <c r="GX27" i="1" s="1"/>
  <c r="GU26" i="1"/>
  <c r="GU27" i="1" s="1"/>
  <c r="GP26" i="1"/>
  <c r="GP27" i="1" s="1"/>
  <c r="GO26" i="1"/>
  <c r="GM26" i="1"/>
  <c r="GM27" i="1" s="1"/>
  <c r="GO27" i="1" s="1"/>
  <c r="HA25" i="1"/>
  <c r="GW25" i="1"/>
  <c r="GV25" i="1"/>
  <c r="GR25" i="1"/>
  <c r="GR26" i="1" s="1"/>
  <c r="GQ25" i="1"/>
  <c r="GQ23" i="1" s="1"/>
  <c r="GM25" i="1"/>
  <c r="GL25" i="1"/>
  <c r="GL26" i="1" s="1"/>
  <c r="GZ23" i="1"/>
  <c r="GZ24" i="1" s="1"/>
  <c r="GW23" i="1"/>
  <c r="GY23" i="1" s="1"/>
  <c r="GV23" i="1"/>
  <c r="GX23" i="1" s="1"/>
  <c r="GU23" i="1"/>
  <c r="GU24" i="1" s="1"/>
  <c r="GR23" i="1"/>
  <c r="GT23" i="1" s="1"/>
  <c r="GP23" i="1"/>
  <c r="GP24" i="1" s="1"/>
  <c r="GO23" i="1"/>
  <c r="GN23" i="1"/>
  <c r="GM23" i="1"/>
  <c r="GM24" i="1" s="1"/>
  <c r="GO24" i="1" s="1"/>
  <c r="GL23" i="1"/>
  <c r="GL24" i="1" s="1"/>
  <c r="GN24" i="1" s="1"/>
  <c r="GZ21" i="1"/>
  <c r="GZ22" i="1" s="1"/>
  <c r="GV21" i="1"/>
  <c r="GX21" i="1" s="1"/>
  <c r="GU21" i="1"/>
  <c r="GU22" i="1" s="1"/>
  <c r="GR21" i="1"/>
  <c r="GR22" i="1" s="1"/>
  <c r="GT22" i="1" s="1"/>
  <c r="GP21" i="1"/>
  <c r="GP22" i="1" s="1"/>
  <c r="GN21" i="1"/>
  <c r="GL21" i="1"/>
  <c r="GL22" i="1" s="1"/>
  <c r="GN22" i="1" s="1"/>
  <c r="HA20" i="1"/>
  <c r="GW20" i="1"/>
  <c r="GW21" i="1" s="1"/>
  <c r="GV20" i="1"/>
  <c r="GR20" i="1"/>
  <c r="GQ20" i="1"/>
  <c r="GQ21" i="1" s="1"/>
  <c r="GM20" i="1"/>
  <c r="GM21" i="1" s="1"/>
  <c r="GL20" i="1"/>
  <c r="GZ17" i="1"/>
  <c r="GZ18" i="1" s="1"/>
  <c r="GZ19" i="1" s="1"/>
  <c r="GU17" i="1"/>
  <c r="GU18" i="1" s="1"/>
  <c r="GU19" i="1" s="1"/>
  <c r="GR17" i="1"/>
  <c r="GT17" i="1" s="1"/>
  <c r="GQ17" i="1"/>
  <c r="GS17" i="1" s="1"/>
  <c r="GP17" i="1"/>
  <c r="GP18" i="1" s="1"/>
  <c r="GP19" i="1" s="1"/>
  <c r="GM17" i="1"/>
  <c r="GO17" i="1" s="1"/>
  <c r="HA16" i="1"/>
  <c r="GW16" i="1"/>
  <c r="GW17" i="1" s="1"/>
  <c r="GV16" i="1"/>
  <c r="GV17" i="1" s="1"/>
  <c r="GR16" i="1"/>
  <c r="GQ16" i="1"/>
  <c r="GM16" i="1"/>
  <c r="GL16" i="1"/>
  <c r="GL17" i="1" s="1"/>
  <c r="GZ12" i="1"/>
  <c r="GZ13" i="1" s="1"/>
  <c r="GZ14" i="1" s="1"/>
  <c r="GZ15" i="1" s="1"/>
  <c r="GU12" i="1"/>
  <c r="GU13" i="1" s="1"/>
  <c r="GU14" i="1" s="1"/>
  <c r="GU15" i="1" s="1"/>
  <c r="GQ12" i="1"/>
  <c r="GS12" i="1" s="1"/>
  <c r="GP12" i="1"/>
  <c r="GP13" i="1" s="1"/>
  <c r="GP14" i="1" s="1"/>
  <c r="GP15" i="1" s="1"/>
  <c r="GM12" i="1"/>
  <c r="GO12" i="1" s="1"/>
  <c r="GL12" i="1"/>
  <c r="GN12" i="1" s="1"/>
  <c r="HA11" i="1"/>
  <c r="GW11" i="1"/>
  <c r="GW12" i="1" s="1"/>
  <c r="GV11" i="1"/>
  <c r="GV12" i="1" s="1"/>
  <c r="GR11" i="1"/>
  <c r="GR12" i="1" s="1"/>
  <c r="GQ11" i="1"/>
  <c r="GM11" i="1"/>
  <c r="GL11" i="1"/>
  <c r="GZ10" i="1"/>
  <c r="GW10" i="1"/>
  <c r="GY10" i="1" s="1"/>
  <c r="GU10" i="1"/>
  <c r="GP10" i="1"/>
  <c r="GL10" i="1"/>
  <c r="GN10" i="1" s="1"/>
  <c r="HA9" i="1"/>
  <c r="GW9" i="1"/>
  <c r="GV9" i="1"/>
  <c r="GV10" i="1" s="1"/>
  <c r="GX10" i="1" s="1"/>
  <c r="GR9" i="1"/>
  <c r="GR10" i="1" s="1"/>
  <c r="GT10" i="1" s="1"/>
  <c r="GQ9" i="1"/>
  <c r="GQ10" i="1" s="1"/>
  <c r="GS10" i="1" s="1"/>
  <c r="GM9" i="1"/>
  <c r="GM10" i="1" s="1"/>
  <c r="GO10" i="1" s="1"/>
  <c r="GL9" i="1"/>
  <c r="GZ7" i="1"/>
  <c r="GZ8" i="1" s="1"/>
  <c r="GV7" i="1"/>
  <c r="GX7" i="1" s="1"/>
  <c r="GU7" i="1"/>
  <c r="GU8" i="1" s="1"/>
  <c r="GR7" i="1"/>
  <c r="GR8" i="1" s="1"/>
  <c r="GT8" i="1" s="1"/>
  <c r="GP7" i="1"/>
  <c r="GP8" i="1" s="1"/>
  <c r="HA6" i="1"/>
  <c r="GW6" i="1"/>
  <c r="GW7" i="1" s="1"/>
  <c r="GV6" i="1"/>
  <c r="GR6" i="1"/>
  <c r="GQ6" i="1"/>
  <c r="GQ7" i="1" s="1"/>
  <c r="GM6" i="1"/>
  <c r="GM7" i="1" s="1"/>
  <c r="GL6" i="1"/>
  <c r="GL7" i="1" s="1"/>
  <c r="HA5" i="1"/>
  <c r="GW5" i="1"/>
  <c r="GV5" i="1"/>
  <c r="GR5" i="1"/>
  <c r="GQ5" i="1"/>
  <c r="GM5" i="1"/>
  <c r="GL5" i="1"/>
  <c r="GM8" i="1" l="1"/>
  <c r="GO8" i="1" s="1"/>
  <c r="GO7" i="1"/>
  <c r="GX17" i="1"/>
  <c r="GV18" i="1"/>
  <c r="GS7" i="1"/>
  <c r="GQ8" i="1"/>
  <c r="GS8" i="1" s="1"/>
  <c r="GW18" i="1"/>
  <c r="GY17" i="1"/>
  <c r="GN26" i="1"/>
  <c r="GL27" i="1"/>
  <c r="GN27" i="1" s="1"/>
  <c r="GL8" i="1"/>
  <c r="GN8" i="1" s="1"/>
  <c r="GN7" i="1"/>
  <c r="HA7" i="1" s="1"/>
  <c r="HA10" i="1"/>
  <c r="GT12" i="1"/>
  <c r="GR13" i="1"/>
  <c r="GO21" i="1"/>
  <c r="GM22" i="1"/>
  <c r="GO22" i="1" s="1"/>
  <c r="HA22" i="1" s="1"/>
  <c r="GQ24" i="1"/>
  <c r="GS24" i="1" s="1"/>
  <c r="GS23" i="1"/>
  <c r="HA23" i="1" s="1"/>
  <c r="GY7" i="1"/>
  <c r="GW8" i="1"/>
  <c r="GY8" i="1" s="1"/>
  <c r="GW13" i="1"/>
  <c r="GY12" i="1"/>
  <c r="GN17" i="1"/>
  <c r="GL18" i="1"/>
  <c r="GR27" i="1"/>
  <c r="GT27" i="1" s="1"/>
  <c r="GT26" i="1"/>
  <c r="GV13" i="1"/>
  <c r="GX12" i="1"/>
  <c r="HA12" i="1" s="1"/>
  <c r="GQ22" i="1"/>
  <c r="GS22" i="1" s="1"/>
  <c r="GS21" i="1"/>
  <c r="HA21" i="1" s="1"/>
  <c r="GY21" i="1"/>
  <c r="GW22" i="1"/>
  <c r="GY22" i="1" s="1"/>
  <c r="GQ13" i="1"/>
  <c r="GR18" i="1"/>
  <c r="GQ18" i="1"/>
  <c r="GR24" i="1"/>
  <c r="GT24" i="1" s="1"/>
  <c r="GT21" i="1"/>
  <c r="GV8" i="1"/>
  <c r="GX8" i="1" s="1"/>
  <c r="GL13" i="1"/>
  <c r="GV22" i="1"/>
  <c r="GX22" i="1" s="1"/>
  <c r="GV24" i="1"/>
  <c r="GX24" i="1" s="1"/>
  <c r="GM13" i="1"/>
  <c r="GW24" i="1"/>
  <c r="GY24" i="1" s="1"/>
  <c r="HA24" i="1" s="1"/>
  <c r="GM18" i="1"/>
  <c r="GW27" i="1"/>
  <c r="GY27" i="1" s="1"/>
  <c r="GT7" i="1"/>
  <c r="GQ26" i="1"/>
  <c r="GS13" i="1" l="1"/>
  <c r="GQ14" i="1"/>
  <c r="HA8" i="1"/>
  <c r="GW19" i="1"/>
  <c r="GY19" i="1" s="1"/>
  <c r="GY18" i="1"/>
  <c r="GO13" i="1"/>
  <c r="GM14" i="1"/>
  <c r="GV14" i="1"/>
  <c r="GX13" i="1"/>
  <c r="GX18" i="1"/>
  <c r="GV19" i="1"/>
  <c r="GX19" i="1" s="1"/>
  <c r="GS18" i="1"/>
  <c r="GQ19" i="1"/>
  <c r="GS19" i="1" s="1"/>
  <c r="GT18" i="1"/>
  <c r="GR19" i="1"/>
  <c r="GT19" i="1" s="1"/>
  <c r="HA17" i="1"/>
  <c r="GT13" i="1"/>
  <c r="GR14" i="1"/>
  <c r="GQ27" i="1"/>
  <c r="GS27" i="1" s="1"/>
  <c r="HA27" i="1" s="1"/>
  <c r="GS26" i="1"/>
  <c r="HA26" i="1" s="1"/>
  <c r="GN13" i="1"/>
  <c r="GL14" i="1"/>
  <c r="GN18" i="1"/>
  <c r="HA18" i="1" s="1"/>
  <c r="GL19" i="1"/>
  <c r="GN19" i="1" s="1"/>
  <c r="HA19" i="1" s="1"/>
  <c r="GO18" i="1"/>
  <c r="GM19" i="1"/>
  <c r="GO19" i="1" s="1"/>
  <c r="GW14" i="1"/>
  <c r="GY13" i="1"/>
  <c r="GO14" i="1" l="1"/>
  <c r="GM15" i="1"/>
  <c r="GO15" i="1" s="1"/>
  <c r="HA13" i="1"/>
  <c r="GW15" i="1"/>
  <c r="GY15" i="1" s="1"/>
  <c r="GY14" i="1"/>
  <c r="GN14" i="1"/>
  <c r="GL15" i="1"/>
  <c r="GN15" i="1" s="1"/>
  <c r="GV15" i="1"/>
  <c r="GX15" i="1" s="1"/>
  <c r="GX14" i="1"/>
  <c r="GT14" i="1"/>
  <c r="GR15" i="1"/>
  <c r="GT15" i="1" s="1"/>
  <c r="GS14" i="1"/>
  <c r="GQ15" i="1"/>
  <c r="GS15" i="1" s="1"/>
  <c r="HA15" i="1" l="1"/>
  <c r="HA14" i="1"/>
  <c r="A58" i="8" l="1"/>
  <c r="C57" i="8"/>
  <c r="M56" i="8"/>
  <c r="B56" i="8"/>
  <c r="L56" i="8" s="1"/>
  <c r="B55" i="8"/>
  <c r="L55" i="8" s="1"/>
  <c r="A55" i="8"/>
  <c r="C53" i="8"/>
  <c r="Q52" i="8"/>
  <c r="M52" i="8"/>
  <c r="C52" i="8"/>
  <c r="B52" i="8"/>
  <c r="L52" i="8" s="1"/>
  <c r="M51" i="8"/>
  <c r="O51" i="8" s="1"/>
  <c r="A51" i="8"/>
  <c r="A50" i="8"/>
  <c r="C49" i="8"/>
  <c r="M48" i="8"/>
  <c r="B48" i="8"/>
  <c r="L48" i="8" s="1"/>
  <c r="B47" i="8"/>
  <c r="L47" i="8" s="1"/>
  <c r="A47" i="8"/>
  <c r="C45" i="8"/>
  <c r="Q44" i="8"/>
  <c r="M44" i="8"/>
  <c r="C44" i="8"/>
  <c r="B44" i="8"/>
  <c r="L44" i="8" s="1"/>
  <c r="M43" i="8"/>
  <c r="O43" i="8" s="1"/>
  <c r="A43" i="8"/>
  <c r="A42" i="8"/>
  <c r="C41" i="8"/>
  <c r="M40" i="8"/>
  <c r="C40" i="8"/>
  <c r="C58" i="8" s="1"/>
  <c r="B40" i="8"/>
  <c r="B58" i="8" s="1"/>
  <c r="L58" i="8" s="1"/>
  <c r="A40" i="8"/>
  <c r="Q39" i="8"/>
  <c r="O39" i="8"/>
  <c r="N39" i="8"/>
  <c r="M39" i="8"/>
  <c r="M57" i="8" s="1"/>
  <c r="C39" i="8"/>
  <c r="B39" i="8"/>
  <c r="B57" i="8" s="1"/>
  <c r="L57" i="8" s="1"/>
  <c r="A39" i="8"/>
  <c r="A57" i="8" s="1"/>
  <c r="Q38" i="8"/>
  <c r="O38" i="8"/>
  <c r="N38" i="8"/>
  <c r="M38" i="8"/>
  <c r="L38" i="8"/>
  <c r="D38" i="8"/>
  <c r="C38" i="8"/>
  <c r="C56" i="8" s="1"/>
  <c r="B38" i="8"/>
  <c r="A38" i="8"/>
  <c r="A56" i="8" s="1"/>
  <c r="O37" i="8"/>
  <c r="N37" i="8"/>
  <c r="M37" i="8"/>
  <c r="Q37" i="8" s="1"/>
  <c r="L37" i="8"/>
  <c r="C37" i="8"/>
  <c r="C55" i="8" s="1"/>
  <c r="B37" i="8"/>
  <c r="A37" i="8"/>
  <c r="Q36" i="8"/>
  <c r="M36" i="8"/>
  <c r="M54" i="8" s="1"/>
  <c r="C36" i="8"/>
  <c r="C54" i="8" s="1"/>
  <c r="B36" i="8"/>
  <c r="A36" i="8"/>
  <c r="A54" i="8" s="1"/>
  <c r="M35" i="8"/>
  <c r="O35" i="8" s="1"/>
  <c r="L35" i="8"/>
  <c r="C35" i="8"/>
  <c r="B35" i="8"/>
  <c r="B53" i="8" s="1"/>
  <c r="L53" i="8" s="1"/>
  <c r="A35" i="8"/>
  <c r="A53" i="8" s="1"/>
  <c r="O34" i="8"/>
  <c r="N34" i="8"/>
  <c r="M34" i="8"/>
  <c r="Q34" i="8" s="1"/>
  <c r="L34" i="8"/>
  <c r="C34" i="8"/>
  <c r="B34" i="8"/>
  <c r="A34" i="8"/>
  <c r="A52" i="8" s="1"/>
  <c r="Q33" i="8"/>
  <c r="O33" i="8"/>
  <c r="N33" i="8"/>
  <c r="M33" i="8"/>
  <c r="D33" i="8"/>
  <c r="C33" i="8"/>
  <c r="C51" i="8" s="1"/>
  <c r="B33" i="8"/>
  <c r="L33" i="8" s="1"/>
  <c r="A33" i="8"/>
  <c r="N32" i="8"/>
  <c r="M32" i="8"/>
  <c r="C32" i="8"/>
  <c r="C50" i="8" s="1"/>
  <c r="B32" i="8"/>
  <c r="B50" i="8" s="1"/>
  <c r="L50" i="8" s="1"/>
  <c r="A32" i="8"/>
  <c r="Q31" i="8"/>
  <c r="O31" i="8"/>
  <c r="N31" i="8"/>
  <c r="M31" i="8"/>
  <c r="M49" i="8" s="1"/>
  <c r="C31" i="8"/>
  <c r="B31" i="8"/>
  <c r="A31" i="8"/>
  <c r="A49" i="8" s="1"/>
  <c r="Q30" i="8"/>
  <c r="O30" i="8"/>
  <c r="N30" i="8"/>
  <c r="M30" i="8"/>
  <c r="L30" i="8"/>
  <c r="D30" i="8"/>
  <c r="C30" i="8"/>
  <c r="C48" i="8" s="1"/>
  <c r="B30" i="8"/>
  <c r="A30" i="8"/>
  <c r="A48" i="8" s="1"/>
  <c r="O29" i="8"/>
  <c r="N29" i="8"/>
  <c r="M29" i="8"/>
  <c r="Q29" i="8" s="1"/>
  <c r="L29" i="8"/>
  <c r="C29" i="8"/>
  <c r="C47" i="8" s="1"/>
  <c r="B29" i="8"/>
  <c r="A29" i="8"/>
  <c r="Q28" i="8"/>
  <c r="M28" i="8"/>
  <c r="M46" i="8" s="1"/>
  <c r="C28" i="8"/>
  <c r="C46" i="8" s="1"/>
  <c r="B28" i="8"/>
  <c r="A28" i="8"/>
  <c r="A46" i="8" s="1"/>
  <c r="M27" i="8"/>
  <c r="L27" i="8"/>
  <c r="C27" i="8"/>
  <c r="B27" i="8"/>
  <c r="B45" i="8" s="1"/>
  <c r="L45" i="8" s="1"/>
  <c r="A27" i="8"/>
  <c r="A45" i="8" s="1"/>
  <c r="O26" i="8"/>
  <c r="N26" i="8"/>
  <c r="M26" i="8"/>
  <c r="Q26" i="8" s="1"/>
  <c r="L26" i="8"/>
  <c r="C26" i="8"/>
  <c r="B26" i="8"/>
  <c r="A26" i="8"/>
  <c r="A44" i="8" s="1"/>
  <c r="Q25" i="8"/>
  <c r="N25" i="8"/>
  <c r="M25" i="8"/>
  <c r="O25" i="8" s="1"/>
  <c r="D25" i="8" s="1"/>
  <c r="C25" i="8"/>
  <c r="C43" i="8" s="1"/>
  <c r="B25" i="8"/>
  <c r="L25" i="8" s="1"/>
  <c r="A25" i="8"/>
  <c r="N24" i="8"/>
  <c r="M24" i="8"/>
  <c r="C24" i="8"/>
  <c r="C42" i="8" s="1"/>
  <c r="B24" i="8"/>
  <c r="B42" i="8" s="1"/>
  <c r="L42" i="8" s="1"/>
  <c r="A24" i="8"/>
  <c r="Q23" i="8"/>
  <c r="O23" i="8"/>
  <c r="N23" i="8"/>
  <c r="M23" i="8"/>
  <c r="M41" i="8" s="1"/>
  <c r="C23" i="8"/>
  <c r="B23" i="8"/>
  <c r="A23" i="8"/>
  <c r="A41" i="8" s="1"/>
  <c r="Q22" i="8"/>
  <c r="O22" i="8"/>
  <c r="N22" i="8"/>
  <c r="L22" i="8"/>
  <c r="D22" i="8"/>
  <c r="Q21" i="8"/>
  <c r="O21" i="8"/>
  <c r="D21" i="8" s="1"/>
  <c r="N21" i="8"/>
  <c r="L21" i="8"/>
  <c r="Q20" i="8"/>
  <c r="O20" i="8"/>
  <c r="D20" i="8" s="1"/>
  <c r="N20" i="8"/>
  <c r="L20" i="8"/>
  <c r="Q19" i="8"/>
  <c r="O19" i="8"/>
  <c r="N19" i="8"/>
  <c r="L19" i="8"/>
  <c r="Q18" i="8"/>
  <c r="O18" i="8"/>
  <c r="D18" i="8" s="1"/>
  <c r="N18" i="8"/>
  <c r="L18" i="8"/>
  <c r="Q17" i="8"/>
  <c r="O17" i="8"/>
  <c r="N17" i="8"/>
  <c r="L17" i="8"/>
  <c r="Q16" i="8"/>
  <c r="D16" i="8" s="1"/>
  <c r="O16" i="8"/>
  <c r="N16" i="8"/>
  <c r="L16" i="8"/>
  <c r="N3" i="8" s="1"/>
  <c r="N2" i="8" s="1"/>
  <c r="Q15" i="8"/>
  <c r="O15" i="8"/>
  <c r="N15" i="8"/>
  <c r="L15" i="8"/>
  <c r="D15" i="8"/>
  <c r="Q14" i="8"/>
  <c r="O14" i="8"/>
  <c r="N14" i="8"/>
  <c r="L14" i="8"/>
  <c r="D14" i="8"/>
  <c r="Q13" i="8"/>
  <c r="D13" i="8" s="1"/>
  <c r="O13" i="8"/>
  <c r="N13" i="8"/>
  <c r="L13" i="8"/>
  <c r="R12" i="8"/>
  <c r="Q12" i="8"/>
  <c r="O12" i="8"/>
  <c r="D12" i="8" s="1"/>
  <c r="N12" i="8"/>
  <c r="L12" i="8"/>
  <c r="Q11" i="8"/>
  <c r="R20" i="8" s="1"/>
  <c r="O11" i="8"/>
  <c r="N11" i="8"/>
  <c r="L11" i="8"/>
  <c r="Q10" i="8"/>
  <c r="O10" i="8"/>
  <c r="D10" i="8" s="1"/>
  <c r="N10" i="8"/>
  <c r="L10" i="8"/>
  <c r="Q9" i="8"/>
  <c r="O9" i="8"/>
  <c r="N9" i="8"/>
  <c r="L9" i="8"/>
  <c r="Q8" i="8"/>
  <c r="O8" i="8"/>
  <c r="N8" i="8"/>
  <c r="L8" i="8"/>
  <c r="Q7" i="8"/>
  <c r="P7" i="8"/>
  <c r="O7" i="8"/>
  <c r="N7" i="8"/>
  <c r="L7" i="8"/>
  <c r="H7" i="8"/>
  <c r="D7" i="8"/>
  <c r="Q6" i="8"/>
  <c r="O6" i="8"/>
  <c r="N6" i="8"/>
  <c r="L6" i="8"/>
  <c r="H6" i="8"/>
  <c r="D6" i="8"/>
  <c r="Q5" i="8"/>
  <c r="O5" i="8"/>
  <c r="N5" i="8"/>
  <c r="L5" i="8"/>
  <c r="H5" i="8"/>
  <c r="D5" i="8"/>
  <c r="Q1" i="8"/>
  <c r="O1" i="8"/>
  <c r="AB22" i="6"/>
  <c r="Y22" i="6"/>
  <c r="W22" i="6"/>
  <c r="D22" i="6" s="1"/>
  <c r="U22" i="6"/>
  <c r="R22" i="6"/>
  <c r="Q22" i="6"/>
  <c r="P22" i="6"/>
  <c r="O22" i="6"/>
  <c r="AF21" i="6"/>
  <c r="AB21" i="6"/>
  <c r="W21" i="6"/>
  <c r="U21" i="6"/>
  <c r="Y21" i="6" s="1"/>
  <c r="R21" i="6"/>
  <c r="P21" i="6"/>
  <c r="O21" i="6"/>
  <c r="AB20" i="6"/>
  <c r="AD20" i="6" s="1"/>
  <c r="U20" i="6"/>
  <c r="R20" i="6"/>
  <c r="P20" i="6"/>
  <c r="O20" i="6"/>
  <c r="AF19" i="6"/>
  <c r="AD19" i="6"/>
  <c r="AB19" i="6"/>
  <c r="U19" i="6"/>
  <c r="R19" i="6"/>
  <c r="P19" i="6"/>
  <c r="C19" i="6" s="1"/>
  <c r="O19" i="6"/>
  <c r="AF18" i="6"/>
  <c r="AD18" i="6"/>
  <c r="AB18" i="6"/>
  <c r="W18" i="6"/>
  <c r="U18" i="6"/>
  <c r="Y18" i="6" s="1"/>
  <c r="R18" i="6"/>
  <c r="P18" i="6"/>
  <c r="O18" i="6"/>
  <c r="D18" i="6"/>
  <c r="C18" i="6"/>
  <c r="AB17" i="6"/>
  <c r="AF17" i="6" s="1"/>
  <c r="Y17" i="6"/>
  <c r="W17" i="6"/>
  <c r="U17" i="6"/>
  <c r="V17" i="6" s="1"/>
  <c r="R17" i="6"/>
  <c r="S17" i="6" s="1"/>
  <c r="P17" i="6"/>
  <c r="Q17" i="6" s="1"/>
  <c r="O17" i="6"/>
  <c r="AF16" i="6"/>
  <c r="AD16" i="6"/>
  <c r="AB16" i="6"/>
  <c r="Y16" i="6"/>
  <c r="W16" i="6"/>
  <c r="U16" i="6"/>
  <c r="R16" i="6"/>
  <c r="P16" i="6"/>
  <c r="C16" i="6" s="1"/>
  <c r="O16" i="6"/>
  <c r="E16" i="6"/>
  <c r="AB15" i="6"/>
  <c r="AF15" i="6" s="1"/>
  <c r="U15" i="6"/>
  <c r="R15" i="6"/>
  <c r="S15" i="6" s="1"/>
  <c r="P15" i="6"/>
  <c r="O15" i="6"/>
  <c r="C15" i="6"/>
  <c r="AB14" i="6"/>
  <c r="Y14" i="6"/>
  <c r="W14" i="6"/>
  <c r="U14" i="6"/>
  <c r="R14" i="6"/>
  <c r="P14" i="6"/>
  <c r="C14" i="6" s="1"/>
  <c r="O14" i="6"/>
  <c r="AF13" i="6"/>
  <c r="AB13" i="6"/>
  <c r="W13" i="6"/>
  <c r="U13" i="6"/>
  <c r="Y13" i="6" s="1"/>
  <c r="R13" i="6"/>
  <c r="P13" i="6"/>
  <c r="Q13" i="6" s="1"/>
  <c r="O13" i="6"/>
  <c r="D13" i="6"/>
  <c r="AB12" i="6"/>
  <c r="U12" i="6"/>
  <c r="R12" i="6"/>
  <c r="C12" i="6" s="1"/>
  <c r="P12" i="6"/>
  <c r="O12" i="6"/>
  <c r="AF11" i="6"/>
  <c r="AD11" i="6"/>
  <c r="AB11" i="6"/>
  <c r="Y11" i="6"/>
  <c r="W11" i="6"/>
  <c r="U11" i="6"/>
  <c r="D11" i="6" s="1"/>
  <c r="R11" i="6"/>
  <c r="P11" i="6"/>
  <c r="C11" i="6" s="1"/>
  <c r="O11" i="6"/>
  <c r="M11" i="6"/>
  <c r="AF10" i="6"/>
  <c r="AD10" i="6"/>
  <c r="AB10" i="6"/>
  <c r="W10" i="6"/>
  <c r="U10" i="6"/>
  <c r="Y10" i="6" s="1"/>
  <c r="R10" i="6"/>
  <c r="P10" i="6"/>
  <c r="O10" i="6"/>
  <c r="C10" i="6"/>
  <c r="AF9" i="6"/>
  <c r="AB9" i="6"/>
  <c r="Y9" i="6"/>
  <c r="W9" i="6"/>
  <c r="U9" i="6"/>
  <c r="R9" i="6"/>
  <c r="P9" i="6"/>
  <c r="Q9" i="6" s="1"/>
  <c r="O9" i="6"/>
  <c r="M9" i="6"/>
  <c r="AF8" i="6"/>
  <c r="AD8" i="6"/>
  <c r="AB8" i="6"/>
  <c r="Y8" i="6"/>
  <c r="W8" i="6"/>
  <c r="U8" i="6"/>
  <c r="R8" i="6"/>
  <c r="P8" i="6"/>
  <c r="O8" i="6"/>
  <c r="E8" i="6"/>
  <c r="AD7" i="6"/>
  <c r="AB7" i="6"/>
  <c r="AF7" i="6" s="1"/>
  <c r="Y7" i="6"/>
  <c r="U7" i="6"/>
  <c r="W7" i="6" s="1"/>
  <c r="R7" i="6"/>
  <c r="P7" i="6"/>
  <c r="O7" i="6"/>
  <c r="I7" i="6"/>
  <c r="K7" i="6" s="1"/>
  <c r="AD6" i="6"/>
  <c r="AB6" i="6"/>
  <c r="AF6" i="6" s="1"/>
  <c r="U6" i="6"/>
  <c r="R6" i="6"/>
  <c r="Q6" i="6"/>
  <c r="P6" i="6"/>
  <c r="O6" i="6"/>
  <c r="I6" i="6"/>
  <c r="K6" i="6" s="1"/>
  <c r="E6" i="6"/>
  <c r="C6" i="6"/>
  <c r="AB5" i="6"/>
  <c r="Y5" i="6"/>
  <c r="W5" i="6"/>
  <c r="U5" i="6"/>
  <c r="R5" i="6"/>
  <c r="Q5" i="6"/>
  <c r="P5" i="6"/>
  <c r="Q19" i="6" s="1"/>
  <c r="O5" i="6"/>
  <c r="I5" i="6"/>
  <c r="K5" i="6" s="1"/>
  <c r="AF1" i="6"/>
  <c r="AD1" i="6"/>
  <c r="Y1" i="6"/>
  <c r="W1" i="6"/>
  <c r="R1" i="6"/>
  <c r="P1" i="6"/>
  <c r="O18" i="5"/>
  <c r="J18" i="5"/>
  <c r="D18" i="5"/>
  <c r="K18" i="5" s="1"/>
  <c r="O17" i="5"/>
  <c r="J17" i="5"/>
  <c r="D17" i="5"/>
  <c r="K17" i="5" s="1"/>
  <c r="O16" i="5"/>
  <c r="K16" i="5"/>
  <c r="J16" i="5"/>
  <c r="D16" i="5"/>
  <c r="D15" i="5"/>
  <c r="J15" i="5" s="1"/>
  <c r="K14" i="5"/>
  <c r="J14" i="5"/>
  <c r="D14" i="5"/>
  <c r="K13" i="5"/>
  <c r="D13" i="5"/>
  <c r="J13" i="5" s="1"/>
  <c r="D12" i="5"/>
  <c r="J12" i="5" s="1"/>
  <c r="D11" i="5"/>
  <c r="D10" i="5"/>
  <c r="J10" i="5" s="1"/>
  <c r="D9" i="5"/>
  <c r="K8" i="5"/>
  <c r="J8" i="5"/>
  <c r="D8" i="5"/>
  <c r="K7" i="5"/>
  <c r="D7" i="5"/>
  <c r="J7" i="5" s="1"/>
  <c r="K6" i="5"/>
  <c r="J6" i="5"/>
  <c r="D6" i="5"/>
  <c r="D5" i="5"/>
  <c r="J5" i="5" s="1"/>
  <c r="AL27" i="4"/>
  <c r="AK27" i="4"/>
  <c r="AJ27" i="4"/>
  <c r="AI27" i="4"/>
  <c r="AH27" i="4"/>
  <c r="AL26" i="4"/>
  <c r="AK26" i="4"/>
  <c r="AJ26" i="4"/>
  <c r="AI26" i="4"/>
  <c r="AH26" i="4"/>
  <c r="AL25" i="4"/>
  <c r="AK25" i="4"/>
  <c r="AJ25" i="4"/>
  <c r="AI25" i="4"/>
  <c r="AH25" i="4"/>
  <c r="AL24" i="4"/>
  <c r="AK24" i="4"/>
  <c r="AJ24" i="4"/>
  <c r="AI24" i="4"/>
  <c r="AH24" i="4"/>
  <c r="AL23" i="4"/>
  <c r="AK23" i="4"/>
  <c r="AJ23" i="4"/>
  <c r="AI23" i="4"/>
  <c r="AH23" i="4"/>
  <c r="AL22" i="4"/>
  <c r="AK22" i="4"/>
  <c r="AJ22" i="4"/>
  <c r="AI22" i="4"/>
  <c r="AH22" i="4"/>
  <c r="AL21" i="4"/>
  <c r="AK21" i="4"/>
  <c r="AJ21" i="4"/>
  <c r="AI21" i="4"/>
  <c r="AH21" i="4"/>
  <c r="AL20" i="4"/>
  <c r="AK20" i="4"/>
  <c r="AJ20" i="4"/>
  <c r="AI20" i="4"/>
  <c r="AH20" i="4"/>
  <c r="AL19" i="4"/>
  <c r="AK19" i="4"/>
  <c r="AJ19" i="4"/>
  <c r="AI19" i="4"/>
  <c r="AH19" i="4"/>
  <c r="AL18" i="4"/>
  <c r="AK18" i="4"/>
  <c r="AJ18" i="4"/>
  <c r="AI18" i="4"/>
  <c r="AH18" i="4"/>
  <c r="AL17" i="4"/>
  <c r="AK17" i="4"/>
  <c r="AJ17" i="4"/>
  <c r="AI17" i="4"/>
  <c r="AH17" i="4"/>
  <c r="AL16" i="4"/>
  <c r="AK16" i="4"/>
  <c r="AJ16" i="4"/>
  <c r="AI16" i="4"/>
  <c r="AH16" i="4"/>
  <c r="AL15" i="4"/>
  <c r="AK15" i="4"/>
  <c r="AJ15" i="4"/>
  <c r="AI15" i="4"/>
  <c r="AH15" i="4"/>
  <c r="AL14" i="4"/>
  <c r="AK14" i="4"/>
  <c r="AJ14" i="4"/>
  <c r="AI14" i="4"/>
  <c r="AH14" i="4"/>
  <c r="AL13" i="4"/>
  <c r="AK13" i="4"/>
  <c r="AJ13" i="4"/>
  <c r="AI13" i="4"/>
  <c r="AH13" i="4"/>
  <c r="AL12" i="4"/>
  <c r="AK12" i="4"/>
  <c r="AJ12" i="4"/>
  <c r="AI12" i="4"/>
  <c r="AH12" i="4"/>
  <c r="AL11" i="4"/>
  <c r="AK11" i="4"/>
  <c r="AJ11" i="4"/>
  <c r="AI11" i="4"/>
  <c r="AH11" i="4"/>
  <c r="AL10" i="4"/>
  <c r="AK10" i="4"/>
  <c r="AJ10" i="4"/>
  <c r="AI10" i="4"/>
  <c r="AH10" i="4"/>
  <c r="AL9" i="4"/>
  <c r="AK9" i="4"/>
  <c r="AJ9" i="4"/>
  <c r="AI9" i="4"/>
  <c r="AH9" i="4"/>
  <c r="AL8" i="4"/>
  <c r="AK8" i="4"/>
  <c r="AJ8" i="4"/>
  <c r="AI8" i="4"/>
  <c r="AH8" i="4"/>
  <c r="AC5" i="4" s="1"/>
  <c r="AL7" i="4"/>
  <c r="AK7" i="4"/>
  <c r="AJ7" i="4"/>
  <c r="AI7" i="4"/>
  <c r="AH7" i="4"/>
  <c r="N7" i="4"/>
  <c r="AL6" i="4"/>
  <c r="AK6" i="4"/>
  <c r="AJ6" i="4"/>
  <c r="AI6" i="4"/>
  <c r="N6" i="4" s="1"/>
  <c r="AH6" i="4"/>
  <c r="AL5" i="4"/>
  <c r="AK5" i="4"/>
  <c r="AJ5" i="4"/>
  <c r="AI5" i="4"/>
  <c r="AH5" i="4"/>
  <c r="U5" i="4"/>
  <c r="T5" i="4"/>
  <c r="N5" i="4"/>
  <c r="AL4" i="4"/>
  <c r="AK4" i="4"/>
  <c r="AJ4" i="4"/>
  <c r="AI4" i="4"/>
  <c r="AH4" i="4"/>
  <c r="AH16" i="9"/>
  <c r="AG16" i="9"/>
  <c r="AD16" i="9"/>
  <c r="AC16" i="9"/>
  <c r="Z16" i="9"/>
  <c r="Y16" i="9"/>
  <c r="V16" i="9"/>
  <c r="U16" i="9"/>
  <c r="R16" i="9"/>
  <c r="Q16" i="9"/>
  <c r="AH15" i="9"/>
  <c r="AG15" i="9"/>
  <c r="AD15" i="9"/>
  <c r="AC15" i="9"/>
  <c r="Z15" i="9"/>
  <c r="Y15" i="9"/>
  <c r="V15" i="9"/>
  <c r="U15" i="9"/>
  <c r="R15" i="9"/>
  <c r="Q15" i="9"/>
  <c r="AH14" i="9"/>
  <c r="AG14" i="9"/>
  <c r="AD14" i="9"/>
  <c r="AC14" i="9"/>
  <c r="Z14" i="9"/>
  <c r="Y14" i="9"/>
  <c r="V14" i="9"/>
  <c r="U14" i="9"/>
  <c r="R14" i="9"/>
  <c r="Q14" i="9"/>
  <c r="N14" i="9"/>
  <c r="AH13" i="9"/>
  <c r="AG13" i="9"/>
  <c r="AD13" i="9"/>
  <c r="AC13" i="9"/>
  <c r="Z13" i="9"/>
  <c r="Y13" i="9"/>
  <c r="V13" i="9"/>
  <c r="U13" i="9"/>
  <c r="R13" i="9"/>
  <c r="Q13" i="9"/>
  <c r="AH12" i="9"/>
  <c r="AG12" i="9"/>
  <c r="AD12" i="9"/>
  <c r="AC12" i="9"/>
  <c r="Z12" i="9"/>
  <c r="Y12" i="9"/>
  <c r="V12" i="9"/>
  <c r="U12" i="9"/>
  <c r="R12" i="9"/>
  <c r="Q12" i="9"/>
  <c r="AH11" i="9"/>
  <c r="AG11" i="9"/>
  <c r="AD11" i="9"/>
  <c r="AC11" i="9"/>
  <c r="Z11" i="9"/>
  <c r="Y11" i="9"/>
  <c r="V11" i="9"/>
  <c r="U11" i="9"/>
  <c r="R11" i="9"/>
  <c r="Q11" i="9"/>
  <c r="N11" i="9"/>
  <c r="AH10" i="9"/>
  <c r="AG10" i="9"/>
  <c r="AD10" i="9"/>
  <c r="AC10" i="9"/>
  <c r="Z10" i="9"/>
  <c r="Y10" i="9"/>
  <c r="V10" i="9"/>
  <c r="U10" i="9"/>
  <c r="R10" i="9"/>
  <c r="Q10" i="9"/>
  <c r="O10" i="9"/>
  <c r="O13" i="9" s="1"/>
  <c r="O16" i="9" s="1"/>
  <c r="AH9" i="9"/>
  <c r="AG9" i="9"/>
  <c r="AD9" i="9"/>
  <c r="AC9" i="9"/>
  <c r="Z9" i="9"/>
  <c r="Y9" i="9"/>
  <c r="V9" i="9"/>
  <c r="U9" i="9"/>
  <c r="R9" i="9"/>
  <c r="Q9" i="9"/>
  <c r="O9" i="9"/>
  <c r="O12" i="9" s="1"/>
  <c r="O15" i="9" s="1"/>
  <c r="AH8" i="9"/>
  <c r="AG8" i="9"/>
  <c r="AD8" i="9"/>
  <c r="AC8" i="9"/>
  <c r="Z8" i="9"/>
  <c r="Y8" i="9"/>
  <c r="V8" i="9"/>
  <c r="U8" i="9"/>
  <c r="R8" i="9"/>
  <c r="Q8" i="9"/>
  <c r="O8" i="9"/>
  <c r="O11" i="9" s="1"/>
  <c r="O14" i="9" s="1"/>
  <c r="N8" i="9"/>
  <c r="AH7" i="9"/>
  <c r="AG7" i="9"/>
  <c r="AD7" i="9"/>
  <c r="AC7" i="9"/>
  <c r="Z7" i="9"/>
  <c r="Y7" i="9"/>
  <c r="V7" i="9"/>
  <c r="U7" i="9"/>
  <c r="R7" i="9"/>
  <c r="Q7" i="9"/>
  <c r="AH6" i="9"/>
  <c r="AG6" i="9"/>
  <c r="AD6" i="9"/>
  <c r="AC6" i="9"/>
  <c r="Z6" i="9"/>
  <c r="Y6" i="9"/>
  <c r="V6" i="9"/>
  <c r="U6" i="9"/>
  <c r="R6" i="9"/>
  <c r="Q6" i="9"/>
  <c r="AH5" i="9"/>
  <c r="AG5" i="9"/>
  <c r="AD5" i="9"/>
  <c r="AC5" i="9"/>
  <c r="Z5" i="9"/>
  <c r="Y5" i="9"/>
  <c r="V5" i="9"/>
  <c r="U5" i="9"/>
  <c r="R5" i="9"/>
  <c r="Q5" i="9"/>
  <c r="N5" i="9"/>
  <c r="AD27" i="7"/>
  <c r="AC27" i="7"/>
  <c r="AB27" i="7"/>
  <c r="AA27" i="7"/>
  <c r="Z27" i="7"/>
  <c r="AD26" i="7"/>
  <c r="AC26" i="7"/>
  <c r="AB26" i="7"/>
  <c r="AA26" i="7"/>
  <c r="Z26" i="7"/>
  <c r="AD25" i="7"/>
  <c r="AC25" i="7"/>
  <c r="AB25" i="7"/>
  <c r="AA25" i="7"/>
  <c r="Z25" i="7"/>
  <c r="AD24" i="7"/>
  <c r="AC24" i="7"/>
  <c r="AB24" i="7"/>
  <c r="AA24" i="7"/>
  <c r="Z24" i="7"/>
  <c r="AD23" i="7"/>
  <c r="AC23" i="7"/>
  <c r="AB23" i="7"/>
  <c r="AA23" i="7"/>
  <c r="Z23" i="7"/>
  <c r="AD22" i="7"/>
  <c r="AC22" i="7"/>
  <c r="AB22" i="7"/>
  <c r="AA22" i="7"/>
  <c r="Z22" i="7"/>
  <c r="AD21" i="7"/>
  <c r="AC21" i="7"/>
  <c r="AB21" i="7"/>
  <c r="AA21" i="7"/>
  <c r="Z21" i="7"/>
  <c r="AD20" i="7"/>
  <c r="AC20" i="7"/>
  <c r="AB20" i="7"/>
  <c r="AA20" i="7"/>
  <c r="Z20" i="7"/>
  <c r="AD19" i="7"/>
  <c r="AC19" i="7"/>
  <c r="AB19" i="7"/>
  <c r="AA19" i="7"/>
  <c r="Z19" i="7"/>
  <c r="AD18" i="7"/>
  <c r="AC18" i="7"/>
  <c r="AB18" i="7"/>
  <c r="AA18" i="7"/>
  <c r="Z18" i="7"/>
  <c r="AD17" i="7"/>
  <c r="AC17" i="7"/>
  <c r="AB17" i="7"/>
  <c r="AA17" i="7"/>
  <c r="Z17" i="7"/>
  <c r="AD16" i="7"/>
  <c r="AC16" i="7"/>
  <c r="AB16" i="7"/>
  <c r="AA16" i="7"/>
  <c r="Z16" i="7"/>
  <c r="AD15" i="7"/>
  <c r="AC15" i="7"/>
  <c r="AB15" i="7"/>
  <c r="AA15" i="7"/>
  <c r="Z15" i="7"/>
  <c r="AD14" i="7"/>
  <c r="AC14" i="7"/>
  <c r="AB14" i="7"/>
  <c r="AA14" i="7"/>
  <c r="Z14" i="7"/>
  <c r="AD13" i="7"/>
  <c r="AC13" i="7"/>
  <c r="AB13" i="7"/>
  <c r="AA13" i="7"/>
  <c r="Z13" i="7"/>
  <c r="AD12" i="7"/>
  <c r="AC12" i="7"/>
  <c r="AB12" i="7"/>
  <c r="AA12" i="7"/>
  <c r="Z12" i="7"/>
  <c r="AD11" i="7"/>
  <c r="AC11" i="7"/>
  <c r="AB11" i="7"/>
  <c r="AA11" i="7"/>
  <c r="Z11" i="7"/>
  <c r="AD10" i="7"/>
  <c r="AC10" i="7"/>
  <c r="AB10" i="7"/>
  <c r="AA10" i="7"/>
  <c r="Z10" i="7"/>
  <c r="AD9" i="7"/>
  <c r="AC9" i="7"/>
  <c r="AB9" i="7"/>
  <c r="AA9" i="7"/>
  <c r="Z9" i="7"/>
  <c r="AD8" i="7"/>
  <c r="AC8" i="7"/>
  <c r="AB8" i="7"/>
  <c r="AA8" i="7"/>
  <c r="Z8" i="7"/>
  <c r="AD7" i="7"/>
  <c r="AC7" i="7"/>
  <c r="AB7" i="7"/>
  <c r="AA7" i="7"/>
  <c r="Z7" i="7"/>
  <c r="AD6" i="7"/>
  <c r="AC6" i="7"/>
  <c r="AB6" i="7"/>
  <c r="AA6" i="7"/>
  <c r="Z6" i="7"/>
  <c r="M5" i="7" s="1"/>
  <c r="AD5" i="7"/>
  <c r="AC5" i="7"/>
  <c r="AB5" i="7"/>
  <c r="AA5" i="7"/>
  <c r="Z5" i="7"/>
  <c r="Q5" i="7"/>
  <c r="P5" i="7"/>
  <c r="F5" i="7" s="1"/>
  <c r="AD4" i="7"/>
  <c r="AC4" i="7"/>
  <c r="AB4" i="7"/>
  <c r="AA4" i="7"/>
  <c r="Z4" i="7"/>
  <c r="T5" i="7" s="1"/>
  <c r="L47" i="2"/>
  <c r="F47" i="2"/>
  <c r="L46" i="2"/>
  <c r="F46" i="2"/>
  <c r="L45" i="2"/>
  <c r="F45" i="2"/>
  <c r="L44" i="2"/>
  <c r="F44" i="2"/>
  <c r="L43" i="2"/>
  <c r="F43" i="2"/>
  <c r="L42" i="2"/>
  <c r="F42" i="2"/>
  <c r="L41" i="2"/>
  <c r="F41" i="2"/>
  <c r="L40" i="2"/>
  <c r="F40" i="2"/>
  <c r="L39" i="2"/>
  <c r="F39" i="2"/>
  <c r="L38" i="2"/>
  <c r="F38" i="2"/>
  <c r="L37" i="2"/>
  <c r="F37" i="2"/>
  <c r="L36" i="2"/>
  <c r="F36" i="2"/>
  <c r="L35" i="2"/>
  <c r="F35" i="2"/>
  <c r="L34" i="2"/>
  <c r="F34" i="2"/>
  <c r="AU33" i="2"/>
  <c r="AW33" i="2" s="1"/>
  <c r="AK33" i="2"/>
  <c r="AJ33" i="2"/>
  <c r="AG33" i="2"/>
  <c r="AF33" i="2"/>
  <c r="AC33" i="2"/>
  <c r="AB33" i="2"/>
  <c r="Y33" i="2"/>
  <c r="X33" i="2"/>
  <c r="U33" i="2"/>
  <c r="T33" i="2"/>
  <c r="F33" i="2" s="1"/>
  <c r="AU32" i="2"/>
  <c r="AV32" i="2" s="1"/>
  <c r="AK32" i="2"/>
  <c r="AJ32" i="2"/>
  <c r="AG32" i="2"/>
  <c r="AF32" i="2"/>
  <c r="AC32" i="2"/>
  <c r="AB32" i="2"/>
  <c r="Y32" i="2"/>
  <c r="X32" i="2"/>
  <c r="U32" i="2"/>
  <c r="T32" i="2"/>
  <c r="AW31" i="2"/>
  <c r="AU31" i="2"/>
  <c r="AV31" i="2" s="1"/>
  <c r="AK31" i="2"/>
  <c r="AJ31" i="2"/>
  <c r="AG31" i="2"/>
  <c r="AF31" i="2"/>
  <c r="AC31" i="2"/>
  <c r="AB31" i="2"/>
  <c r="Y31" i="2"/>
  <c r="X31" i="2"/>
  <c r="U31" i="2"/>
  <c r="T31" i="2"/>
  <c r="AU30" i="2"/>
  <c r="AK30" i="2"/>
  <c r="AJ30" i="2"/>
  <c r="AG30" i="2"/>
  <c r="AF30" i="2"/>
  <c r="AC30" i="2"/>
  <c r="AB30" i="2"/>
  <c r="Y30" i="2"/>
  <c r="X30" i="2"/>
  <c r="U30" i="2"/>
  <c r="T30" i="2"/>
  <c r="AU29" i="2"/>
  <c r="AW29" i="2" s="1"/>
  <c r="AK29" i="2"/>
  <c r="AJ29" i="2"/>
  <c r="AG29" i="2"/>
  <c r="AF29" i="2"/>
  <c r="AC29" i="2"/>
  <c r="AB29" i="2"/>
  <c r="Y29" i="2"/>
  <c r="X29" i="2"/>
  <c r="U29" i="2"/>
  <c r="T29" i="2"/>
  <c r="F29" i="2" s="1"/>
  <c r="BC28" i="2"/>
  <c r="AU28" i="2"/>
  <c r="AW28" i="2" s="1"/>
  <c r="AK28" i="2"/>
  <c r="AJ28" i="2"/>
  <c r="AG28" i="2"/>
  <c r="AF28" i="2"/>
  <c r="AC28" i="2"/>
  <c r="AB28" i="2"/>
  <c r="Y28" i="2"/>
  <c r="X28" i="2"/>
  <c r="U28" i="2"/>
  <c r="T28" i="2"/>
  <c r="F28" i="2"/>
  <c r="BC27" i="2"/>
  <c r="AU27" i="2"/>
  <c r="AV27" i="2" s="1"/>
  <c r="AK27" i="2"/>
  <c r="AJ27" i="2"/>
  <c r="AG27" i="2"/>
  <c r="AF27" i="2"/>
  <c r="AC27" i="2"/>
  <c r="AB27" i="2"/>
  <c r="Y27" i="2"/>
  <c r="X27" i="2"/>
  <c r="U27" i="2"/>
  <c r="T27" i="2"/>
  <c r="F27" i="2" s="1"/>
  <c r="BC26" i="2"/>
  <c r="AV26" i="2"/>
  <c r="AU26" i="2"/>
  <c r="AW26" i="2" s="1"/>
  <c r="AK26" i="2"/>
  <c r="AJ26" i="2"/>
  <c r="AG26" i="2"/>
  <c r="AF26" i="2"/>
  <c r="AC26" i="2"/>
  <c r="F26" i="2" s="1"/>
  <c r="AB26" i="2"/>
  <c r="Y26" i="2"/>
  <c r="X26" i="2"/>
  <c r="U26" i="2"/>
  <c r="T26" i="2"/>
  <c r="BC25" i="2"/>
  <c r="AW25" i="2"/>
  <c r="AU25" i="2"/>
  <c r="AV25" i="2" s="1"/>
  <c r="AK25" i="2"/>
  <c r="AJ25" i="2"/>
  <c r="AG25" i="2"/>
  <c r="AF25" i="2"/>
  <c r="AC25" i="2"/>
  <c r="AB25" i="2"/>
  <c r="Y25" i="2"/>
  <c r="X25" i="2"/>
  <c r="U25" i="2"/>
  <c r="T25" i="2"/>
  <c r="F25" i="2" s="1"/>
  <c r="BC24" i="2"/>
  <c r="AV24" i="2"/>
  <c r="AU24" i="2"/>
  <c r="AW24" i="2" s="1"/>
  <c r="AK24" i="2"/>
  <c r="AJ24" i="2"/>
  <c r="AG24" i="2"/>
  <c r="AF24" i="2"/>
  <c r="AC24" i="2"/>
  <c r="AB24" i="2"/>
  <c r="Y24" i="2"/>
  <c r="F24" i="2" s="1"/>
  <c r="X24" i="2"/>
  <c r="U24" i="2"/>
  <c r="T24" i="2"/>
  <c r="BC23" i="2"/>
  <c r="AU23" i="2"/>
  <c r="AK23" i="2"/>
  <c r="AJ23" i="2"/>
  <c r="AG23" i="2"/>
  <c r="AF23" i="2"/>
  <c r="AC23" i="2"/>
  <c r="AB23" i="2"/>
  <c r="Y23" i="2"/>
  <c r="X23" i="2"/>
  <c r="U23" i="2"/>
  <c r="T23" i="2"/>
  <c r="BC22" i="2"/>
  <c r="AW22" i="2"/>
  <c r="AV22" i="2"/>
  <c r="AU22" i="2"/>
  <c r="AK22" i="2"/>
  <c r="AJ22" i="2"/>
  <c r="AG22" i="2"/>
  <c r="AF22" i="2"/>
  <c r="AC22" i="2"/>
  <c r="AB22" i="2"/>
  <c r="Y22" i="2"/>
  <c r="X22" i="2"/>
  <c r="U22" i="2"/>
  <c r="F22" i="2" s="1"/>
  <c r="T22" i="2"/>
  <c r="BC21" i="2"/>
  <c r="AU21" i="2"/>
  <c r="AW21" i="2" s="1"/>
  <c r="AG21" i="2"/>
  <c r="AF21" i="2"/>
  <c r="AC21" i="2"/>
  <c r="AB21" i="2"/>
  <c r="Y21" i="2"/>
  <c r="X21" i="2"/>
  <c r="U21" i="2"/>
  <c r="T21" i="2"/>
  <c r="BC20" i="2"/>
  <c r="AV20" i="2"/>
  <c r="AU20" i="2"/>
  <c r="AW20" i="2" s="1"/>
  <c r="AG20" i="2"/>
  <c r="AF20" i="2"/>
  <c r="AC20" i="2"/>
  <c r="AB20" i="2"/>
  <c r="Y20" i="2"/>
  <c r="X20" i="2"/>
  <c r="U20" i="2"/>
  <c r="F20" i="2" s="1"/>
  <c r="T20" i="2"/>
  <c r="BC19" i="2"/>
  <c r="BC18" i="2"/>
  <c r="BC17" i="2"/>
  <c r="BC16" i="2"/>
  <c r="U16" i="2"/>
  <c r="T16" i="2"/>
  <c r="F16" i="2" s="1"/>
  <c r="BC15" i="2"/>
  <c r="U15" i="2"/>
  <c r="T15" i="2"/>
  <c r="K15" i="2"/>
  <c r="F15" i="2"/>
  <c r="BC14" i="2"/>
  <c r="K14" i="2"/>
  <c r="BC13" i="2"/>
  <c r="K13" i="2"/>
  <c r="BC12" i="2"/>
  <c r="AU12" i="2"/>
  <c r="AG12" i="2"/>
  <c r="AF12" i="2"/>
  <c r="AC12" i="2"/>
  <c r="AB12" i="2"/>
  <c r="Y12" i="2"/>
  <c r="X12" i="2"/>
  <c r="U12" i="2"/>
  <c r="T12" i="2"/>
  <c r="F12" i="2" s="1"/>
  <c r="BC11" i="2"/>
  <c r="AU11" i="2"/>
  <c r="AW11" i="2" s="1"/>
  <c r="AG11" i="2"/>
  <c r="AF11" i="2"/>
  <c r="AC11" i="2"/>
  <c r="F11" i="2" s="1"/>
  <c r="AB11" i="2"/>
  <c r="Y11" i="2"/>
  <c r="X11" i="2"/>
  <c r="U11" i="2"/>
  <c r="T11" i="2"/>
  <c r="BC10" i="2"/>
  <c r="AW10" i="2"/>
  <c r="AU10" i="2"/>
  <c r="AV10" i="2" s="1"/>
  <c r="AG10" i="2"/>
  <c r="AF10" i="2"/>
  <c r="AC10" i="2"/>
  <c r="AB10" i="2"/>
  <c r="Y10" i="2"/>
  <c r="X10" i="2"/>
  <c r="U10" i="2"/>
  <c r="T10" i="2"/>
  <c r="BC9" i="2"/>
  <c r="AW9" i="2"/>
  <c r="AV9" i="2"/>
  <c r="AU9" i="2"/>
  <c r="AO9" i="2"/>
  <c r="AN9" i="2"/>
  <c r="AK9" i="2"/>
  <c r="AJ9" i="2"/>
  <c r="AG9" i="2"/>
  <c r="AF9" i="2"/>
  <c r="AC9" i="2"/>
  <c r="AB9" i="2"/>
  <c r="Y9" i="2"/>
  <c r="X9" i="2"/>
  <c r="U9" i="2"/>
  <c r="T9" i="2"/>
  <c r="K9" i="2"/>
  <c r="BC8" i="2"/>
  <c r="AV8" i="2"/>
  <c r="AU8" i="2"/>
  <c r="AW8" i="2" s="1"/>
  <c r="AO8" i="2"/>
  <c r="AN8" i="2"/>
  <c r="AK8" i="2"/>
  <c r="AJ8" i="2"/>
  <c r="AG8" i="2"/>
  <c r="AF8" i="2"/>
  <c r="AC8" i="2"/>
  <c r="AB8" i="2"/>
  <c r="Y8" i="2"/>
  <c r="X8" i="2"/>
  <c r="U8" i="2"/>
  <c r="T8" i="2"/>
  <c r="K8" i="2"/>
  <c r="BC7" i="2"/>
  <c r="AV7" i="2"/>
  <c r="AU7" i="2"/>
  <c r="AW7" i="2" s="1"/>
  <c r="AO7" i="2"/>
  <c r="AN7" i="2"/>
  <c r="AK7" i="2"/>
  <c r="AJ7" i="2"/>
  <c r="AG7" i="2"/>
  <c r="AF7" i="2"/>
  <c r="AC7" i="2"/>
  <c r="AB7" i="2"/>
  <c r="Y7" i="2"/>
  <c r="X7" i="2"/>
  <c r="U7" i="2"/>
  <c r="T7" i="2"/>
  <c r="F7" i="2"/>
  <c r="BC6" i="2"/>
  <c r="AC6" i="2"/>
  <c r="AB6" i="2"/>
  <c r="Y6" i="2"/>
  <c r="X6" i="2"/>
  <c r="U6" i="2"/>
  <c r="T6" i="2"/>
  <c r="F6" i="2"/>
  <c r="BC5" i="2"/>
  <c r="AW5" i="2"/>
  <c r="AU5" i="2"/>
  <c r="AV5" i="2" s="1"/>
  <c r="AK5" i="2"/>
  <c r="AJ5" i="2"/>
  <c r="AG5" i="2"/>
  <c r="AF5" i="2"/>
  <c r="AC5" i="2"/>
  <c r="AB5" i="2"/>
  <c r="Y5" i="2"/>
  <c r="X5" i="2"/>
  <c r="U5" i="2"/>
  <c r="T5" i="2"/>
  <c r="F5" i="2" s="1"/>
  <c r="GI69" i="1"/>
  <c r="X69" i="1" s="1"/>
  <c r="FQ69" i="1"/>
  <c r="FC69" i="1"/>
  <c r="FE69" i="1" s="1"/>
  <c r="EY69" i="1"/>
  <c r="ED69" i="1"/>
  <c r="EF69" i="1" s="1"/>
  <c r="EA69" i="1"/>
  <c r="FI69" i="1" s="1"/>
  <c r="FM69" i="1" s="1"/>
  <c r="FO69" i="1" s="1"/>
  <c r="DZ69" i="1"/>
  <c r="EX69" i="1" s="1"/>
  <c r="EZ69" i="1" s="1"/>
  <c r="FB69" i="1" s="1"/>
  <c r="CX69" i="1"/>
  <c r="CH69" i="1"/>
  <c r="CF69" i="1"/>
  <c r="CR69" i="1" s="1"/>
  <c r="CE69" i="1"/>
  <c r="CG69" i="1" s="1"/>
  <c r="CD69" i="1"/>
  <c r="BY69" i="1"/>
  <c r="BX69" i="1"/>
  <c r="BW69" i="1"/>
  <c r="S69" i="1" s="1"/>
  <c r="BV69" i="1"/>
  <c r="BI69" i="1"/>
  <c r="BE69" i="1"/>
  <c r="BF69" i="1" s="1"/>
  <c r="BC69" i="1"/>
  <c r="BD69" i="1" s="1"/>
  <c r="AZ69" i="1"/>
  <c r="AX69" i="1"/>
  <c r="AV69" i="1"/>
  <c r="AT69" i="1"/>
  <c r="AR69" i="1"/>
  <c r="AP69" i="1"/>
  <c r="AM69" i="1"/>
  <c r="AN69" i="1" s="1"/>
  <c r="AK69" i="1"/>
  <c r="AL69" i="1" s="1"/>
  <c r="AJ69" i="1"/>
  <c r="AH69" i="1"/>
  <c r="AG69" i="1"/>
  <c r="AB69" i="1" s="1"/>
  <c r="AA69" i="1"/>
  <c r="R69" i="1"/>
  <c r="I69" i="1"/>
  <c r="H69" i="1"/>
  <c r="E69" i="1"/>
  <c r="C69" i="1"/>
  <c r="GI68" i="1"/>
  <c r="X68" i="1" s="1"/>
  <c r="FI68" i="1"/>
  <c r="FM68" i="1" s="1"/>
  <c r="FO68" i="1" s="1"/>
  <c r="FE68" i="1"/>
  <c r="EE68" i="1"/>
  <c r="EI68" i="1" s="1"/>
  <c r="EA68" i="1"/>
  <c r="EY68" i="1" s="1"/>
  <c r="FC68" i="1" s="1"/>
  <c r="DS68" i="1"/>
  <c r="DO68" i="1"/>
  <c r="DC68" i="1"/>
  <c r="CG68" i="1"/>
  <c r="CE68" i="1"/>
  <c r="BY68" i="1"/>
  <c r="BX68" i="1"/>
  <c r="BV68" i="1"/>
  <c r="AZ68" i="1"/>
  <c r="AX68" i="1"/>
  <c r="AV68" i="1"/>
  <c r="AT68" i="1"/>
  <c r="AR68" i="1"/>
  <c r="AP68" i="1"/>
  <c r="AN68" i="1"/>
  <c r="AM68" i="1"/>
  <c r="AL68" i="1"/>
  <c r="AK68" i="1"/>
  <c r="AI68" i="1"/>
  <c r="AJ68" i="1" s="1"/>
  <c r="AH68" i="1"/>
  <c r="AB68" i="1" s="1"/>
  <c r="AG68" i="1"/>
  <c r="AE68" i="1"/>
  <c r="R68" i="1"/>
  <c r="Q68" i="1"/>
  <c r="I68" i="1"/>
  <c r="H68" i="1"/>
  <c r="G68" i="1"/>
  <c r="C68" i="1"/>
  <c r="GI67" i="1"/>
  <c r="X67" i="1" s="1"/>
  <c r="FN67" i="1"/>
  <c r="FK67" i="1"/>
  <c r="FD67" i="1"/>
  <c r="FA67" i="1"/>
  <c r="EY67" i="1"/>
  <c r="FC67" i="1" s="1"/>
  <c r="FE67" i="1" s="1"/>
  <c r="ET67" i="1"/>
  <c r="EQ67" i="1"/>
  <c r="EJ67" i="1"/>
  <c r="EG67" i="1"/>
  <c r="EE67" i="1"/>
  <c r="EI67" i="1" s="1"/>
  <c r="EA67" i="1"/>
  <c r="DV67" i="1"/>
  <c r="DT67" i="1"/>
  <c r="DR67" i="1"/>
  <c r="DP67" i="1"/>
  <c r="DN67" i="1"/>
  <c r="DL67" i="1"/>
  <c r="DJ67" i="1"/>
  <c r="DH67" i="1"/>
  <c r="DF67" i="1"/>
  <c r="DD67" i="1"/>
  <c r="DA67" i="1"/>
  <c r="CY67" i="1"/>
  <c r="CW67" i="1"/>
  <c r="CU67" i="1"/>
  <c r="CS67" i="1"/>
  <c r="CQ67" i="1"/>
  <c r="CO67" i="1"/>
  <c r="CM67" i="1"/>
  <c r="CK67" i="1"/>
  <c r="CI67" i="1"/>
  <c r="CG67" i="1"/>
  <c r="CE67" i="1"/>
  <c r="BW67" i="1"/>
  <c r="BV67" i="1"/>
  <c r="AH67" i="1"/>
  <c r="AE67" i="1"/>
  <c r="AA67" i="1"/>
  <c r="R67" i="1"/>
  <c r="Q67" i="1"/>
  <c r="I67" i="1"/>
  <c r="G67" i="1"/>
  <c r="E67" i="1"/>
  <c r="C67" i="1"/>
  <c r="B67" i="1"/>
  <c r="GI66" i="1"/>
  <c r="X66" i="1" s="1"/>
  <c r="GE66" i="1"/>
  <c r="GD66" i="1"/>
  <c r="GC66" i="1"/>
  <c r="GB66" i="1"/>
  <c r="FZ66" i="1"/>
  <c r="FY66" i="1"/>
  <c r="FW66" i="1"/>
  <c r="FN66" i="1"/>
  <c r="FK66" i="1"/>
  <c r="FD66" i="1"/>
  <c r="FA66" i="1"/>
  <c r="ET66" i="1"/>
  <c r="ES66" i="1"/>
  <c r="EU66" i="1" s="1"/>
  <c r="EQ66" i="1"/>
  <c r="EO66" i="1"/>
  <c r="EJ66" i="1"/>
  <c r="EG66" i="1"/>
  <c r="EE66" i="1"/>
  <c r="EI66" i="1" s="1"/>
  <c r="EA66" i="1"/>
  <c r="EY66" i="1" s="1"/>
  <c r="FC66" i="1" s="1"/>
  <c r="FE66" i="1" s="1"/>
  <c r="DV66" i="1"/>
  <c r="DT66" i="1"/>
  <c r="DR66" i="1"/>
  <c r="DP66" i="1"/>
  <c r="DO66" i="1"/>
  <c r="DN66" i="1"/>
  <c r="DM66" i="1"/>
  <c r="DL66" i="1"/>
  <c r="DJ66" i="1"/>
  <c r="DH66" i="1"/>
  <c r="DF66" i="1"/>
  <c r="DD66" i="1"/>
  <c r="DA66" i="1"/>
  <c r="CY66" i="1"/>
  <c r="CW66" i="1"/>
  <c r="CU66" i="1"/>
  <c r="CS66" i="1"/>
  <c r="CQ66" i="1"/>
  <c r="CO66" i="1"/>
  <c r="CM66" i="1"/>
  <c r="CK66" i="1"/>
  <c r="CI66" i="1"/>
  <c r="CG66" i="1"/>
  <c r="DQ66" i="1" s="1"/>
  <c r="CE66" i="1"/>
  <c r="BY66" i="1"/>
  <c r="BX66" i="1"/>
  <c r="BV66" i="1"/>
  <c r="BI66" i="1"/>
  <c r="AH66" i="1"/>
  <c r="AG66" i="1"/>
  <c r="AE66" i="1"/>
  <c r="Q66" i="1"/>
  <c r="I66" i="1"/>
  <c r="G66" i="1"/>
  <c r="GA66" i="1" s="1"/>
  <c r="E66" i="1"/>
  <c r="C66" i="1"/>
  <c r="GI65" i="1"/>
  <c r="X65" i="1" s="1"/>
  <c r="FN65" i="1"/>
  <c r="FK65" i="1"/>
  <c r="FD65" i="1"/>
  <c r="FA65" i="1"/>
  <c r="ET65" i="1"/>
  <c r="EQ65" i="1"/>
  <c r="EJ65" i="1"/>
  <c r="EG65" i="1"/>
  <c r="EA65" i="1"/>
  <c r="DZ65" i="1"/>
  <c r="DV65" i="1"/>
  <c r="DT65" i="1"/>
  <c r="DR65" i="1"/>
  <c r="DP65" i="1"/>
  <c r="DN65" i="1"/>
  <c r="DL65" i="1"/>
  <c r="DJ65" i="1"/>
  <c r="DH65" i="1"/>
  <c r="DF65" i="1"/>
  <c r="DD65" i="1"/>
  <c r="DA65" i="1"/>
  <c r="CY65" i="1"/>
  <c r="CW65" i="1"/>
  <c r="CU65" i="1"/>
  <c r="CS65" i="1"/>
  <c r="CQ65" i="1"/>
  <c r="CO65" i="1"/>
  <c r="CM65" i="1"/>
  <c r="CK65" i="1"/>
  <c r="CI65" i="1"/>
  <c r="CE65" i="1"/>
  <c r="AH65" i="1"/>
  <c r="AG65" i="1"/>
  <c r="AE65" i="1"/>
  <c r="Q65" i="1"/>
  <c r="G65" i="1"/>
  <c r="C65" i="1"/>
  <c r="GI64" i="1"/>
  <c r="X64" i="1" s="1"/>
  <c r="FN64" i="1"/>
  <c r="FK64" i="1"/>
  <c r="FI64" i="1"/>
  <c r="FM64" i="1" s="1"/>
  <c r="FO64" i="1" s="1"/>
  <c r="FD64" i="1"/>
  <c r="FA64" i="1"/>
  <c r="ET64" i="1"/>
  <c r="EQ64" i="1"/>
  <c r="EJ64" i="1"/>
  <c r="EG64" i="1"/>
  <c r="EA64" i="1"/>
  <c r="DV64" i="1"/>
  <c r="DT64" i="1"/>
  <c r="DR64" i="1"/>
  <c r="DP64" i="1"/>
  <c r="DN64" i="1"/>
  <c r="DL64" i="1"/>
  <c r="DJ64" i="1"/>
  <c r="DH64" i="1"/>
  <c r="DF64" i="1"/>
  <c r="DD64" i="1"/>
  <c r="DA64" i="1"/>
  <c r="CY64" i="1"/>
  <c r="CW64" i="1"/>
  <c r="CU64" i="1"/>
  <c r="CS64" i="1"/>
  <c r="CQ64" i="1"/>
  <c r="CO64" i="1"/>
  <c r="CM64" i="1"/>
  <c r="CK64" i="1"/>
  <c r="CI64" i="1"/>
  <c r="CE64" i="1"/>
  <c r="AH64" i="1"/>
  <c r="AG64" i="1"/>
  <c r="AE64" i="1"/>
  <c r="DZ64" i="1" s="1"/>
  <c r="Q64" i="1"/>
  <c r="G64" i="1"/>
  <c r="C64" i="1"/>
  <c r="GI63" i="1"/>
  <c r="X63" i="1" s="1"/>
  <c r="FN63" i="1"/>
  <c r="FK63" i="1"/>
  <c r="FD63" i="1"/>
  <c r="FA63" i="1"/>
  <c r="EU63" i="1"/>
  <c r="ET63" i="1"/>
  <c r="EQ63" i="1"/>
  <c r="EO63" i="1"/>
  <c r="ES63" i="1" s="1"/>
  <c r="EJ63" i="1"/>
  <c r="EG63" i="1"/>
  <c r="EE63" i="1"/>
  <c r="EI63" i="1" s="1"/>
  <c r="EK63" i="1" s="1"/>
  <c r="EA63" i="1"/>
  <c r="DV63" i="1"/>
  <c r="DT63" i="1"/>
  <c r="DS63" i="1"/>
  <c r="DR63" i="1"/>
  <c r="DQ63" i="1"/>
  <c r="DP63" i="1"/>
  <c r="DN63" i="1"/>
  <c r="DL63" i="1"/>
  <c r="DJ63" i="1"/>
  <c r="DH63" i="1"/>
  <c r="DF63" i="1"/>
  <c r="DD63" i="1"/>
  <c r="DA63" i="1"/>
  <c r="CY63" i="1"/>
  <c r="CW63" i="1"/>
  <c r="CU63" i="1"/>
  <c r="CS63" i="1"/>
  <c r="CQ63" i="1"/>
  <c r="CO63" i="1"/>
  <c r="CM63" i="1"/>
  <c r="CK63" i="1"/>
  <c r="CI63" i="1"/>
  <c r="CG63" i="1"/>
  <c r="DM63" i="1" s="1"/>
  <c r="CE63" i="1"/>
  <c r="BW63" i="1"/>
  <c r="BI63" i="1"/>
  <c r="AH63" i="1"/>
  <c r="AE63" i="1"/>
  <c r="H63" i="1" s="1"/>
  <c r="Q63" i="1"/>
  <c r="I63" i="1"/>
  <c r="G63" i="1"/>
  <c r="C63" i="1"/>
  <c r="B63" i="1"/>
  <c r="R63" i="1" s="1"/>
  <c r="GI62" i="1"/>
  <c r="FN62" i="1"/>
  <c r="FK62" i="1"/>
  <c r="FD62" i="1"/>
  <c r="FA62" i="1"/>
  <c r="ET62" i="1"/>
  <c r="EQ62" i="1"/>
  <c r="EJ62" i="1"/>
  <c r="EG62" i="1"/>
  <c r="EA62" i="1"/>
  <c r="DV62" i="1"/>
  <c r="DT62" i="1"/>
  <c r="DR62" i="1"/>
  <c r="DQ62" i="1"/>
  <c r="DP62" i="1"/>
  <c r="DO62" i="1"/>
  <c r="DN62" i="1"/>
  <c r="DL62" i="1"/>
  <c r="DJ62" i="1"/>
  <c r="DI62" i="1"/>
  <c r="DH62" i="1"/>
  <c r="DG62" i="1"/>
  <c r="DF62" i="1"/>
  <c r="DD62" i="1"/>
  <c r="DA62" i="1"/>
  <c r="CY62" i="1"/>
  <c r="CW62" i="1"/>
  <c r="CU62" i="1"/>
  <c r="CS62" i="1"/>
  <c r="CQ62" i="1"/>
  <c r="CO62" i="1"/>
  <c r="CM62" i="1"/>
  <c r="CK62" i="1"/>
  <c r="CI62" i="1"/>
  <c r="CG62" i="1"/>
  <c r="DU62" i="1" s="1"/>
  <c r="CE62" i="1"/>
  <c r="BX62" i="1"/>
  <c r="BV62" i="1"/>
  <c r="BI62" i="1"/>
  <c r="AH62" i="1"/>
  <c r="AG62" i="1"/>
  <c r="AE62" i="1"/>
  <c r="X62" i="1"/>
  <c r="Q62" i="1"/>
  <c r="I62" i="1"/>
  <c r="H62" i="1"/>
  <c r="G62" i="1"/>
  <c r="E62" i="1"/>
  <c r="C62" i="1"/>
  <c r="B62" i="1"/>
  <c r="R62" i="1" s="1"/>
  <c r="GI61" i="1"/>
  <c r="X61" i="1" s="1"/>
  <c r="FN61" i="1"/>
  <c r="FK61" i="1"/>
  <c r="FD61" i="1"/>
  <c r="FA61" i="1"/>
  <c r="ET61" i="1"/>
  <c r="EQ61" i="1"/>
  <c r="EJ61" i="1"/>
  <c r="EG61" i="1"/>
  <c r="EA61" i="1"/>
  <c r="DV61" i="1"/>
  <c r="DT61" i="1"/>
  <c r="DR61" i="1"/>
  <c r="DP61" i="1"/>
  <c r="DN61" i="1"/>
  <c r="DL61" i="1"/>
  <c r="DJ61" i="1"/>
  <c r="DH61" i="1"/>
  <c r="DF61" i="1"/>
  <c r="DD61" i="1"/>
  <c r="DA61" i="1"/>
  <c r="CY61" i="1"/>
  <c r="CW61" i="1"/>
  <c r="CU61" i="1"/>
  <c r="CS61" i="1"/>
  <c r="CQ61" i="1"/>
  <c r="CO61" i="1"/>
  <c r="CM61" i="1"/>
  <c r="CK61" i="1"/>
  <c r="CI61" i="1"/>
  <c r="CE61" i="1"/>
  <c r="AH61" i="1"/>
  <c r="AE61" i="1"/>
  <c r="CD61" i="1" s="1"/>
  <c r="Q61" i="1"/>
  <c r="G61" i="1"/>
  <c r="C61" i="1"/>
  <c r="GI60" i="1"/>
  <c r="FT60" i="1"/>
  <c r="FS60" i="1"/>
  <c r="FR60" i="1"/>
  <c r="FQ60" i="1"/>
  <c r="FN60" i="1"/>
  <c r="FK60" i="1"/>
  <c r="FI60" i="1"/>
  <c r="FM60" i="1" s="1"/>
  <c r="FD60" i="1"/>
  <c r="FA60" i="1"/>
  <c r="ET60" i="1"/>
  <c r="EQ60" i="1"/>
  <c r="EK60" i="1"/>
  <c r="EJ60" i="1"/>
  <c r="EG60" i="1"/>
  <c r="EE60" i="1"/>
  <c r="EI60" i="1" s="1"/>
  <c r="EA60" i="1"/>
  <c r="DV60" i="1"/>
  <c r="DT60" i="1"/>
  <c r="DR60" i="1"/>
  <c r="DP60" i="1"/>
  <c r="DN60" i="1"/>
  <c r="DL60" i="1"/>
  <c r="DJ60" i="1"/>
  <c r="DH60" i="1"/>
  <c r="DF60" i="1"/>
  <c r="DD60" i="1"/>
  <c r="DA60" i="1"/>
  <c r="CY60" i="1"/>
  <c r="CW60" i="1"/>
  <c r="CU60" i="1"/>
  <c r="CS60" i="1"/>
  <c r="CQ60" i="1"/>
  <c r="CO60" i="1"/>
  <c r="CM60" i="1"/>
  <c r="CK60" i="1"/>
  <c r="CI60" i="1"/>
  <c r="CE60" i="1"/>
  <c r="BX60" i="1"/>
  <c r="BI60" i="1"/>
  <c r="AJ60" i="1"/>
  <c r="AC60" i="1" s="1"/>
  <c r="AE60" i="1"/>
  <c r="DZ60" i="1" s="1"/>
  <c r="X60" i="1"/>
  <c r="Q60" i="1"/>
  <c r="H60" i="1"/>
  <c r="Z60" i="1" s="1"/>
  <c r="U60" i="1" s="1"/>
  <c r="G60" i="1"/>
  <c r="C60" i="1"/>
  <c r="GI59" i="1"/>
  <c r="X59" i="1" s="1"/>
  <c r="GE59" i="1"/>
  <c r="GC59" i="1"/>
  <c r="GA59" i="1"/>
  <c r="FZ59" i="1"/>
  <c r="FX59" i="1"/>
  <c r="FW59" i="1"/>
  <c r="FS59" i="1"/>
  <c r="FT59" i="1" s="1"/>
  <c r="FQ59" i="1"/>
  <c r="FN59" i="1"/>
  <c r="FM59" i="1"/>
  <c r="FO59" i="1" s="1"/>
  <c r="FK59" i="1"/>
  <c r="FD59" i="1"/>
  <c r="FC59" i="1"/>
  <c r="FA59" i="1"/>
  <c r="EY59" i="1"/>
  <c r="ET59" i="1"/>
  <c r="ER59" i="1"/>
  <c r="EQ59" i="1"/>
  <c r="EP59" i="1"/>
  <c r="EO59" i="1"/>
  <c r="ES59" i="1" s="1"/>
  <c r="EU59" i="1" s="1"/>
  <c r="EJ59" i="1"/>
  <c r="EG59" i="1"/>
  <c r="EF59" i="1"/>
  <c r="ED59" i="1"/>
  <c r="EA59" i="1"/>
  <c r="FI59" i="1" s="1"/>
  <c r="DZ59" i="1"/>
  <c r="EN59" i="1" s="1"/>
  <c r="DV59" i="1"/>
  <c r="DT59" i="1"/>
  <c r="DS59" i="1"/>
  <c r="DR59" i="1"/>
  <c r="DP59" i="1"/>
  <c r="DN59" i="1"/>
  <c r="DL59" i="1"/>
  <c r="DJ59" i="1"/>
  <c r="DH59" i="1"/>
  <c r="DF59" i="1"/>
  <c r="DE59" i="1"/>
  <c r="DD59" i="1"/>
  <c r="DA59" i="1"/>
  <c r="CZ59" i="1"/>
  <c r="CY59" i="1"/>
  <c r="CW59" i="1"/>
  <c r="CU59" i="1"/>
  <c r="CS59" i="1"/>
  <c r="CQ59" i="1"/>
  <c r="CO59" i="1"/>
  <c r="CM59" i="1"/>
  <c r="CK59" i="1"/>
  <c r="CI59" i="1"/>
  <c r="CH59" i="1"/>
  <c r="CG59" i="1"/>
  <c r="CE59" i="1"/>
  <c r="CD59" i="1"/>
  <c r="CF59" i="1" s="1"/>
  <c r="BY59" i="1"/>
  <c r="BW59" i="1"/>
  <c r="BV59" i="1"/>
  <c r="AJ59" i="1"/>
  <c r="AC59" i="1" s="1"/>
  <c r="AE59" i="1"/>
  <c r="AB59" i="1"/>
  <c r="Z59" i="1"/>
  <c r="Q59" i="1"/>
  <c r="I59" i="1"/>
  <c r="H59" i="1"/>
  <c r="G59" i="1"/>
  <c r="GB59" i="1" s="1"/>
  <c r="E59" i="1"/>
  <c r="C59" i="1"/>
  <c r="B59" i="1"/>
  <c r="R59" i="1" s="1"/>
  <c r="GI58" i="1"/>
  <c r="X58" i="1" s="1"/>
  <c r="FS58" i="1"/>
  <c r="FR58" i="1"/>
  <c r="FQ58" i="1"/>
  <c r="FN58" i="1"/>
  <c r="FK58" i="1"/>
  <c r="FD58" i="1"/>
  <c r="FA58" i="1"/>
  <c r="ET58" i="1"/>
  <c r="EQ58" i="1"/>
  <c r="EJ58" i="1"/>
  <c r="EG58" i="1"/>
  <c r="EA58" i="1"/>
  <c r="DV58" i="1"/>
  <c r="DT58" i="1"/>
  <c r="DR58" i="1"/>
  <c r="DQ58" i="1"/>
  <c r="DP58" i="1"/>
  <c r="DO58" i="1"/>
  <c r="DN58" i="1"/>
  <c r="DL58" i="1"/>
  <c r="DJ58" i="1"/>
  <c r="DI58" i="1"/>
  <c r="DH58" i="1"/>
  <c r="DG58" i="1"/>
  <c r="DF58" i="1"/>
  <c r="DD58" i="1"/>
  <c r="DC58" i="1"/>
  <c r="DA58" i="1"/>
  <c r="CY58" i="1"/>
  <c r="CW58" i="1"/>
  <c r="CU58" i="1"/>
  <c r="CS58" i="1"/>
  <c r="CQ58" i="1"/>
  <c r="CO58" i="1"/>
  <c r="CM58" i="1"/>
  <c r="CK58" i="1"/>
  <c r="CI58" i="1"/>
  <c r="CE58" i="1"/>
  <c r="CG58" i="1" s="1"/>
  <c r="DS58" i="1" s="1"/>
  <c r="BX58" i="1"/>
  <c r="BW58" i="1"/>
  <c r="BI58" i="1"/>
  <c r="AJ58" i="1"/>
  <c r="AE58" i="1"/>
  <c r="AC58" i="1"/>
  <c r="U58" i="1"/>
  <c r="R58" i="1"/>
  <c r="Q58" i="1"/>
  <c r="I58" i="1"/>
  <c r="H58" i="1"/>
  <c r="Z58" i="1" s="1"/>
  <c r="CA58" i="1" s="1"/>
  <c r="T58" i="1" s="1"/>
  <c r="G58" i="1"/>
  <c r="FT58" i="1" s="1"/>
  <c r="E58" i="1"/>
  <c r="C58" i="1"/>
  <c r="B58" i="1"/>
  <c r="GI57" i="1"/>
  <c r="FS57" i="1"/>
  <c r="FQ57" i="1"/>
  <c r="FN57" i="1"/>
  <c r="FK57" i="1"/>
  <c r="FD57" i="1"/>
  <c r="FA57" i="1"/>
  <c r="ET57" i="1"/>
  <c r="EQ57" i="1"/>
  <c r="EJ57" i="1"/>
  <c r="EG57" i="1"/>
  <c r="EA57" i="1"/>
  <c r="DZ57" i="1"/>
  <c r="DV57" i="1"/>
  <c r="DT57" i="1"/>
  <c r="DR57" i="1"/>
  <c r="DP57" i="1"/>
  <c r="DN57" i="1"/>
  <c r="DL57" i="1"/>
  <c r="DJ57" i="1"/>
  <c r="DH57" i="1"/>
  <c r="DF57" i="1"/>
  <c r="DD57" i="1"/>
  <c r="DA57" i="1"/>
  <c r="CY57" i="1"/>
  <c r="CW57" i="1"/>
  <c r="CU57" i="1"/>
  <c r="CS57" i="1"/>
  <c r="CQ57" i="1"/>
  <c r="CO57" i="1"/>
  <c r="CM57" i="1"/>
  <c r="CK57" i="1"/>
  <c r="CI57" i="1"/>
  <c r="CE57" i="1"/>
  <c r="CD57" i="1"/>
  <c r="AJ57" i="1"/>
  <c r="AC57" i="1" s="1"/>
  <c r="AE57" i="1"/>
  <c r="Z57" i="1"/>
  <c r="X57" i="1"/>
  <c r="Q57" i="1"/>
  <c r="H57" i="1"/>
  <c r="G57" i="1"/>
  <c r="E57" i="1"/>
  <c r="C57" i="1"/>
  <c r="GI56" i="1"/>
  <c r="X56" i="1" s="1"/>
  <c r="FS56" i="1"/>
  <c r="FQ56" i="1"/>
  <c r="FN56" i="1"/>
  <c r="FK56" i="1"/>
  <c r="FD56" i="1"/>
  <c r="FA56" i="1"/>
  <c r="ET56" i="1"/>
  <c r="EQ56" i="1"/>
  <c r="EJ56" i="1"/>
  <c r="EG56" i="1"/>
  <c r="EA56" i="1"/>
  <c r="DZ56" i="1"/>
  <c r="DV56" i="1"/>
  <c r="DT56" i="1"/>
  <c r="DR56" i="1"/>
  <c r="DP56" i="1"/>
  <c r="DN56" i="1"/>
  <c r="DL56" i="1"/>
  <c r="DJ56" i="1"/>
  <c r="DH56" i="1"/>
  <c r="DF56" i="1"/>
  <c r="DD56" i="1"/>
  <c r="DA56" i="1"/>
  <c r="CY56" i="1"/>
  <c r="CW56" i="1"/>
  <c r="CU56" i="1"/>
  <c r="CS56" i="1"/>
  <c r="CQ56" i="1"/>
  <c r="CO56" i="1"/>
  <c r="CM56" i="1"/>
  <c r="CK56" i="1"/>
  <c r="CI56" i="1"/>
  <c r="CE56" i="1"/>
  <c r="CG56" i="1" s="1"/>
  <c r="CD56" i="1"/>
  <c r="BY56" i="1"/>
  <c r="AZ56" i="1"/>
  <c r="AX56" i="1"/>
  <c r="AV56" i="1"/>
  <c r="AT56" i="1"/>
  <c r="AR56" i="1"/>
  <c r="AP56" i="1"/>
  <c r="AN56" i="1"/>
  <c r="AL56" i="1"/>
  <c r="AJ56" i="1"/>
  <c r="AE56" i="1"/>
  <c r="AC56" i="1"/>
  <c r="Q56" i="1"/>
  <c r="H56" i="1"/>
  <c r="Z56" i="1" s="1"/>
  <c r="G56" i="1"/>
  <c r="C56" i="1"/>
  <c r="GI55" i="1"/>
  <c r="X55" i="1" s="1"/>
  <c r="FS55" i="1"/>
  <c r="FQ55" i="1"/>
  <c r="FN55" i="1"/>
  <c r="FK55" i="1"/>
  <c r="FD55" i="1"/>
  <c r="FA55" i="1"/>
  <c r="ET55" i="1"/>
  <c r="EQ55" i="1"/>
  <c r="EJ55" i="1"/>
  <c r="EG55" i="1"/>
  <c r="EA55" i="1"/>
  <c r="DV55" i="1"/>
  <c r="DT55" i="1"/>
  <c r="DR55" i="1"/>
  <c r="DP55" i="1"/>
  <c r="DN55" i="1"/>
  <c r="DL55" i="1"/>
  <c r="DJ55" i="1"/>
  <c r="DH55" i="1"/>
  <c r="DF55" i="1"/>
  <c r="DD55" i="1"/>
  <c r="DA55" i="1"/>
  <c r="CY55" i="1"/>
  <c r="CW55" i="1"/>
  <c r="CU55" i="1"/>
  <c r="CS55" i="1"/>
  <c r="CQ55" i="1"/>
  <c r="CO55" i="1"/>
  <c r="CM55" i="1"/>
  <c r="CK55" i="1"/>
  <c r="CI55" i="1"/>
  <c r="CE55" i="1"/>
  <c r="CG55" i="1" s="1"/>
  <c r="DS55" i="1" s="1"/>
  <c r="BI55" i="1"/>
  <c r="AZ55" i="1"/>
  <c r="AX55" i="1"/>
  <c r="AV55" i="1"/>
  <c r="AT55" i="1"/>
  <c r="AR55" i="1"/>
  <c r="AP55" i="1"/>
  <c r="AN55" i="1"/>
  <c r="AL55" i="1"/>
  <c r="AJ55" i="1"/>
  <c r="AE55" i="1"/>
  <c r="AC55" i="1"/>
  <c r="Q55" i="1"/>
  <c r="G55" i="1"/>
  <c r="C55" i="1"/>
  <c r="GI54" i="1"/>
  <c r="GE54" i="1"/>
  <c r="GC54" i="1"/>
  <c r="GB54" i="1"/>
  <c r="FZ54" i="1"/>
  <c r="FY54" i="1"/>
  <c r="FX54" i="1"/>
  <c r="FW54" i="1"/>
  <c r="FS54" i="1"/>
  <c r="FT54" i="1" s="1"/>
  <c r="FR54" i="1"/>
  <c r="FQ54" i="1"/>
  <c r="FN54" i="1"/>
  <c r="FM54" i="1"/>
  <c r="FO54" i="1" s="1"/>
  <c r="FK54" i="1"/>
  <c r="FI54" i="1"/>
  <c r="FD54" i="1"/>
  <c r="FA54" i="1"/>
  <c r="ET54" i="1"/>
  <c r="EQ54" i="1"/>
  <c r="EO54" i="1"/>
  <c r="ES54" i="1" s="1"/>
  <c r="EU54" i="1" s="1"/>
  <c r="EJ54" i="1"/>
  <c r="EI54" i="1"/>
  <c r="EK54" i="1" s="1"/>
  <c r="EG54" i="1"/>
  <c r="EE54" i="1"/>
  <c r="ED54" i="1"/>
  <c r="EF54" i="1" s="1"/>
  <c r="EA54" i="1"/>
  <c r="DV54" i="1"/>
  <c r="DU54" i="1"/>
  <c r="DT54" i="1"/>
  <c r="DR54" i="1"/>
  <c r="DP54" i="1"/>
  <c r="DO54" i="1"/>
  <c r="DN54" i="1"/>
  <c r="DL54" i="1"/>
  <c r="DJ54" i="1"/>
  <c r="DH54" i="1"/>
  <c r="DF54" i="1"/>
  <c r="DD54" i="1"/>
  <c r="DC54" i="1"/>
  <c r="DA54" i="1"/>
  <c r="CY54" i="1"/>
  <c r="CW54" i="1"/>
  <c r="CU54" i="1"/>
  <c r="CS54" i="1"/>
  <c r="CQ54" i="1"/>
  <c r="CO54" i="1"/>
  <c r="CM54" i="1"/>
  <c r="CK54" i="1"/>
  <c r="CI54" i="1"/>
  <c r="CE54" i="1"/>
  <c r="CG54" i="1" s="1"/>
  <c r="BY54" i="1"/>
  <c r="BX54" i="1"/>
  <c r="BV54" i="1"/>
  <c r="BI54" i="1"/>
  <c r="AZ54" i="1"/>
  <c r="AX54" i="1"/>
  <c r="AV54" i="1"/>
  <c r="AT54" i="1"/>
  <c r="AR54" i="1"/>
  <c r="AP54" i="1"/>
  <c r="AN54" i="1"/>
  <c r="AL54" i="1"/>
  <c r="AJ54" i="1"/>
  <c r="AC54" i="1" s="1"/>
  <c r="AE54" i="1"/>
  <c r="DZ54" i="1" s="1"/>
  <c r="X54" i="1"/>
  <c r="R54" i="1"/>
  <c r="Q54" i="1"/>
  <c r="I54" i="1"/>
  <c r="AB54" i="1" s="1"/>
  <c r="N54" i="1" s="1"/>
  <c r="G54" i="1"/>
  <c r="GD54" i="1" s="1"/>
  <c r="E54" i="1"/>
  <c r="C54" i="1"/>
  <c r="B54" i="1"/>
  <c r="FN53" i="1"/>
  <c r="FK53" i="1"/>
  <c r="FD53" i="1"/>
  <c r="FA53" i="1"/>
  <c r="ET53" i="1"/>
  <c r="EQ53" i="1"/>
  <c r="EJ53" i="1"/>
  <c r="EG53" i="1"/>
  <c r="EA53" i="1"/>
  <c r="DV53" i="1"/>
  <c r="DT53" i="1"/>
  <c r="DR53" i="1"/>
  <c r="DP53" i="1"/>
  <c r="DN53" i="1"/>
  <c r="DL53" i="1"/>
  <c r="DJ53" i="1"/>
  <c r="DH53" i="1"/>
  <c r="DF53" i="1"/>
  <c r="DD53" i="1"/>
  <c r="DA53" i="1"/>
  <c r="CY53" i="1"/>
  <c r="CW53" i="1"/>
  <c r="CU53" i="1"/>
  <c r="CS53" i="1"/>
  <c r="CQ53" i="1"/>
  <c r="CO53" i="1"/>
  <c r="CM53" i="1"/>
  <c r="CK53" i="1"/>
  <c r="CI53" i="1"/>
  <c r="CE53" i="1"/>
  <c r="CG53" i="1" s="1"/>
  <c r="AE53" i="1"/>
  <c r="R53" i="1"/>
  <c r="Q53" i="1"/>
  <c r="G53" i="1"/>
  <c r="FN52" i="1"/>
  <c r="FK52" i="1"/>
  <c r="FD52" i="1"/>
  <c r="FA52" i="1"/>
  <c r="ET52" i="1"/>
  <c r="EQ52" i="1"/>
  <c r="EJ52" i="1"/>
  <c r="EG52" i="1"/>
  <c r="EA52" i="1"/>
  <c r="DZ52" i="1"/>
  <c r="DV52" i="1"/>
  <c r="DT52" i="1"/>
  <c r="DR52" i="1"/>
  <c r="DP52" i="1"/>
  <c r="DN52" i="1"/>
  <c r="DL52" i="1"/>
  <c r="DJ52" i="1"/>
  <c r="DH52" i="1"/>
  <c r="DF52" i="1"/>
  <c r="DD52" i="1"/>
  <c r="DA52" i="1"/>
  <c r="CY52" i="1"/>
  <c r="CW52" i="1"/>
  <c r="CU52" i="1"/>
  <c r="CS52" i="1"/>
  <c r="CQ52" i="1"/>
  <c r="CO52" i="1"/>
  <c r="CM52" i="1"/>
  <c r="CK52" i="1"/>
  <c r="CI52" i="1"/>
  <c r="CE52" i="1"/>
  <c r="CD52" i="1"/>
  <c r="AE52" i="1"/>
  <c r="R52" i="1"/>
  <c r="Q52" i="1"/>
  <c r="G52" i="1"/>
  <c r="BV52" i="1" s="1"/>
  <c r="FN51" i="1"/>
  <c r="FK51" i="1"/>
  <c r="FD51" i="1"/>
  <c r="FA51" i="1"/>
  <c r="ET51" i="1"/>
  <c r="EQ51" i="1"/>
  <c r="EJ51" i="1"/>
  <c r="EG51" i="1"/>
  <c r="EE51" i="1"/>
  <c r="EI51" i="1" s="1"/>
  <c r="EA51" i="1"/>
  <c r="DV51" i="1"/>
  <c r="DT51" i="1"/>
  <c r="DR51" i="1"/>
  <c r="DP51" i="1"/>
  <c r="DN51" i="1"/>
  <c r="DL51" i="1"/>
  <c r="DJ51" i="1"/>
  <c r="DH51" i="1"/>
  <c r="DF51" i="1"/>
  <c r="DD51" i="1"/>
  <c r="DA51" i="1"/>
  <c r="CY51" i="1"/>
  <c r="CW51" i="1"/>
  <c r="CU51" i="1"/>
  <c r="CS51" i="1"/>
  <c r="CQ51" i="1"/>
  <c r="CO51" i="1"/>
  <c r="CM51" i="1"/>
  <c r="CK51" i="1"/>
  <c r="CI51" i="1"/>
  <c r="CE51" i="1"/>
  <c r="BW51" i="1"/>
  <c r="BI51" i="1"/>
  <c r="AE51" i="1"/>
  <c r="R51" i="1"/>
  <c r="Q51" i="1"/>
  <c r="G51" i="1"/>
  <c r="FN50" i="1"/>
  <c r="FK50" i="1"/>
  <c r="FH50" i="1"/>
  <c r="FJ50" i="1" s="1"/>
  <c r="FL50" i="1" s="1"/>
  <c r="FD50" i="1"/>
  <c r="FA50" i="1"/>
  <c r="ET50" i="1"/>
  <c r="EQ50" i="1"/>
  <c r="EJ50" i="1"/>
  <c r="EG50" i="1"/>
  <c r="ED50" i="1"/>
  <c r="EF50" i="1" s="1"/>
  <c r="EH50" i="1" s="1"/>
  <c r="EA50" i="1"/>
  <c r="EO50" i="1" s="1"/>
  <c r="ES50" i="1" s="1"/>
  <c r="EU50" i="1" s="1"/>
  <c r="DZ50" i="1"/>
  <c r="DV50" i="1"/>
  <c r="DT50" i="1"/>
  <c r="DR50" i="1"/>
  <c r="DP50" i="1"/>
  <c r="DN50" i="1"/>
  <c r="DL50" i="1"/>
  <c r="DJ50" i="1"/>
  <c r="DH50" i="1"/>
  <c r="DF50" i="1"/>
  <c r="DD50" i="1"/>
  <c r="DA50" i="1"/>
  <c r="CY50" i="1"/>
  <c r="CX50" i="1"/>
  <c r="CW50" i="1"/>
  <c r="CU50" i="1"/>
  <c r="CS50" i="1"/>
  <c r="CQ50" i="1"/>
  <c r="CO50" i="1"/>
  <c r="CM50" i="1"/>
  <c r="CK50" i="1"/>
  <c r="CI50" i="1"/>
  <c r="CE50" i="1"/>
  <c r="CG50" i="1" s="1"/>
  <c r="DK50" i="1" s="1"/>
  <c r="BY50" i="1"/>
  <c r="BW50" i="1"/>
  <c r="AE50" i="1"/>
  <c r="CD50" i="1" s="1"/>
  <c r="CF50" i="1" s="1"/>
  <c r="R50" i="1"/>
  <c r="Q50" i="1"/>
  <c r="I50" i="1"/>
  <c r="G50" i="1"/>
  <c r="FN49" i="1"/>
  <c r="FK49" i="1"/>
  <c r="FH49" i="1"/>
  <c r="FJ49" i="1" s="1"/>
  <c r="FL49" i="1" s="1"/>
  <c r="FD49" i="1"/>
  <c r="FA49" i="1"/>
  <c r="EY49" i="1"/>
  <c r="FC49" i="1" s="1"/>
  <c r="FE49" i="1" s="1"/>
  <c r="ET49" i="1"/>
  <c r="EQ49" i="1"/>
  <c r="EJ49" i="1"/>
  <c r="EG49" i="1"/>
  <c r="EA49" i="1"/>
  <c r="DZ49" i="1"/>
  <c r="DV49" i="1"/>
  <c r="DT49" i="1"/>
  <c r="DR49" i="1"/>
  <c r="DP49" i="1"/>
  <c r="DN49" i="1"/>
  <c r="DL49" i="1"/>
  <c r="DJ49" i="1"/>
  <c r="DH49" i="1"/>
  <c r="DF49" i="1"/>
  <c r="DD49" i="1"/>
  <c r="DA49" i="1"/>
  <c r="CY49" i="1"/>
  <c r="CW49" i="1"/>
  <c r="CU49" i="1"/>
  <c r="CS49" i="1"/>
  <c r="CQ49" i="1"/>
  <c r="CO49" i="1"/>
  <c r="CM49" i="1"/>
  <c r="CK49" i="1"/>
  <c r="CI49" i="1"/>
  <c r="CE49" i="1"/>
  <c r="CD49" i="1"/>
  <c r="BW49" i="1"/>
  <c r="BV49" i="1"/>
  <c r="AE49" i="1"/>
  <c r="R49" i="1"/>
  <c r="Q49" i="1"/>
  <c r="I49" i="1"/>
  <c r="G49" i="1"/>
  <c r="E49" i="1"/>
  <c r="FN48" i="1"/>
  <c r="FK48" i="1"/>
  <c r="FI48" i="1"/>
  <c r="FM48" i="1" s="1"/>
  <c r="FD48" i="1"/>
  <c r="FA48" i="1"/>
  <c r="EY48" i="1"/>
  <c r="FC48" i="1" s="1"/>
  <c r="FE48" i="1" s="1"/>
  <c r="ET48" i="1"/>
  <c r="ER48" i="1"/>
  <c r="EQ48" i="1"/>
  <c r="EO48" i="1"/>
  <c r="ES48" i="1" s="1"/>
  <c r="EU48" i="1" s="1"/>
  <c r="EN48" i="1"/>
  <c r="EP48" i="1" s="1"/>
  <c r="EJ48" i="1"/>
  <c r="EG48" i="1"/>
  <c r="EE48" i="1"/>
  <c r="EI48" i="1" s="1"/>
  <c r="EA48" i="1"/>
  <c r="DZ48" i="1"/>
  <c r="DV48" i="1"/>
  <c r="DT48" i="1"/>
  <c r="DR48" i="1"/>
  <c r="DP48" i="1"/>
  <c r="DN48" i="1"/>
  <c r="DL48" i="1"/>
  <c r="DJ48" i="1"/>
  <c r="DH48" i="1"/>
  <c r="DF48" i="1"/>
  <c r="DD48" i="1"/>
  <c r="DA48" i="1"/>
  <c r="CY48" i="1"/>
  <c r="CX48" i="1"/>
  <c r="CW48" i="1"/>
  <c r="CU48" i="1"/>
  <c r="CS48" i="1"/>
  <c r="CQ48" i="1"/>
  <c r="CO48" i="1"/>
  <c r="CM48" i="1"/>
  <c r="CK48" i="1"/>
  <c r="CI48" i="1"/>
  <c r="CH48" i="1"/>
  <c r="CG48" i="1"/>
  <c r="CE48" i="1"/>
  <c r="CD48" i="1"/>
  <c r="CF48" i="1" s="1"/>
  <c r="BY48" i="1"/>
  <c r="BW48" i="1"/>
  <c r="BV48" i="1"/>
  <c r="BI48" i="1"/>
  <c r="AE48" i="1"/>
  <c r="R48" i="1"/>
  <c r="Q48" i="1"/>
  <c r="G48" i="1"/>
  <c r="E48" i="1"/>
  <c r="FN47" i="1"/>
  <c r="FK47" i="1"/>
  <c r="FD47" i="1"/>
  <c r="FA47" i="1"/>
  <c r="ET47" i="1"/>
  <c r="EQ47" i="1"/>
  <c r="EJ47" i="1"/>
  <c r="EG47" i="1"/>
  <c r="EA47" i="1"/>
  <c r="DV47" i="1"/>
  <c r="DU47" i="1"/>
  <c r="DT47" i="1"/>
  <c r="DR47" i="1"/>
  <c r="DP47" i="1"/>
  <c r="DN47" i="1"/>
  <c r="DL47" i="1"/>
  <c r="DJ47" i="1"/>
  <c r="DI47" i="1"/>
  <c r="DH47" i="1"/>
  <c r="DF47" i="1"/>
  <c r="DE47" i="1"/>
  <c r="DD47" i="1"/>
  <c r="DA47" i="1"/>
  <c r="CY47" i="1"/>
  <c r="CW47" i="1"/>
  <c r="CU47" i="1"/>
  <c r="CS47" i="1"/>
  <c r="CQ47" i="1"/>
  <c r="CO47" i="1"/>
  <c r="CM47" i="1"/>
  <c r="CK47" i="1"/>
  <c r="CI47" i="1"/>
  <c r="CG47" i="1"/>
  <c r="CE47" i="1"/>
  <c r="BV47" i="1"/>
  <c r="AE47" i="1"/>
  <c r="R47" i="1"/>
  <c r="Q47" i="1"/>
  <c r="G47" i="1"/>
  <c r="E47" i="1"/>
  <c r="FN46" i="1"/>
  <c r="FK46" i="1"/>
  <c r="FD46" i="1"/>
  <c r="FA46" i="1"/>
  <c r="ET46" i="1"/>
  <c r="EQ46" i="1"/>
  <c r="EJ46" i="1"/>
  <c r="EG46" i="1"/>
  <c r="EA46" i="1"/>
  <c r="DZ46" i="1"/>
  <c r="DV46" i="1"/>
  <c r="DT46" i="1"/>
  <c r="DR46" i="1"/>
  <c r="DP46" i="1"/>
  <c r="DO46" i="1"/>
  <c r="DN46" i="1"/>
  <c r="DL46" i="1"/>
  <c r="DJ46" i="1"/>
  <c r="DH46" i="1"/>
  <c r="DF46" i="1"/>
  <c r="DE46" i="1"/>
  <c r="DD46" i="1"/>
  <c r="DA46" i="1"/>
  <c r="CY46" i="1"/>
  <c r="CW46" i="1"/>
  <c r="CU46" i="1"/>
  <c r="CS46" i="1"/>
  <c r="CQ46" i="1"/>
  <c r="CO46" i="1"/>
  <c r="CM46" i="1"/>
  <c r="CK46" i="1"/>
  <c r="CI46" i="1"/>
  <c r="CE46" i="1"/>
  <c r="CG46" i="1" s="1"/>
  <c r="CD46" i="1"/>
  <c r="AE46" i="1"/>
  <c r="R46" i="1"/>
  <c r="Q46" i="1"/>
  <c r="G46" i="1"/>
  <c r="FX46" i="1" s="1"/>
  <c r="FN45" i="1"/>
  <c r="FK45" i="1"/>
  <c r="FD45" i="1"/>
  <c r="FA45" i="1"/>
  <c r="ET45" i="1"/>
  <c r="EQ45" i="1"/>
  <c r="EJ45" i="1"/>
  <c r="EG45" i="1"/>
  <c r="EA45" i="1"/>
  <c r="DV45" i="1"/>
  <c r="DT45" i="1"/>
  <c r="DR45" i="1"/>
  <c r="DP45" i="1"/>
  <c r="DN45" i="1"/>
  <c r="DL45" i="1"/>
  <c r="DJ45" i="1"/>
  <c r="DH45" i="1"/>
  <c r="DF45" i="1"/>
  <c r="DD45" i="1"/>
  <c r="DA45" i="1"/>
  <c r="CY45" i="1"/>
  <c r="CW45" i="1"/>
  <c r="CU45" i="1"/>
  <c r="CS45" i="1"/>
  <c r="CQ45" i="1"/>
  <c r="CO45" i="1"/>
  <c r="CM45" i="1"/>
  <c r="CK45" i="1"/>
  <c r="CI45" i="1"/>
  <c r="CE45" i="1"/>
  <c r="CD45" i="1"/>
  <c r="AE45" i="1"/>
  <c r="DZ45" i="1" s="1"/>
  <c r="R45" i="1"/>
  <c r="Q45" i="1"/>
  <c r="G45" i="1"/>
  <c r="FN44" i="1"/>
  <c r="FK44" i="1"/>
  <c r="FD44" i="1"/>
  <c r="FA44" i="1"/>
  <c r="ET44" i="1"/>
  <c r="EQ44" i="1"/>
  <c r="EJ44" i="1"/>
  <c r="EG44" i="1"/>
  <c r="EA44" i="1"/>
  <c r="DV44" i="1"/>
  <c r="DT44" i="1"/>
  <c r="DR44" i="1"/>
  <c r="DQ44" i="1"/>
  <c r="DP44" i="1"/>
  <c r="DN44" i="1"/>
  <c r="DL44" i="1"/>
  <c r="DJ44" i="1"/>
  <c r="DI44" i="1"/>
  <c r="DH44" i="1"/>
  <c r="DF44" i="1"/>
  <c r="DD44" i="1"/>
  <c r="DA44" i="1"/>
  <c r="CY44" i="1"/>
  <c r="CW44" i="1"/>
  <c r="CU44" i="1"/>
  <c r="CS44" i="1"/>
  <c r="CQ44" i="1"/>
  <c r="CO44" i="1"/>
  <c r="CM44" i="1"/>
  <c r="CK44" i="1"/>
  <c r="CI44" i="1"/>
  <c r="CG44" i="1"/>
  <c r="DU44" i="1" s="1"/>
  <c r="CE44" i="1"/>
  <c r="BY44" i="1"/>
  <c r="BV44" i="1"/>
  <c r="AE44" i="1"/>
  <c r="DZ44" i="1" s="1"/>
  <c r="R44" i="1"/>
  <c r="Q44" i="1"/>
  <c r="I44" i="1"/>
  <c r="G44" i="1"/>
  <c r="E44" i="1"/>
  <c r="GE43" i="1"/>
  <c r="GB43" i="1"/>
  <c r="FZ43" i="1"/>
  <c r="FX43" i="1"/>
  <c r="FW43" i="1"/>
  <c r="FR43" i="1"/>
  <c r="FQ43" i="1"/>
  <c r="FN43" i="1"/>
  <c r="FM43" i="1"/>
  <c r="FO43" i="1" s="1"/>
  <c r="FK43" i="1"/>
  <c r="FI43" i="1"/>
  <c r="FD43" i="1"/>
  <c r="FA43" i="1"/>
  <c r="EZ43" i="1"/>
  <c r="FB43" i="1" s="1"/>
  <c r="EX43" i="1"/>
  <c r="ET43" i="1"/>
  <c r="EQ43" i="1"/>
  <c r="EO43" i="1"/>
  <c r="ES43" i="1" s="1"/>
  <c r="EU43" i="1" s="1"/>
  <c r="EJ43" i="1"/>
  <c r="EG43" i="1"/>
  <c r="ED43" i="1"/>
  <c r="EF43" i="1" s="1"/>
  <c r="EA43" i="1"/>
  <c r="DZ43" i="1"/>
  <c r="EN43" i="1" s="1"/>
  <c r="EP43" i="1" s="1"/>
  <c r="ER43" i="1" s="1"/>
  <c r="DV43" i="1"/>
  <c r="DT43" i="1"/>
  <c r="DR43" i="1"/>
  <c r="DP43" i="1"/>
  <c r="DN43" i="1"/>
  <c r="DL43" i="1"/>
  <c r="DJ43" i="1"/>
  <c r="DH43" i="1"/>
  <c r="DF43" i="1"/>
  <c r="DD43" i="1"/>
  <c r="DA43" i="1"/>
  <c r="CY43" i="1"/>
  <c r="CW43" i="1"/>
  <c r="CU43" i="1"/>
  <c r="CT43" i="1"/>
  <c r="CS43" i="1"/>
  <c r="CQ43" i="1"/>
  <c r="CO43" i="1"/>
  <c r="CM43" i="1"/>
  <c r="CL43" i="1"/>
  <c r="CK43" i="1"/>
  <c r="CI43" i="1"/>
  <c r="CE43" i="1"/>
  <c r="CG43" i="1" s="1"/>
  <c r="CD43" i="1"/>
  <c r="CF43" i="1" s="1"/>
  <c r="BX43" i="1"/>
  <c r="BW43" i="1"/>
  <c r="BV43" i="1"/>
  <c r="AZ43" i="1"/>
  <c r="AX43" i="1"/>
  <c r="AV43" i="1"/>
  <c r="AT43" i="1"/>
  <c r="AR43" i="1"/>
  <c r="AP43" i="1"/>
  <c r="AN43" i="1"/>
  <c r="AL43" i="1"/>
  <c r="AJ43" i="1"/>
  <c r="AG43" i="1"/>
  <c r="AC43" i="1"/>
  <c r="R43" i="1"/>
  <c r="Q43" i="1"/>
  <c r="I43" i="1"/>
  <c r="G43" i="1"/>
  <c r="GA43" i="1" s="1"/>
  <c r="E43" i="1"/>
  <c r="C43" i="1"/>
  <c r="GC42" i="1"/>
  <c r="FY42" i="1"/>
  <c r="FX42" i="1"/>
  <c r="FN42" i="1"/>
  <c r="FK42" i="1"/>
  <c r="FD42" i="1"/>
  <c r="FA42" i="1"/>
  <c r="EU42" i="1"/>
  <c r="ET42" i="1"/>
  <c r="EQ42" i="1"/>
  <c r="EJ42" i="1"/>
  <c r="EI42" i="1"/>
  <c r="EK42" i="1" s="1"/>
  <c r="EG42" i="1"/>
  <c r="EE42" i="1"/>
  <c r="EA42" i="1"/>
  <c r="EO42" i="1" s="1"/>
  <c r="ES42" i="1" s="1"/>
  <c r="DZ42" i="1"/>
  <c r="ED42" i="1" s="1"/>
  <c r="EF42" i="1" s="1"/>
  <c r="DV42" i="1"/>
  <c r="DT42" i="1"/>
  <c r="DS42" i="1"/>
  <c r="DR42" i="1"/>
  <c r="DP42" i="1"/>
  <c r="DN42" i="1"/>
  <c r="DL42" i="1"/>
  <c r="DK42" i="1"/>
  <c r="DJ42" i="1"/>
  <c r="DH42" i="1"/>
  <c r="DF42" i="1"/>
  <c r="DD42" i="1"/>
  <c r="DA42" i="1"/>
  <c r="CY42" i="1"/>
  <c r="CW42" i="1"/>
  <c r="CU42" i="1"/>
  <c r="CS42" i="1"/>
  <c r="CQ42" i="1"/>
  <c r="CO42" i="1"/>
  <c r="CM42" i="1"/>
  <c r="CK42" i="1"/>
  <c r="CI42" i="1"/>
  <c r="CE42" i="1"/>
  <c r="CG42" i="1" s="1"/>
  <c r="BY42" i="1"/>
  <c r="BI42" i="1"/>
  <c r="AE42" i="1"/>
  <c r="CD42" i="1" s="1"/>
  <c r="CF42" i="1" s="1"/>
  <c r="Q42" i="1"/>
  <c r="I42" i="1"/>
  <c r="G42" i="1"/>
  <c r="GB42" i="1" s="1"/>
  <c r="B42" i="1"/>
  <c r="R42" i="1" s="1"/>
  <c r="GE41" i="1"/>
  <c r="GC41" i="1"/>
  <c r="GB41" i="1"/>
  <c r="FY41" i="1"/>
  <c r="FW41" i="1"/>
  <c r="FN41" i="1"/>
  <c r="FK41" i="1"/>
  <c r="FI41" i="1"/>
  <c r="FM41" i="1" s="1"/>
  <c r="FO41" i="1" s="1"/>
  <c r="FD41" i="1"/>
  <c r="FA41" i="1"/>
  <c r="ET41" i="1"/>
  <c r="ER41" i="1"/>
  <c r="EQ41" i="1"/>
  <c r="EN41" i="1"/>
  <c r="EP41" i="1" s="1"/>
  <c r="EJ41" i="1"/>
  <c r="EG41" i="1"/>
  <c r="EE41" i="1"/>
  <c r="EI41" i="1" s="1"/>
  <c r="EK41" i="1" s="1"/>
  <c r="EA41" i="1"/>
  <c r="DZ41" i="1"/>
  <c r="DV41" i="1"/>
  <c r="DT41" i="1"/>
  <c r="DR41" i="1"/>
  <c r="DP41" i="1"/>
  <c r="DN41" i="1"/>
  <c r="DL41" i="1"/>
  <c r="DJ41" i="1"/>
  <c r="DH41" i="1"/>
  <c r="DF41" i="1"/>
  <c r="DD41" i="1"/>
  <c r="DA41" i="1"/>
  <c r="CZ41" i="1"/>
  <c r="CY41" i="1"/>
  <c r="CW41" i="1"/>
  <c r="CV41" i="1"/>
  <c r="CU41" i="1"/>
  <c r="CS41" i="1"/>
  <c r="CQ41" i="1"/>
  <c r="CO41" i="1"/>
  <c r="CN41" i="1"/>
  <c r="CM41" i="1"/>
  <c r="CK41" i="1"/>
  <c r="CJ41" i="1"/>
  <c r="CI41" i="1"/>
  <c r="CF41" i="1"/>
  <c r="CE41" i="1"/>
  <c r="CG41" i="1" s="1"/>
  <c r="DG41" i="1" s="1"/>
  <c r="CD41" i="1"/>
  <c r="BY41" i="1"/>
  <c r="BX41" i="1"/>
  <c r="BI41" i="1"/>
  <c r="AE41" i="1"/>
  <c r="R41" i="1"/>
  <c r="Q41" i="1"/>
  <c r="I41" i="1"/>
  <c r="H41" i="1"/>
  <c r="G41" i="1"/>
  <c r="FX41" i="1" s="1"/>
  <c r="C41" i="1"/>
  <c r="B41" i="1"/>
  <c r="FN40" i="1"/>
  <c r="FK40" i="1"/>
  <c r="FD40" i="1"/>
  <c r="FA40" i="1"/>
  <c r="ET40" i="1"/>
  <c r="EQ40" i="1"/>
  <c r="EJ40" i="1"/>
  <c r="EG40" i="1"/>
  <c r="EA40" i="1"/>
  <c r="DZ40" i="1"/>
  <c r="EN40" i="1" s="1"/>
  <c r="EP40" i="1" s="1"/>
  <c r="ER40" i="1" s="1"/>
  <c r="DV40" i="1"/>
  <c r="DT40" i="1"/>
  <c r="DR40" i="1"/>
  <c r="DP40" i="1"/>
  <c r="DN40" i="1"/>
  <c r="DL40" i="1"/>
  <c r="DJ40" i="1"/>
  <c r="DH40" i="1"/>
  <c r="DF40" i="1"/>
  <c r="DD40" i="1"/>
  <c r="DA40" i="1"/>
  <c r="CY40" i="1"/>
  <c r="CW40" i="1"/>
  <c r="CU40" i="1"/>
  <c r="CS40" i="1"/>
  <c r="CQ40" i="1"/>
  <c r="CO40" i="1"/>
  <c r="CM40" i="1"/>
  <c r="CK40" i="1"/>
  <c r="CI40" i="1"/>
  <c r="CE40" i="1"/>
  <c r="CD40" i="1"/>
  <c r="AE40" i="1"/>
  <c r="Q40" i="1"/>
  <c r="G40" i="1"/>
  <c r="BY40" i="1" s="1"/>
  <c r="GE39" i="1"/>
  <c r="GC39" i="1"/>
  <c r="GB39" i="1"/>
  <c r="FY39" i="1"/>
  <c r="FW39" i="1"/>
  <c r="FN39" i="1"/>
  <c r="FK39" i="1"/>
  <c r="FI39" i="1"/>
  <c r="FM39" i="1" s="1"/>
  <c r="FO39" i="1" s="1"/>
  <c r="FD39" i="1"/>
  <c r="FA39" i="1"/>
  <c r="ET39" i="1"/>
  <c r="EQ39" i="1"/>
  <c r="EJ39" i="1"/>
  <c r="EI39" i="1"/>
  <c r="EK39" i="1" s="1"/>
  <c r="EG39" i="1"/>
  <c r="EE39" i="1"/>
  <c r="EA39" i="1"/>
  <c r="EO39" i="1" s="1"/>
  <c r="ES39" i="1" s="1"/>
  <c r="DZ39" i="1"/>
  <c r="DV39" i="1"/>
  <c r="DT39" i="1"/>
  <c r="DR39" i="1"/>
  <c r="DP39" i="1"/>
  <c r="DO39" i="1"/>
  <c r="DN39" i="1"/>
  <c r="DL39" i="1"/>
  <c r="DJ39" i="1"/>
  <c r="DH39" i="1"/>
  <c r="DG39" i="1"/>
  <c r="DF39" i="1"/>
  <c r="DD39" i="1"/>
  <c r="DA39" i="1"/>
  <c r="CY39" i="1"/>
  <c r="CW39" i="1"/>
  <c r="CU39" i="1"/>
  <c r="CS39" i="1"/>
  <c r="CQ39" i="1"/>
  <c r="CO39" i="1"/>
  <c r="CM39" i="1"/>
  <c r="CK39" i="1"/>
  <c r="CJ39" i="1"/>
  <c r="CI39" i="1"/>
  <c r="CE39" i="1"/>
  <c r="CG39" i="1" s="1"/>
  <c r="CD39" i="1"/>
  <c r="CF39" i="1" s="1"/>
  <c r="BY39" i="1"/>
  <c r="BX39" i="1"/>
  <c r="BI39" i="1"/>
  <c r="AE39" i="1"/>
  <c r="R39" i="1"/>
  <c r="Q39" i="1"/>
  <c r="I39" i="1"/>
  <c r="H39" i="1"/>
  <c r="G39" i="1"/>
  <c r="FX39" i="1" s="1"/>
  <c r="C39" i="1"/>
  <c r="B39" i="1"/>
  <c r="GI38" i="1"/>
  <c r="X38" i="1" s="1"/>
  <c r="GA38" i="1"/>
  <c r="FN38" i="1"/>
  <c r="FK38" i="1"/>
  <c r="FD38" i="1"/>
  <c r="FA38" i="1"/>
  <c r="EY38" i="1"/>
  <c r="FC38" i="1" s="1"/>
  <c r="FE38" i="1" s="1"/>
  <c r="ET38" i="1"/>
  <c r="EQ38" i="1"/>
  <c r="EJ38" i="1"/>
  <c r="EG38" i="1"/>
  <c r="EA38" i="1"/>
  <c r="DZ38" i="1"/>
  <c r="DV38" i="1"/>
  <c r="DT38" i="1"/>
  <c r="DR38" i="1"/>
  <c r="DP38" i="1"/>
  <c r="DN38" i="1"/>
  <c r="DL38" i="1"/>
  <c r="DJ38" i="1"/>
  <c r="DH38" i="1"/>
  <c r="DF38" i="1"/>
  <c r="DD38" i="1"/>
  <c r="DA38" i="1"/>
  <c r="CY38" i="1"/>
  <c r="CW38" i="1"/>
  <c r="CU38" i="1"/>
  <c r="CS38" i="1"/>
  <c r="CQ38" i="1"/>
  <c r="CO38" i="1"/>
  <c r="CM38" i="1"/>
  <c r="CK38" i="1"/>
  <c r="CI38" i="1"/>
  <c r="CE38" i="1"/>
  <c r="BI38" i="1"/>
  <c r="AZ38" i="1"/>
  <c r="AX38" i="1"/>
  <c r="AV38" i="1"/>
  <c r="AT38" i="1"/>
  <c r="AR38" i="1"/>
  <c r="AP38" i="1"/>
  <c r="AN38" i="1"/>
  <c r="AL38" i="1"/>
  <c r="AJ38" i="1"/>
  <c r="AE38" i="1"/>
  <c r="CD38" i="1" s="1"/>
  <c r="CF38" i="1" s="1"/>
  <c r="CJ38" i="1" s="1"/>
  <c r="Q38" i="1"/>
  <c r="G38" i="1"/>
  <c r="EE38" i="1" s="1"/>
  <c r="EI38" i="1" s="1"/>
  <c r="GI37" i="1"/>
  <c r="FN37" i="1"/>
  <c r="FK37" i="1"/>
  <c r="FD37" i="1"/>
  <c r="FA37" i="1"/>
  <c r="EY37" i="1"/>
  <c r="FC37" i="1" s="1"/>
  <c r="FE37" i="1" s="1"/>
  <c r="ET37" i="1"/>
  <c r="EQ37" i="1"/>
  <c r="EJ37" i="1"/>
  <c r="EG37" i="1"/>
  <c r="EA37" i="1"/>
  <c r="DV37" i="1"/>
  <c r="DU37" i="1"/>
  <c r="DT37" i="1"/>
  <c r="DR37" i="1"/>
  <c r="DQ37" i="1"/>
  <c r="DP37" i="1"/>
  <c r="DN37" i="1"/>
  <c r="DL37" i="1"/>
  <c r="DJ37" i="1"/>
  <c r="DH37" i="1"/>
  <c r="DF37" i="1"/>
  <c r="DD37" i="1"/>
  <c r="DA37" i="1"/>
  <c r="CY37" i="1"/>
  <c r="CW37" i="1"/>
  <c r="CU37" i="1"/>
  <c r="CS37" i="1"/>
  <c r="CQ37" i="1"/>
  <c r="CO37" i="1"/>
  <c r="CM37" i="1"/>
  <c r="CK37" i="1"/>
  <c r="CI37" i="1"/>
  <c r="CG37" i="1"/>
  <c r="DE37" i="1" s="1"/>
  <c r="CE37" i="1"/>
  <c r="CD37" i="1"/>
  <c r="CF37" i="1" s="1"/>
  <c r="BY37" i="1"/>
  <c r="BW37" i="1"/>
  <c r="BV37" i="1"/>
  <c r="BI37" i="1"/>
  <c r="AZ37" i="1"/>
  <c r="AX37" i="1"/>
  <c r="AV37" i="1"/>
  <c r="AT37" i="1"/>
  <c r="AR37" i="1"/>
  <c r="AP37" i="1"/>
  <c r="AC37" i="1" s="1"/>
  <c r="AN37" i="1"/>
  <c r="AL37" i="1"/>
  <c r="AJ37" i="1"/>
  <c r="AE37" i="1"/>
  <c r="DZ37" i="1" s="1"/>
  <c r="X37" i="1"/>
  <c r="Q37" i="1"/>
  <c r="I37" i="1"/>
  <c r="G37" i="1"/>
  <c r="E37" i="1"/>
  <c r="B37" i="1"/>
  <c r="R37" i="1" s="1"/>
  <c r="GI36" i="1"/>
  <c r="X36" i="1" s="1"/>
  <c r="GA36" i="1"/>
  <c r="FN36" i="1"/>
  <c r="FK36" i="1"/>
  <c r="FI36" i="1"/>
  <c r="FM36" i="1" s="1"/>
  <c r="FO36" i="1" s="1"/>
  <c r="FD36" i="1"/>
  <c r="FA36" i="1"/>
  <c r="ET36" i="1"/>
  <c r="EQ36" i="1"/>
  <c r="EJ36" i="1"/>
  <c r="EG36" i="1"/>
  <c r="EA36" i="1"/>
  <c r="EO36" i="1" s="1"/>
  <c r="ES36" i="1" s="1"/>
  <c r="EU36" i="1" s="1"/>
  <c r="DV36" i="1"/>
  <c r="DT36" i="1"/>
  <c r="DR36" i="1"/>
  <c r="DP36" i="1"/>
  <c r="DN36" i="1"/>
  <c r="DL36" i="1"/>
  <c r="DJ36" i="1"/>
  <c r="DH36" i="1"/>
  <c r="DF36" i="1"/>
  <c r="DD36" i="1"/>
  <c r="DA36" i="1"/>
  <c r="CY36" i="1"/>
  <c r="CW36" i="1"/>
  <c r="CU36" i="1"/>
  <c r="CS36" i="1"/>
  <c r="CQ36" i="1"/>
  <c r="CO36" i="1"/>
  <c r="CM36" i="1"/>
  <c r="CK36" i="1"/>
  <c r="CI36" i="1"/>
  <c r="CE36" i="1"/>
  <c r="CG36" i="1" s="1"/>
  <c r="BW36" i="1"/>
  <c r="AZ36" i="1"/>
  <c r="AX36" i="1"/>
  <c r="AV36" i="1"/>
  <c r="AT36" i="1"/>
  <c r="AR36" i="1"/>
  <c r="AP36" i="1"/>
  <c r="AN36" i="1"/>
  <c r="AL36" i="1"/>
  <c r="AJ36" i="1"/>
  <c r="AE36" i="1"/>
  <c r="DZ36" i="1" s="1"/>
  <c r="Q36" i="1"/>
  <c r="H36" i="1"/>
  <c r="G36" i="1"/>
  <c r="FX36" i="1" s="1"/>
  <c r="GI35" i="1"/>
  <c r="FQ35" i="1"/>
  <c r="FS35" i="1" s="1"/>
  <c r="FT35" i="1" s="1"/>
  <c r="FO35" i="1"/>
  <c r="FN35" i="1"/>
  <c r="FK35" i="1"/>
  <c r="FH35" i="1"/>
  <c r="FJ35" i="1" s="1"/>
  <c r="FL35" i="1" s="1"/>
  <c r="FD35" i="1"/>
  <c r="FA35" i="1"/>
  <c r="EX35" i="1"/>
  <c r="EZ35" i="1" s="1"/>
  <c r="FB35" i="1" s="1"/>
  <c r="ET35" i="1"/>
  <c r="EQ35" i="1"/>
  <c r="EO35" i="1"/>
  <c r="ES35" i="1" s="1"/>
  <c r="EU35" i="1" s="1"/>
  <c r="EJ35" i="1"/>
  <c r="EG35" i="1"/>
  <c r="EA35" i="1"/>
  <c r="FI35" i="1" s="1"/>
  <c r="FM35" i="1" s="1"/>
  <c r="DZ35" i="1"/>
  <c r="EN35" i="1" s="1"/>
  <c r="EP35" i="1" s="1"/>
  <c r="ER35" i="1" s="1"/>
  <c r="DV35" i="1"/>
  <c r="DU35" i="1"/>
  <c r="DT35" i="1"/>
  <c r="DR35" i="1"/>
  <c r="DP35" i="1"/>
  <c r="DN35" i="1"/>
  <c r="DL35" i="1"/>
  <c r="DJ35" i="1"/>
  <c r="DH35" i="1"/>
  <c r="DF35" i="1"/>
  <c r="DD35" i="1"/>
  <c r="DA35" i="1"/>
  <c r="CY35" i="1"/>
  <c r="CW35" i="1"/>
  <c r="CU35" i="1"/>
  <c r="CS35" i="1"/>
  <c r="CQ35" i="1"/>
  <c r="CO35" i="1"/>
  <c r="CM35" i="1"/>
  <c r="CK35" i="1"/>
  <c r="CI35" i="1"/>
  <c r="CG35" i="1"/>
  <c r="DE35" i="1" s="1"/>
  <c r="CE35" i="1"/>
  <c r="CA35" i="1"/>
  <c r="T35" i="1" s="1"/>
  <c r="BY35" i="1"/>
  <c r="BW35" i="1"/>
  <c r="BV35" i="1"/>
  <c r="AZ35" i="1"/>
  <c r="AX35" i="1"/>
  <c r="AV35" i="1"/>
  <c r="AT35" i="1"/>
  <c r="AR35" i="1"/>
  <c r="AP35" i="1"/>
  <c r="AN35" i="1"/>
  <c r="AL35" i="1"/>
  <c r="AG35" i="1"/>
  <c r="AE35" i="1"/>
  <c r="CD35" i="1" s="1"/>
  <c r="CF35" i="1" s="1"/>
  <c r="AB35" i="1"/>
  <c r="Z35" i="1"/>
  <c r="U35" i="1" s="1"/>
  <c r="X35" i="1"/>
  <c r="R35" i="1"/>
  <c r="Q35" i="1"/>
  <c r="I35" i="1"/>
  <c r="H35" i="1"/>
  <c r="G35" i="1"/>
  <c r="E35" i="1"/>
  <c r="C35" i="1"/>
  <c r="GI34" i="1"/>
  <c r="X34" i="1" s="1"/>
  <c r="FR34" i="1"/>
  <c r="FN34" i="1"/>
  <c r="FK34" i="1"/>
  <c r="FI34" i="1"/>
  <c r="FM34" i="1" s="1"/>
  <c r="FO34" i="1" s="1"/>
  <c r="FD34" i="1"/>
  <c r="FA34" i="1"/>
  <c r="ET34" i="1"/>
  <c r="EQ34" i="1"/>
  <c r="EJ34" i="1"/>
  <c r="EG34" i="1"/>
  <c r="ED34" i="1"/>
  <c r="EF34" i="1" s="1"/>
  <c r="EA34" i="1"/>
  <c r="EE34" i="1" s="1"/>
  <c r="EI34" i="1" s="1"/>
  <c r="DZ34" i="1"/>
  <c r="EN34" i="1" s="1"/>
  <c r="EP34" i="1" s="1"/>
  <c r="DV34" i="1"/>
  <c r="DT34" i="1"/>
  <c r="DR34" i="1"/>
  <c r="DP34" i="1"/>
  <c r="DO34" i="1"/>
  <c r="DN34" i="1"/>
  <c r="DL34" i="1"/>
  <c r="DJ34" i="1"/>
  <c r="DH34" i="1"/>
  <c r="DG34" i="1"/>
  <c r="DF34" i="1"/>
  <c r="DD34" i="1"/>
  <c r="DA34" i="1"/>
  <c r="CY34" i="1"/>
  <c r="CW34" i="1"/>
  <c r="CU34" i="1"/>
  <c r="CS34" i="1"/>
  <c r="CQ34" i="1"/>
  <c r="CO34" i="1"/>
  <c r="CM34" i="1"/>
  <c r="CK34" i="1"/>
  <c r="CI34" i="1"/>
  <c r="CE34" i="1"/>
  <c r="CG34" i="1" s="1"/>
  <c r="CD34" i="1"/>
  <c r="CF34" i="1" s="1"/>
  <c r="CA34" i="1"/>
  <c r="T34" i="1" s="1"/>
  <c r="BX34" i="1"/>
  <c r="AZ34" i="1"/>
  <c r="AX34" i="1"/>
  <c r="AV34" i="1"/>
  <c r="AT34" i="1"/>
  <c r="AR34" i="1"/>
  <c r="AC34" i="1" s="1"/>
  <c r="AP34" i="1"/>
  <c r="AN34" i="1"/>
  <c r="AL34" i="1"/>
  <c r="AG34" i="1"/>
  <c r="FQ34" i="1" s="1"/>
  <c r="Q34" i="1"/>
  <c r="G34" i="1"/>
  <c r="E34" i="1"/>
  <c r="C34" i="1"/>
  <c r="GI33" i="1"/>
  <c r="X33" i="1" s="1"/>
  <c r="GE33" i="1"/>
  <c r="GD33" i="1"/>
  <c r="FZ33" i="1"/>
  <c r="FW33" i="1"/>
  <c r="FN33" i="1"/>
  <c r="FK33" i="1"/>
  <c r="FD33" i="1"/>
  <c r="FA33" i="1"/>
  <c r="EX33" i="1"/>
  <c r="EZ33" i="1" s="1"/>
  <c r="FB33" i="1" s="1"/>
  <c r="ET33" i="1"/>
  <c r="EQ33" i="1"/>
  <c r="EO33" i="1"/>
  <c r="ES33" i="1" s="1"/>
  <c r="EU33" i="1" s="1"/>
  <c r="EJ33" i="1"/>
  <c r="EG33" i="1"/>
  <c r="EA33" i="1"/>
  <c r="DZ33" i="1"/>
  <c r="FH33" i="1" s="1"/>
  <c r="FJ33" i="1" s="1"/>
  <c r="DV33" i="1"/>
  <c r="DU33" i="1"/>
  <c r="DT33" i="1"/>
  <c r="DR33" i="1"/>
  <c r="DP33" i="1"/>
  <c r="DN33" i="1"/>
  <c r="DM33" i="1"/>
  <c r="DL33" i="1"/>
  <c r="DJ33" i="1"/>
  <c r="DI33" i="1"/>
  <c r="DH33" i="1"/>
  <c r="DF33" i="1"/>
  <c r="DE33" i="1"/>
  <c r="DD33" i="1"/>
  <c r="DA33" i="1"/>
  <c r="CY33" i="1"/>
  <c r="CX33" i="1"/>
  <c r="CW33" i="1"/>
  <c r="CU33" i="1"/>
  <c r="CS33" i="1"/>
  <c r="CQ33" i="1"/>
  <c r="CO33" i="1"/>
  <c r="CM33" i="1"/>
  <c r="CK33" i="1"/>
  <c r="CI33" i="1"/>
  <c r="CG33" i="1"/>
  <c r="CE33" i="1"/>
  <c r="CD33" i="1"/>
  <c r="CF33" i="1" s="1"/>
  <c r="CH33" i="1" s="1"/>
  <c r="CA33" i="1"/>
  <c r="T33" i="1" s="1"/>
  <c r="BW33" i="1"/>
  <c r="BV33" i="1"/>
  <c r="AZ33" i="1"/>
  <c r="AX33" i="1"/>
  <c r="AV33" i="1"/>
  <c r="BC33" i="1" s="1"/>
  <c r="AT33" i="1"/>
  <c r="AR33" i="1"/>
  <c r="AP33" i="1"/>
  <c r="AN33" i="1"/>
  <c r="AL33" i="1"/>
  <c r="AG33" i="1"/>
  <c r="FQ33" i="1" s="1"/>
  <c r="AB33" i="1"/>
  <c r="Q33" i="1"/>
  <c r="I33" i="1"/>
  <c r="H33" i="1"/>
  <c r="Z33" i="1" s="1"/>
  <c r="U33" i="1" s="1"/>
  <c r="G33" i="1"/>
  <c r="GA33" i="1" s="1"/>
  <c r="C33" i="1"/>
  <c r="B33" i="1"/>
  <c r="R33" i="1" s="1"/>
  <c r="GI32" i="1"/>
  <c r="X32" i="1" s="1"/>
  <c r="GB32" i="1"/>
  <c r="FX32" i="1"/>
  <c r="FN32" i="1"/>
  <c r="FM32" i="1"/>
  <c r="FO32" i="1" s="1"/>
  <c r="FK32" i="1"/>
  <c r="FI32" i="1"/>
  <c r="FD32" i="1"/>
  <c r="FA32" i="1"/>
  <c r="ET32" i="1"/>
  <c r="EQ32" i="1"/>
  <c r="EJ32" i="1"/>
  <c r="EG32" i="1"/>
  <c r="ED32" i="1"/>
  <c r="EF32" i="1" s="1"/>
  <c r="EA32" i="1"/>
  <c r="EO32" i="1" s="1"/>
  <c r="ES32" i="1" s="1"/>
  <c r="EU32" i="1" s="1"/>
  <c r="DZ32" i="1"/>
  <c r="DV32" i="1"/>
  <c r="DT32" i="1"/>
  <c r="DR32" i="1"/>
  <c r="DP32" i="1"/>
  <c r="DN32" i="1"/>
  <c r="DL32" i="1"/>
  <c r="DJ32" i="1"/>
  <c r="DH32" i="1"/>
  <c r="DF32" i="1"/>
  <c r="DD32" i="1"/>
  <c r="DA32" i="1"/>
  <c r="CY32" i="1"/>
  <c r="CW32" i="1"/>
  <c r="CU32" i="1"/>
  <c r="CS32" i="1"/>
  <c r="CQ32" i="1"/>
  <c r="CO32" i="1"/>
  <c r="CM32" i="1"/>
  <c r="CK32" i="1"/>
  <c r="CI32" i="1"/>
  <c r="CE32" i="1"/>
  <c r="CG32" i="1" s="1"/>
  <c r="CD32" i="1"/>
  <c r="CA32" i="1"/>
  <c r="BY32" i="1"/>
  <c r="BX32" i="1"/>
  <c r="AZ32" i="1"/>
  <c r="AX32" i="1"/>
  <c r="AV32" i="1"/>
  <c r="AT32" i="1"/>
  <c r="AR32" i="1"/>
  <c r="AP32" i="1"/>
  <c r="AN32" i="1"/>
  <c r="AL32" i="1"/>
  <c r="AG32" i="1"/>
  <c r="T32" i="1"/>
  <c r="Q32" i="1"/>
  <c r="G32" i="1"/>
  <c r="E32" i="1"/>
  <c r="C32" i="1"/>
  <c r="GI31" i="1"/>
  <c r="X31" i="1" s="1"/>
  <c r="FN31" i="1"/>
  <c r="FK31" i="1"/>
  <c r="FD31" i="1"/>
  <c r="FA31" i="1"/>
  <c r="ET31" i="1"/>
  <c r="EQ31" i="1"/>
  <c r="EO31" i="1"/>
  <c r="ES31" i="1" s="1"/>
  <c r="EU31" i="1" s="1"/>
  <c r="EJ31" i="1"/>
  <c r="EG31" i="1"/>
  <c r="EA31" i="1"/>
  <c r="DV31" i="1"/>
  <c r="DU31" i="1"/>
  <c r="DT31" i="1"/>
  <c r="DR31" i="1"/>
  <c r="DP31" i="1"/>
  <c r="DN31" i="1"/>
  <c r="DL31" i="1"/>
  <c r="DJ31" i="1"/>
  <c r="DH31" i="1"/>
  <c r="DF31" i="1"/>
  <c r="DD31" i="1"/>
  <c r="DA31" i="1"/>
  <c r="CY31" i="1"/>
  <c r="CW31" i="1"/>
  <c r="CU31" i="1"/>
  <c r="CS31" i="1"/>
  <c r="CQ31" i="1"/>
  <c r="CO31" i="1"/>
  <c r="CM31" i="1"/>
  <c r="CK31" i="1"/>
  <c r="CI31" i="1"/>
  <c r="CG31" i="1"/>
  <c r="DE31" i="1" s="1"/>
  <c r="CE31" i="1"/>
  <c r="CA31" i="1"/>
  <c r="BV31" i="1"/>
  <c r="AE31" i="1"/>
  <c r="CD31" i="1" s="1"/>
  <c r="CF31" i="1" s="1"/>
  <c r="T31" i="1"/>
  <c r="Q31" i="1"/>
  <c r="G31" i="1"/>
  <c r="E31" i="1"/>
  <c r="GI30" i="1"/>
  <c r="X30" i="1" s="1"/>
  <c r="FN30" i="1"/>
  <c r="FK30" i="1"/>
  <c r="FD30" i="1"/>
  <c r="FA30" i="1"/>
  <c r="ET30" i="1"/>
  <c r="EQ30" i="1"/>
  <c r="EO30" i="1"/>
  <c r="ES30" i="1" s="1"/>
  <c r="EU30" i="1" s="1"/>
  <c r="EJ30" i="1"/>
  <c r="EG30" i="1"/>
  <c r="EA30" i="1"/>
  <c r="EY30" i="1" s="1"/>
  <c r="FC30" i="1" s="1"/>
  <c r="FE30" i="1" s="1"/>
  <c r="DV30" i="1"/>
  <c r="DU30" i="1"/>
  <c r="DT30" i="1"/>
  <c r="DR30" i="1"/>
  <c r="DQ30" i="1"/>
  <c r="DP30" i="1"/>
  <c r="DN30" i="1"/>
  <c r="DL30" i="1"/>
  <c r="DJ30" i="1"/>
  <c r="DH30" i="1"/>
  <c r="DF30" i="1"/>
  <c r="DD30" i="1"/>
  <c r="DA30" i="1"/>
  <c r="CY30" i="1"/>
  <c r="CW30" i="1"/>
  <c r="CU30" i="1"/>
  <c r="CS30" i="1"/>
  <c r="CQ30" i="1"/>
  <c r="CP30" i="1"/>
  <c r="CO30" i="1"/>
  <c r="CM30" i="1"/>
  <c r="CK30" i="1"/>
  <c r="CI30" i="1"/>
  <c r="CG30" i="1"/>
  <c r="DI30" i="1" s="1"/>
  <c r="CE30" i="1"/>
  <c r="CD30" i="1"/>
  <c r="CF30" i="1" s="1"/>
  <c r="CA30" i="1"/>
  <c r="BV30" i="1"/>
  <c r="AE30" i="1"/>
  <c r="T30" i="1"/>
  <c r="Q30" i="1"/>
  <c r="G30" i="1"/>
  <c r="E30" i="1"/>
  <c r="GI29" i="1"/>
  <c r="X29" i="1" s="1"/>
  <c r="FN29" i="1"/>
  <c r="FK29" i="1"/>
  <c r="FD29" i="1"/>
  <c r="FA29" i="1"/>
  <c r="ET29" i="1"/>
  <c r="EQ29" i="1"/>
  <c r="EJ29" i="1"/>
  <c r="EG29" i="1"/>
  <c r="EE29" i="1"/>
  <c r="EI29" i="1" s="1"/>
  <c r="EK29" i="1" s="1"/>
  <c r="EA29" i="1"/>
  <c r="DZ29" i="1"/>
  <c r="FH29" i="1" s="1"/>
  <c r="FJ29" i="1" s="1"/>
  <c r="FL29" i="1" s="1"/>
  <c r="DV29" i="1"/>
  <c r="DT29" i="1"/>
  <c r="DR29" i="1"/>
  <c r="DP29" i="1"/>
  <c r="DN29" i="1"/>
  <c r="DL29" i="1"/>
  <c r="DJ29" i="1"/>
  <c r="DH29" i="1"/>
  <c r="DF29" i="1"/>
  <c r="DD29" i="1"/>
  <c r="DA29" i="1"/>
  <c r="CY29" i="1"/>
  <c r="CW29" i="1"/>
  <c r="CU29" i="1"/>
  <c r="CS29" i="1"/>
  <c r="CQ29" i="1"/>
  <c r="CO29" i="1"/>
  <c r="CM29" i="1"/>
  <c r="CK29" i="1"/>
  <c r="CI29" i="1"/>
  <c r="CH29" i="1"/>
  <c r="CG29" i="1"/>
  <c r="CE29" i="1"/>
  <c r="CD29" i="1"/>
  <c r="CF29" i="1" s="1"/>
  <c r="CA29" i="1"/>
  <c r="T29" i="1" s="1"/>
  <c r="BV29" i="1"/>
  <c r="BI29" i="1"/>
  <c r="AE29" i="1"/>
  <c r="Q29" i="1"/>
  <c r="G29" i="1"/>
  <c r="GE28" i="1"/>
  <c r="GD28" i="1"/>
  <c r="GC28" i="1"/>
  <c r="GB28" i="1"/>
  <c r="GA28" i="1"/>
  <c r="FZ28" i="1"/>
  <c r="FY28" i="1"/>
  <c r="FX28" i="1"/>
  <c r="FW28" i="1"/>
  <c r="FN28" i="1"/>
  <c r="FO28" i="1" s="1"/>
  <c r="FK28" i="1"/>
  <c r="FD28" i="1"/>
  <c r="FA28" i="1"/>
  <c r="ET28" i="1"/>
  <c r="EQ28" i="1"/>
  <c r="EJ28" i="1"/>
  <c r="EG28" i="1"/>
  <c r="EF28" i="1"/>
  <c r="EE28" i="1"/>
  <c r="EI28" i="1" s="1"/>
  <c r="EA28" i="1"/>
  <c r="FI28" i="1" s="1"/>
  <c r="FM28" i="1" s="1"/>
  <c r="DZ28" i="1"/>
  <c r="ED28" i="1" s="1"/>
  <c r="DV28" i="1"/>
  <c r="DT28" i="1"/>
  <c r="DR28" i="1"/>
  <c r="DQ28" i="1"/>
  <c r="DP28" i="1"/>
  <c r="DN28" i="1"/>
  <c r="DL28" i="1"/>
  <c r="DJ28" i="1"/>
  <c r="DI28" i="1"/>
  <c r="DH28" i="1"/>
  <c r="DF28" i="1"/>
  <c r="DD28" i="1"/>
  <c r="DA28" i="1"/>
  <c r="CY28" i="1"/>
  <c r="CW28" i="1"/>
  <c r="CU28" i="1"/>
  <c r="CT28" i="1"/>
  <c r="CS28" i="1"/>
  <c r="CQ28" i="1"/>
  <c r="CO28" i="1"/>
  <c r="CM28" i="1"/>
  <c r="CL28" i="1"/>
  <c r="CK28" i="1"/>
  <c r="CI28" i="1"/>
  <c r="CE28" i="1"/>
  <c r="CG28" i="1" s="1"/>
  <c r="CD28" i="1"/>
  <c r="CF28" i="1" s="1"/>
  <c r="BY28" i="1"/>
  <c r="BX28" i="1"/>
  <c r="BW28" i="1"/>
  <c r="S28" i="1" s="1"/>
  <c r="BV28" i="1"/>
  <c r="BI28" i="1"/>
  <c r="AZ28" i="1"/>
  <c r="AX28" i="1"/>
  <c r="AV28" i="1"/>
  <c r="AT28" i="1"/>
  <c r="AR28" i="1"/>
  <c r="AP28" i="1"/>
  <c r="AN28" i="1"/>
  <c r="AL28" i="1"/>
  <c r="AC28" i="1" s="1"/>
  <c r="AJ28" i="1"/>
  <c r="AG28" i="1"/>
  <c r="FQ28" i="1" s="1"/>
  <c r="AE28" i="1"/>
  <c r="Q28" i="1"/>
  <c r="I28" i="1"/>
  <c r="H28" i="1"/>
  <c r="E28" i="1"/>
  <c r="B28" i="1"/>
  <c r="C28" i="1" s="1"/>
  <c r="FR27" i="1"/>
  <c r="FN27" i="1"/>
  <c r="FM27" i="1"/>
  <c r="FO27" i="1" s="1"/>
  <c r="FK27" i="1"/>
  <c r="FI27" i="1"/>
  <c r="FD27" i="1"/>
  <c r="FC27" i="1"/>
  <c r="FE27" i="1" s="1"/>
  <c r="FA27" i="1"/>
  <c r="EY27" i="1"/>
  <c r="ET27" i="1"/>
  <c r="EQ27" i="1"/>
  <c r="EO27" i="1"/>
  <c r="ES27" i="1" s="1"/>
  <c r="EU27" i="1" s="1"/>
  <c r="EK27" i="1"/>
  <c r="EJ27" i="1"/>
  <c r="EG27" i="1"/>
  <c r="EE27" i="1"/>
  <c r="EI27" i="1" s="1"/>
  <c r="EA27" i="1"/>
  <c r="DV27" i="1"/>
  <c r="DT27" i="1"/>
  <c r="DR27" i="1"/>
  <c r="DP27" i="1"/>
  <c r="DO27" i="1"/>
  <c r="DN27" i="1"/>
  <c r="DL27" i="1"/>
  <c r="DJ27" i="1"/>
  <c r="DH27" i="1"/>
  <c r="DF27" i="1"/>
  <c r="DD27" i="1"/>
  <c r="DC27" i="1"/>
  <c r="DA27" i="1"/>
  <c r="CY27" i="1"/>
  <c r="CW27" i="1"/>
  <c r="CU27" i="1"/>
  <c r="CS27" i="1"/>
  <c r="CQ27" i="1"/>
  <c r="CO27" i="1"/>
  <c r="CM27" i="1"/>
  <c r="CK27" i="1"/>
  <c r="CI27" i="1"/>
  <c r="CE27" i="1"/>
  <c r="CG27" i="1" s="1"/>
  <c r="DK27" i="1" s="1"/>
  <c r="CD27" i="1"/>
  <c r="CF27" i="1" s="1"/>
  <c r="CL27" i="1" s="1"/>
  <c r="BY27" i="1"/>
  <c r="BX27" i="1"/>
  <c r="S27" i="1" s="1"/>
  <c r="BW27" i="1"/>
  <c r="BV27" i="1"/>
  <c r="BI27" i="1"/>
  <c r="AZ27" i="1"/>
  <c r="AX27" i="1"/>
  <c r="AV27" i="1"/>
  <c r="AT27" i="1"/>
  <c r="BG27" i="1" s="1"/>
  <c r="BH27" i="1" s="1"/>
  <c r="AR27" i="1"/>
  <c r="AP27" i="1"/>
  <c r="AN27" i="1"/>
  <c r="AL27" i="1"/>
  <c r="AJ27" i="1"/>
  <c r="AG27" i="1"/>
  <c r="FQ27" i="1" s="1"/>
  <c r="AE27" i="1"/>
  <c r="AC27" i="1"/>
  <c r="R27" i="1"/>
  <c r="Q27" i="1"/>
  <c r="I27" i="1"/>
  <c r="E27" i="1"/>
  <c r="C27" i="1"/>
  <c r="B27" i="1"/>
  <c r="FN26" i="1"/>
  <c r="FM26" i="1"/>
  <c r="FK26" i="1"/>
  <c r="FI26" i="1"/>
  <c r="FD26" i="1"/>
  <c r="FA26" i="1"/>
  <c r="ET26" i="1"/>
  <c r="EQ26" i="1"/>
  <c r="EO26" i="1"/>
  <c r="ES26" i="1" s="1"/>
  <c r="EU26" i="1" s="1"/>
  <c r="EJ26" i="1"/>
  <c r="EG26" i="1"/>
  <c r="EE26" i="1"/>
  <c r="EI26" i="1" s="1"/>
  <c r="EA26" i="1"/>
  <c r="EY26" i="1" s="1"/>
  <c r="FC26" i="1" s="1"/>
  <c r="FE26" i="1" s="1"/>
  <c r="DV26" i="1"/>
  <c r="DT26" i="1"/>
  <c r="DR26" i="1"/>
  <c r="DP26" i="1"/>
  <c r="DN26" i="1"/>
  <c r="DL26" i="1"/>
  <c r="DJ26" i="1"/>
  <c r="DH26" i="1"/>
  <c r="DF26" i="1"/>
  <c r="DD26" i="1"/>
  <c r="DA26" i="1"/>
  <c r="CY26" i="1"/>
  <c r="CW26" i="1"/>
  <c r="CU26" i="1"/>
  <c r="CS26" i="1"/>
  <c r="CQ26" i="1"/>
  <c r="CO26" i="1"/>
  <c r="CM26" i="1"/>
  <c r="CK26" i="1"/>
  <c r="CI26" i="1"/>
  <c r="CE26" i="1"/>
  <c r="CG26" i="1" s="1"/>
  <c r="BY26" i="1"/>
  <c r="S26" i="1" s="1"/>
  <c r="BX26" i="1"/>
  <c r="BW26" i="1"/>
  <c r="BV26" i="1"/>
  <c r="BI26" i="1"/>
  <c r="AZ26" i="1"/>
  <c r="AX26" i="1"/>
  <c r="BE26" i="1" s="1"/>
  <c r="BF26" i="1" s="1"/>
  <c r="AV26" i="1"/>
  <c r="AT26" i="1"/>
  <c r="AR26" i="1"/>
  <c r="AP26" i="1"/>
  <c r="AN26" i="1"/>
  <c r="AL26" i="1"/>
  <c r="AJ26" i="1"/>
  <c r="AC26" i="1" s="1"/>
  <c r="AG26" i="1"/>
  <c r="AE26" i="1"/>
  <c r="AA26" i="1"/>
  <c r="Q26" i="1"/>
  <c r="I26" i="1"/>
  <c r="E26" i="1"/>
  <c r="B26" i="1"/>
  <c r="C26" i="1" s="1"/>
  <c r="GE25" i="1"/>
  <c r="GD25" i="1"/>
  <c r="GC25" i="1"/>
  <c r="GB25" i="1"/>
  <c r="GA25" i="1"/>
  <c r="FZ25" i="1"/>
  <c r="FY25" i="1"/>
  <c r="GI25" i="1" s="1"/>
  <c r="X25" i="1" s="1"/>
  <c r="FX25" i="1"/>
  <c r="FW25" i="1"/>
  <c r="FN25" i="1"/>
  <c r="FK25" i="1"/>
  <c r="FD25" i="1"/>
  <c r="FA25" i="1"/>
  <c r="EX25" i="1"/>
  <c r="EZ25" i="1" s="1"/>
  <c r="FB25" i="1" s="1"/>
  <c r="ET25" i="1"/>
  <c r="EQ25" i="1"/>
  <c r="EO25" i="1"/>
  <c r="ES25" i="1" s="1"/>
  <c r="EU25" i="1" s="1"/>
  <c r="EJ25" i="1"/>
  <c r="EG25" i="1"/>
  <c r="EE25" i="1"/>
  <c r="EI25" i="1" s="1"/>
  <c r="EA25" i="1"/>
  <c r="DV25" i="1"/>
  <c r="DT25" i="1"/>
  <c r="DR25" i="1"/>
  <c r="DQ25" i="1"/>
  <c r="DP25" i="1"/>
  <c r="DN25" i="1"/>
  <c r="DL25" i="1"/>
  <c r="DJ25" i="1"/>
  <c r="DH25" i="1"/>
  <c r="DF25" i="1"/>
  <c r="DE25" i="1"/>
  <c r="DD25" i="1"/>
  <c r="DA25" i="1"/>
  <c r="CY25" i="1"/>
  <c r="CW25" i="1"/>
  <c r="CU25" i="1"/>
  <c r="CS25" i="1"/>
  <c r="CQ25" i="1"/>
  <c r="CO25" i="1"/>
  <c r="CM25" i="1"/>
  <c r="CK25" i="1"/>
  <c r="CI25" i="1"/>
  <c r="CG25" i="1"/>
  <c r="DM25" i="1" s="1"/>
  <c r="CE25" i="1"/>
  <c r="BY25" i="1"/>
  <c r="BX25" i="1"/>
  <c r="BW25" i="1"/>
  <c r="BV25" i="1"/>
  <c r="S25" i="1" s="1"/>
  <c r="BI25" i="1"/>
  <c r="AZ25" i="1"/>
  <c r="AX25" i="1"/>
  <c r="AV25" i="1"/>
  <c r="AT25" i="1"/>
  <c r="AR25" i="1"/>
  <c r="AP25" i="1"/>
  <c r="AN25" i="1"/>
  <c r="AL25" i="1"/>
  <c r="AJ25" i="1"/>
  <c r="AC25" i="1" s="1"/>
  <c r="AG25" i="1"/>
  <c r="AE25" i="1"/>
  <c r="DZ25" i="1" s="1"/>
  <c r="Q25" i="1"/>
  <c r="I25" i="1"/>
  <c r="H25" i="1"/>
  <c r="E25" i="1"/>
  <c r="B25" i="1"/>
  <c r="C25" i="1" s="1"/>
  <c r="GI24" i="1"/>
  <c r="X24" i="1" s="1"/>
  <c r="FN24" i="1"/>
  <c r="FK24" i="1"/>
  <c r="FH24" i="1"/>
  <c r="FJ24" i="1" s="1"/>
  <c r="FL24" i="1" s="1"/>
  <c r="FD24" i="1"/>
  <c r="FA24" i="1"/>
  <c r="EX24" i="1"/>
  <c r="EZ24" i="1" s="1"/>
  <c r="FB24" i="1" s="1"/>
  <c r="ET24" i="1"/>
  <c r="EQ24" i="1"/>
  <c r="EO24" i="1"/>
  <c r="ES24" i="1" s="1"/>
  <c r="EJ24" i="1"/>
  <c r="EG24" i="1"/>
  <c r="EA24" i="1"/>
  <c r="EE24" i="1" s="1"/>
  <c r="EI24" i="1" s="1"/>
  <c r="DV24" i="1"/>
  <c r="DT24" i="1"/>
  <c r="DR24" i="1"/>
  <c r="DP24" i="1"/>
  <c r="DN24" i="1"/>
  <c r="DM24" i="1"/>
  <c r="DL24" i="1"/>
  <c r="DJ24" i="1"/>
  <c r="DH24" i="1"/>
  <c r="DF24" i="1"/>
  <c r="DD24" i="1"/>
  <c r="DA24" i="1"/>
  <c r="CY24" i="1"/>
  <c r="CW24" i="1"/>
  <c r="CU24" i="1"/>
  <c r="CS24" i="1"/>
  <c r="CQ24" i="1"/>
  <c r="CP24" i="1"/>
  <c r="CO24" i="1"/>
  <c r="CM24" i="1"/>
  <c r="CK24" i="1"/>
  <c r="CI24" i="1"/>
  <c r="CG24" i="1"/>
  <c r="DU24" i="1" s="1"/>
  <c r="CE24" i="1"/>
  <c r="CD24" i="1"/>
  <c r="CF24" i="1" s="1"/>
  <c r="BV24" i="1"/>
  <c r="AE24" i="1"/>
  <c r="DZ24" i="1" s="1"/>
  <c r="Q24" i="1"/>
  <c r="G24" i="1"/>
  <c r="E24" i="1"/>
  <c r="FN23" i="1"/>
  <c r="FK23" i="1"/>
  <c r="FD23" i="1"/>
  <c r="FA23" i="1"/>
  <c r="ET23" i="1"/>
  <c r="EQ23" i="1"/>
  <c r="EJ23" i="1"/>
  <c r="EG23" i="1"/>
  <c r="EA23" i="1"/>
  <c r="DZ23" i="1"/>
  <c r="DV23" i="1"/>
  <c r="DU23" i="1"/>
  <c r="DT23" i="1"/>
  <c r="DR23" i="1"/>
  <c r="DP23" i="1"/>
  <c r="DN23" i="1"/>
  <c r="DM23" i="1"/>
  <c r="DL23" i="1"/>
  <c r="DJ23" i="1"/>
  <c r="DH23" i="1"/>
  <c r="DF23" i="1"/>
  <c r="DE23" i="1"/>
  <c r="DD23" i="1"/>
  <c r="DA23" i="1"/>
  <c r="CY23" i="1"/>
  <c r="CW23" i="1"/>
  <c r="CU23" i="1"/>
  <c r="CS23" i="1"/>
  <c r="CQ23" i="1"/>
  <c r="CO23" i="1"/>
  <c r="CM23" i="1"/>
  <c r="CK23" i="1"/>
  <c r="CI23" i="1"/>
  <c r="CG23" i="1"/>
  <c r="CE23" i="1"/>
  <c r="BY23" i="1"/>
  <c r="BV23" i="1"/>
  <c r="AE23" i="1"/>
  <c r="Q23" i="1"/>
  <c r="I23" i="1"/>
  <c r="G23" i="1"/>
  <c r="E23" i="1"/>
  <c r="FZ51" i="1"/>
  <c r="FY22" i="1"/>
  <c r="FO22" i="1"/>
  <c r="FN22" i="1"/>
  <c r="FK22" i="1"/>
  <c r="FD22" i="1"/>
  <c r="FA22" i="1"/>
  <c r="ET22" i="1"/>
  <c r="EQ22" i="1"/>
  <c r="EO22" i="1"/>
  <c r="ES22" i="1" s="1"/>
  <c r="EU22" i="1" s="1"/>
  <c r="EJ22" i="1"/>
  <c r="EG22" i="1"/>
  <c r="EA22" i="1"/>
  <c r="FI22" i="1" s="1"/>
  <c r="FM22" i="1" s="1"/>
  <c r="DV22" i="1"/>
  <c r="DU22" i="1"/>
  <c r="DT22" i="1"/>
  <c r="DR22" i="1"/>
  <c r="DP22" i="1"/>
  <c r="DN22" i="1"/>
  <c r="DM22" i="1"/>
  <c r="DL22" i="1"/>
  <c r="DJ22" i="1"/>
  <c r="DH22" i="1"/>
  <c r="DF22" i="1"/>
  <c r="DD22" i="1"/>
  <c r="DA22" i="1"/>
  <c r="CY22" i="1"/>
  <c r="CW22" i="1"/>
  <c r="CU22" i="1"/>
  <c r="CS22" i="1"/>
  <c r="CQ22" i="1"/>
  <c r="CO22" i="1"/>
  <c r="CM22" i="1"/>
  <c r="CK22" i="1"/>
  <c r="CI22" i="1"/>
  <c r="CG22" i="1"/>
  <c r="DI22" i="1" s="1"/>
  <c r="CE22" i="1"/>
  <c r="BW22" i="1"/>
  <c r="BV22" i="1"/>
  <c r="AE22" i="1"/>
  <c r="R22" i="1"/>
  <c r="Q22" i="1"/>
  <c r="G22" i="1"/>
  <c r="FZ22" i="1" s="1"/>
  <c r="E22" i="1"/>
  <c r="C22" i="1"/>
  <c r="GC50" i="1"/>
  <c r="FN21" i="1"/>
  <c r="FK21" i="1"/>
  <c r="FD21" i="1"/>
  <c r="FA21" i="1"/>
  <c r="ET21" i="1"/>
  <c r="EQ21" i="1"/>
  <c r="EJ21" i="1"/>
  <c r="EG21" i="1"/>
  <c r="EA21" i="1"/>
  <c r="DV21" i="1"/>
  <c r="DT21" i="1"/>
  <c r="DR21" i="1"/>
  <c r="DQ21" i="1"/>
  <c r="DP21" i="1"/>
  <c r="DO21" i="1"/>
  <c r="DN21" i="1"/>
  <c r="DL21" i="1"/>
  <c r="DJ21" i="1"/>
  <c r="DI21" i="1"/>
  <c r="DH21" i="1"/>
  <c r="DG21" i="1"/>
  <c r="DF21" i="1"/>
  <c r="DD21" i="1"/>
  <c r="DA21" i="1"/>
  <c r="CY21" i="1"/>
  <c r="CW21" i="1"/>
  <c r="CV21" i="1"/>
  <c r="CU21" i="1"/>
  <c r="CS21" i="1"/>
  <c r="CQ21" i="1"/>
  <c r="CO21" i="1"/>
  <c r="CM21" i="1"/>
  <c r="CK21" i="1"/>
  <c r="CJ21" i="1"/>
  <c r="CI21" i="1"/>
  <c r="CF21" i="1"/>
  <c r="CE21" i="1"/>
  <c r="CG21" i="1" s="1"/>
  <c r="BY21" i="1"/>
  <c r="BX21" i="1"/>
  <c r="BI21" i="1"/>
  <c r="AE21" i="1"/>
  <c r="CD21" i="1" s="1"/>
  <c r="R21" i="1"/>
  <c r="Q21" i="1"/>
  <c r="I21" i="1"/>
  <c r="H21" i="1"/>
  <c r="G21" i="1"/>
  <c r="C21" i="1"/>
  <c r="GE49" i="1"/>
  <c r="GE20" i="1"/>
  <c r="GB20" i="1"/>
  <c r="FY20" i="1"/>
  <c r="FX20" i="1"/>
  <c r="FW20" i="1"/>
  <c r="FN20" i="1"/>
  <c r="FK20" i="1"/>
  <c r="FI20" i="1"/>
  <c r="FM20" i="1" s="1"/>
  <c r="FO20" i="1" s="1"/>
  <c r="FD20" i="1"/>
  <c r="FA20" i="1"/>
  <c r="ET20" i="1"/>
  <c r="EU20" i="1" s="1"/>
  <c r="EQ20" i="1"/>
  <c r="EJ20" i="1"/>
  <c r="EG20" i="1"/>
  <c r="EE20" i="1"/>
  <c r="EI20" i="1" s="1"/>
  <c r="EK20" i="1" s="1"/>
  <c r="ED20" i="1"/>
  <c r="EF20" i="1" s="1"/>
  <c r="EA20" i="1"/>
  <c r="EO20" i="1" s="1"/>
  <c r="ES20" i="1" s="1"/>
  <c r="DV20" i="1"/>
  <c r="DT20" i="1"/>
  <c r="DS20" i="1"/>
  <c r="DR20" i="1"/>
  <c r="DP20" i="1"/>
  <c r="DN20" i="1"/>
  <c r="DL20" i="1"/>
  <c r="DJ20" i="1"/>
  <c r="DH20" i="1"/>
  <c r="DF20" i="1"/>
  <c r="DD20" i="1"/>
  <c r="DC20" i="1"/>
  <c r="DA20" i="1"/>
  <c r="CY20" i="1"/>
  <c r="CX20" i="1"/>
  <c r="CW20" i="1"/>
  <c r="CU20" i="1"/>
  <c r="CS20" i="1"/>
  <c r="CQ20" i="1"/>
  <c r="CO20" i="1"/>
  <c r="CN20" i="1"/>
  <c r="CM20" i="1"/>
  <c r="CK20" i="1"/>
  <c r="CI20" i="1"/>
  <c r="CE20" i="1"/>
  <c r="CG20" i="1" s="1"/>
  <c r="DG20" i="1" s="1"/>
  <c r="CD20" i="1"/>
  <c r="CF20" i="1" s="1"/>
  <c r="CV20" i="1" s="1"/>
  <c r="BX20" i="1"/>
  <c r="BW20" i="1"/>
  <c r="BI20" i="1"/>
  <c r="AE20" i="1"/>
  <c r="DZ20" i="1" s="1"/>
  <c r="R20" i="1"/>
  <c r="Q20" i="1"/>
  <c r="I20" i="1"/>
  <c r="G20" i="1"/>
  <c r="E20" i="1"/>
  <c r="C20" i="1"/>
  <c r="GA50" i="1"/>
  <c r="FX50" i="1"/>
  <c r="GA19" i="1"/>
  <c r="FW19" i="1"/>
  <c r="FN19" i="1"/>
  <c r="FK19" i="1"/>
  <c r="FD19" i="1"/>
  <c r="FA19" i="1"/>
  <c r="EX19" i="1"/>
  <c r="EZ19" i="1" s="1"/>
  <c r="FB19" i="1" s="1"/>
  <c r="ET19" i="1"/>
  <c r="EQ19" i="1"/>
  <c r="EN19" i="1"/>
  <c r="EP19" i="1" s="1"/>
  <c r="ER19" i="1" s="1"/>
  <c r="EJ19" i="1"/>
  <c r="EG19" i="1"/>
  <c r="EE19" i="1"/>
  <c r="EI19" i="1" s="1"/>
  <c r="EA19" i="1"/>
  <c r="DZ19" i="1"/>
  <c r="DV19" i="1"/>
  <c r="DT19" i="1"/>
  <c r="DR19" i="1"/>
  <c r="DP19" i="1"/>
  <c r="DN19" i="1"/>
  <c r="DL19" i="1"/>
  <c r="DJ19" i="1"/>
  <c r="DH19" i="1"/>
  <c r="DF19" i="1"/>
  <c r="DD19" i="1"/>
  <c r="DA19" i="1"/>
  <c r="CY19" i="1"/>
  <c r="CW19" i="1"/>
  <c r="CU19" i="1"/>
  <c r="CS19" i="1"/>
  <c r="CQ19" i="1"/>
  <c r="CO19" i="1"/>
  <c r="CM19" i="1"/>
  <c r="CK19" i="1"/>
  <c r="CI19" i="1"/>
  <c r="CG19" i="1"/>
  <c r="DU19" i="1" s="1"/>
  <c r="CE19" i="1"/>
  <c r="CD19" i="1"/>
  <c r="BW19" i="1"/>
  <c r="BV19" i="1"/>
  <c r="AZ19" i="1"/>
  <c r="AX19" i="1"/>
  <c r="FQ19" i="1" s="1"/>
  <c r="AV19" i="1"/>
  <c r="AT19" i="1"/>
  <c r="AR19" i="1"/>
  <c r="AP19" i="1"/>
  <c r="AN19" i="1"/>
  <c r="AL19" i="1"/>
  <c r="AJ19" i="1"/>
  <c r="AH19" i="1"/>
  <c r="AG19" i="1"/>
  <c r="Q19" i="1"/>
  <c r="G19" i="1"/>
  <c r="E19" i="1"/>
  <c r="GE18" i="1"/>
  <c r="GD18" i="1"/>
  <c r="GC18" i="1"/>
  <c r="GB18" i="1"/>
  <c r="FY18" i="1"/>
  <c r="FX18" i="1"/>
  <c r="FW18" i="1"/>
  <c r="FN18" i="1"/>
  <c r="FM18" i="1"/>
  <c r="FO18" i="1" s="1"/>
  <c r="FK18" i="1"/>
  <c r="FI18" i="1"/>
  <c r="FD18" i="1"/>
  <c r="FA18" i="1"/>
  <c r="ET18" i="1"/>
  <c r="EQ18" i="1"/>
  <c r="EJ18" i="1"/>
  <c r="EH18" i="1"/>
  <c r="EG18" i="1"/>
  <c r="ED18" i="1"/>
  <c r="EF18" i="1" s="1"/>
  <c r="EA18" i="1"/>
  <c r="DZ18" i="1"/>
  <c r="FH18" i="1" s="1"/>
  <c r="FJ18" i="1" s="1"/>
  <c r="FL18" i="1" s="1"/>
  <c r="DV18" i="1"/>
  <c r="DT18" i="1"/>
  <c r="DR18" i="1"/>
  <c r="DQ18" i="1"/>
  <c r="DP18" i="1"/>
  <c r="DN18" i="1"/>
  <c r="DL18" i="1"/>
  <c r="DK18" i="1"/>
  <c r="DJ18" i="1"/>
  <c r="DH18" i="1"/>
  <c r="DF18" i="1"/>
  <c r="DD18" i="1"/>
  <c r="DA18" i="1"/>
  <c r="CY18" i="1"/>
  <c r="CW18" i="1"/>
  <c r="CU18" i="1"/>
  <c r="CT18" i="1"/>
  <c r="CS18" i="1"/>
  <c r="CQ18" i="1"/>
  <c r="CO18" i="1"/>
  <c r="CM18" i="1"/>
  <c r="CL18" i="1"/>
  <c r="CK18" i="1"/>
  <c r="CI18" i="1"/>
  <c r="CE18" i="1"/>
  <c r="CG18" i="1" s="1"/>
  <c r="DC18" i="1" s="1"/>
  <c r="CD18" i="1"/>
  <c r="CF18" i="1" s="1"/>
  <c r="BY18" i="1"/>
  <c r="BX18" i="1"/>
  <c r="BI18" i="1"/>
  <c r="AZ18" i="1"/>
  <c r="AX18" i="1"/>
  <c r="AV18" i="1"/>
  <c r="AT18" i="1"/>
  <c r="AR18" i="1"/>
  <c r="AP18" i="1"/>
  <c r="AN18" i="1"/>
  <c r="AL18" i="1"/>
  <c r="AJ18" i="1"/>
  <c r="AH18" i="1"/>
  <c r="AG18" i="1"/>
  <c r="V18" i="1"/>
  <c r="Q18" i="1"/>
  <c r="I18" i="1"/>
  <c r="BG18" i="1" s="1"/>
  <c r="BH18" i="1" s="1"/>
  <c r="G18" i="1"/>
  <c r="GA18" i="1" s="1"/>
  <c r="E18" i="1"/>
  <c r="B18" i="1"/>
  <c r="R18" i="1" s="1"/>
  <c r="GC17" i="1"/>
  <c r="GB17" i="1"/>
  <c r="FQ17" i="1"/>
  <c r="FN17" i="1"/>
  <c r="FK17" i="1"/>
  <c r="FJ17" i="1"/>
  <c r="FL17" i="1" s="1"/>
  <c r="FI17" i="1"/>
  <c r="FM17" i="1" s="1"/>
  <c r="FO17" i="1" s="1"/>
  <c r="FH17" i="1"/>
  <c r="FD17" i="1"/>
  <c r="FA17" i="1"/>
  <c r="EY17" i="1"/>
  <c r="FC17" i="1" s="1"/>
  <c r="FE17" i="1" s="1"/>
  <c r="ET17" i="1"/>
  <c r="EQ17" i="1"/>
  <c r="EN17" i="1"/>
  <c r="EP17" i="1" s="1"/>
  <c r="ER17" i="1" s="1"/>
  <c r="EJ17" i="1"/>
  <c r="EG17" i="1"/>
  <c r="EE17" i="1"/>
  <c r="EI17" i="1" s="1"/>
  <c r="EA17" i="1"/>
  <c r="EO17" i="1" s="1"/>
  <c r="ES17" i="1" s="1"/>
  <c r="EU17" i="1" s="1"/>
  <c r="DZ17" i="1"/>
  <c r="DV17" i="1"/>
  <c r="DT17" i="1"/>
  <c r="DR17" i="1"/>
  <c r="DP17" i="1"/>
  <c r="DN17" i="1"/>
  <c r="DL17" i="1"/>
  <c r="DJ17" i="1"/>
  <c r="DH17" i="1"/>
  <c r="DF17" i="1"/>
  <c r="DD17" i="1"/>
  <c r="DA17" i="1"/>
  <c r="CY17" i="1"/>
  <c r="CX17" i="1"/>
  <c r="CW17" i="1"/>
  <c r="CU17" i="1"/>
  <c r="CS17" i="1"/>
  <c r="CR17" i="1"/>
  <c r="CQ17" i="1"/>
  <c r="CO17" i="1"/>
  <c r="CM17" i="1"/>
  <c r="CK17" i="1"/>
  <c r="CI17" i="1"/>
  <c r="CF17" i="1"/>
  <c r="CN17" i="1" s="1"/>
  <c r="CE17" i="1"/>
  <c r="CD17" i="1"/>
  <c r="BY17" i="1"/>
  <c r="BX17" i="1"/>
  <c r="BW17" i="1"/>
  <c r="BI17" i="1"/>
  <c r="BC17" i="1"/>
  <c r="BD17" i="1" s="1"/>
  <c r="AZ17" i="1"/>
  <c r="AX17" i="1"/>
  <c r="AV17" i="1"/>
  <c r="AT17" i="1"/>
  <c r="FS17" i="1" s="1"/>
  <c r="AR17" i="1"/>
  <c r="AP17" i="1"/>
  <c r="AN17" i="1"/>
  <c r="AL17" i="1"/>
  <c r="AJ17" i="1"/>
  <c r="AH17" i="1"/>
  <c r="AG17" i="1"/>
  <c r="AC17" i="1"/>
  <c r="AA17" i="1"/>
  <c r="Q17" i="1"/>
  <c r="I17" i="1"/>
  <c r="BA17" i="1" s="1"/>
  <c r="BB17" i="1" s="1"/>
  <c r="H17" i="1"/>
  <c r="G17" i="1"/>
  <c r="E17" i="1"/>
  <c r="GD47" i="1"/>
  <c r="FN16" i="1"/>
  <c r="FK16" i="1"/>
  <c r="FD16" i="1"/>
  <c r="FB16" i="1"/>
  <c r="FA16" i="1"/>
  <c r="EX16" i="1"/>
  <c r="EZ16" i="1" s="1"/>
  <c r="ET16" i="1"/>
  <c r="EQ16" i="1"/>
  <c r="EJ16" i="1"/>
  <c r="EG16" i="1"/>
  <c r="EA16" i="1"/>
  <c r="EE16" i="1" s="1"/>
  <c r="EI16" i="1" s="1"/>
  <c r="EK16" i="1" s="1"/>
  <c r="DZ16" i="1"/>
  <c r="DV16" i="1"/>
  <c r="DT16" i="1"/>
  <c r="DS16" i="1"/>
  <c r="DR16" i="1"/>
  <c r="DP16" i="1"/>
  <c r="DN16" i="1"/>
  <c r="DL16" i="1"/>
  <c r="DJ16" i="1"/>
  <c r="DH16" i="1"/>
  <c r="DF16" i="1"/>
  <c r="DD16" i="1"/>
  <c r="DA16" i="1"/>
  <c r="CY16" i="1"/>
  <c r="CW16" i="1"/>
  <c r="CU16" i="1"/>
  <c r="CS16" i="1"/>
  <c r="CQ16" i="1"/>
  <c r="CO16" i="1"/>
  <c r="CM16" i="1"/>
  <c r="CK16" i="1"/>
  <c r="CI16" i="1"/>
  <c r="CG16" i="1"/>
  <c r="DE16" i="1" s="1"/>
  <c r="CE16" i="1"/>
  <c r="CD16" i="1"/>
  <c r="BV16" i="1"/>
  <c r="AZ16" i="1"/>
  <c r="AX16" i="1"/>
  <c r="AV16" i="1"/>
  <c r="AT16" i="1"/>
  <c r="AR16" i="1"/>
  <c r="AP16" i="1"/>
  <c r="AN16" i="1"/>
  <c r="AL16" i="1"/>
  <c r="AJ16" i="1"/>
  <c r="AH16" i="1"/>
  <c r="AG16" i="1"/>
  <c r="V16" i="1"/>
  <c r="Q16" i="1"/>
  <c r="G16" i="1"/>
  <c r="E16" i="1"/>
  <c r="FN15" i="1"/>
  <c r="FK15" i="1"/>
  <c r="FD15" i="1"/>
  <c r="FA15" i="1"/>
  <c r="ET15" i="1"/>
  <c r="EQ15" i="1"/>
  <c r="EO15" i="1"/>
  <c r="ES15" i="1" s="1"/>
  <c r="EU15" i="1" s="1"/>
  <c r="EJ15" i="1"/>
  <c r="EG15" i="1"/>
  <c r="EA15" i="1"/>
  <c r="DZ15" i="1"/>
  <c r="DV15" i="1"/>
  <c r="DT15" i="1"/>
  <c r="DR15" i="1"/>
  <c r="DP15" i="1"/>
  <c r="DN15" i="1"/>
  <c r="DL15" i="1"/>
  <c r="DJ15" i="1"/>
  <c r="DH15" i="1"/>
  <c r="DF15" i="1"/>
  <c r="DD15" i="1"/>
  <c r="DA15" i="1"/>
  <c r="CY15" i="1"/>
  <c r="CW15" i="1"/>
  <c r="CU15" i="1"/>
  <c r="CS15" i="1"/>
  <c r="CQ15" i="1"/>
  <c r="CO15" i="1"/>
  <c r="CM15" i="1"/>
  <c r="CK15" i="1"/>
  <c r="CI15" i="1"/>
  <c r="CE15" i="1"/>
  <c r="CD15" i="1"/>
  <c r="AZ15" i="1"/>
  <c r="AX15" i="1"/>
  <c r="AV15" i="1"/>
  <c r="AT15" i="1"/>
  <c r="FS15" i="1" s="1"/>
  <c r="AR15" i="1"/>
  <c r="AP15" i="1"/>
  <c r="AN15" i="1"/>
  <c r="AL15" i="1"/>
  <c r="AJ15" i="1"/>
  <c r="AH15" i="1"/>
  <c r="AG15" i="1"/>
  <c r="AC15" i="1"/>
  <c r="Q15" i="1"/>
  <c r="G15" i="1"/>
  <c r="FN14" i="1"/>
  <c r="FK14" i="1"/>
  <c r="FD14" i="1"/>
  <c r="FA14" i="1"/>
  <c r="EX14" i="1"/>
  <c r="EZ14" i="1" s="1"/>
  <c r="FB14" i="1" s="1"/>
  <c r="ET14" i="1"/>
  <c r="EQ14" i="1"/>
  <c r="EJ14" i="1"/>
  <c r="EG14" i="1"/>
  <c r="EE14" i="1"/>
  <c r="EI14" i="1" s="1"/>
  <c r="EA14" i="1"/>
  <c r="DZ14" i="1"/>
  <c r="DV14" i="1"/>
  <c r="DU14" i="1"/>
  <c r="DT14" i="1"/>
  <c r="DR14" i="1"/>
  <c r="DP14" i="1"/>
  <c r="DN14" i="1"/>
  <c r="DL14" i="1"/>
  <c r="DJ14" i="1"/>
  <c r="DH14" i="1"/>
  <c r="DF14" i="1"/>
  <c r="DD14" i="1"/>
  <c r="DA14" i="1"/>
  <c r="CY14" i="1"/>
  <c r="CW14" i="1"/>
  <c r="CU14" i="1"/>
  <c r="CS14" i="1"/>
  <c r="CQ14" i="1"/>
  <c r="CO14" i="1"/>
  <c r="CM14" i="1"/>
  <c r="CK14" i="1"/>
  <c r="CI14" i="1"/>
  <c r="CE14" i="1"/>
  <c r="CG14" i="1" s="1"/>
  <c r="CD14" i="1"/>
  <c r="BW14" i="1"/>
  <c r="AZ14" i="1"/>
  <c r="AX14" i="1"/>
  <c r="FQ14" i="1" s="1"/>
  <c r="AV14" i="1"/>
  <c r="AT14" i="1"/>
  <c r="AR14" i="1"/>
  <c r="AP14" i="1"/>
  <c r="AN14" i="1"/>
  <c r="AL14" i="1"/>
  <c r="AJ14" i="1"/>
  <c r="AH14" i="1"/>
  <c r="FS14" i="1" s="1"/>
  <c r="AG14" i="1"/>
  <c r="AA14" i="1"/>
  <c r="V14" i="1"/>
  <c r="Q14" i="1"/>
  <c r="I14" i="1"/>
  <c r="G14" i="1"/>
  <c r="EN14" i="1" s="1"/>
  <c r="EP14" i="1" s="1"/>
  <c r="ER14" i="1" s="1"/>
  <c r="B14" i="1"/>
  <c r="GD13" i="1"/>
  <c r="FY13" i="1"/>
  <c r="FW13" i="1"/>
  <c r="FN13" i="1"/>
  <c r="FK13" i="1"/>
  <c r="FD13" i="1"/>
  <c r="FA13" i="1"/>
  <c r="ET13" i="1"/>
  <c r="EQ13" i="1"/>
  <c r="EN13" i="1"/>
  <c r="EP13" i="1" s="1"/>
  <c r="ER13" i="1" s="1"/>
  <c r="EJ13" i="1"/>
  <c r="EG13" i="1"/>
  <c r="ED13" i="1"/>
  <c r="EF13" i="1" s="1"/>
  <c r="EA13" i="1"/>
  <c r="FI13" i="1" s="1"/>
  <c r="FM13" i="1" s="1"/>
  <c r="FO13" i="1" s="1"/>
  <c r="DZ13" i="1"/>
  <c r="DV13" i="1"/>
  <c r="DT13" i="1"/>
  <c r="DR13" i="1"/>
  <c r="DP13" i="1"/>
  <c r="DN13" i="1"/>
  <c r="DL13" i="1"/>
  <c r="DJ13" i="1"/>
  <c r="DH13" i="1"/>
  <c r="DF13" i="1"/>
  <c r="DD13" i="1"/>
  <c r="DA13" i="1"/>
  <c r="CY13" i="1"/>
  <c r="CW13" i="1"/>
  <c r="CU13" i="1"/>
  <c r="CS13" i="1"/>
  <c r="CQ13" i="1"/>
  <c r="CO13" i="1"/>
  <c r="CM13" i="1"/>
  <c r="CK13" i="1"/>
  <c r="CI13" i="1"/>
  <c r="CF13" i="1"/>
  <c r="CT13" i="1" s="1"/>
  <c r="CE13" i="1"/>
  <c r="CD13" i="1"/>
  <c r="BX13" i="1"/>
  <c r="AZ13" i="1"/>
  <c r="AX13" i="1"/>
  <c r="AV13" i="1"/>
  <c r="BG13" i="1" s="1"/>
  <c r="AT13" i="1"/>
  <c r="AR13" i="1"/>
  <c r="AP13" i="1"/>
  <c r="AN13" i="1"/>
  <c r="AL13" i="1"/>
  <c r="AC13" i="1" s="1"/>
  <c r="AJ13" i="1"/>
  <c r="AH13" i="1"/>
  <c r="AG13" i="1"/>
  <c r="Q13" i="1"/>
  <c r="I13" i="1"/>
  <c r="AA13" i="1" s="1"/>
  <c r="G13" i="1"/>
  <c r="GC13" i="1" s="1"/>
  <c r="E13" i="1"/>
  <c r="GI12" i="1"/>
  <c r="X12" i="1" s="1"/>
  <c r="FT12" i="1"/>
  <c r="FS12" i="1"/>
  <c r="FQ12" i="1"/>
  <c r="FN12" i="1"/>
  <c r="FK12" i="1"/>
  <c r="FH12" i="1"/>
  <c r="FJ12" i="1" s="1"/>
  <c r="FL12" i="1" s="1"/>
  <c r="FD12" i="1"/>
  <c r="FA12" i="1"/>
  <c r="ET12" i="1"/>
  <c r="EQ12" i="1"/>
  <c r="EJ12" i="1"/>
  <c r="EG12" i="1"/>
  <c r="EA12" i="1"/>
  <c r="DZ12" i="1"/>
  <c r="DV12" i="1"/>
  <c r="DT12" i="1"/>
  <c r="DR12" i="1"/>
  <c r="DP12" i="1"/>
  <c r="DN12" i="1"/>
  <c r="DL12" i="1"/>
  <c r="DJ12" i="1"/>
  <c r="DH12" i="1"/>
  <c r="DF12" i="1"/>
  <c r="DD12" i="1"/>
  <c r="DA12" i="1"/>
  <c r="CY12" i="1"/>
  <c r="CW12" i="1"/>
  <c r="CU12" i="1"/>
  <c r="CS12" i="1"/>
  <c r="CQ12" i="1"/>
  <c r="CO12" i="1"/>
  <c r="CM12" i="1"/>
  <c r="CK12" i="1"/>
  <c r="CI12" i="1"/>
  <c r="CE12" i="1"/>
  <c r="CD12" i="1"/>
  <c r="AZ12" i="1"/>
  <c r="AX12" i="1"/>
  <c r="AV12" i="1"/>
  <c r="AT12" i="1"/>
  <c r="AR12" i="1"/>
  <c r="AP12" i="1"/>
  <c r="AN12" i="1"/>
  <c r="AL12" i="1"/>
  <c r="AJ12" i="1"/>
  <c r="AI12" i="1"/>
  <c r="AG12" i="1"/>
  <c r="AC12" i="1"/>
  <c r="Q12" i="1"/>
  <c r="G12" i="1"/>
  <c r="FY69" i="1"/>
  <c r="GI11" i="1"/>
  <c r="GE11" i="1"/>
  <c r="GC11" i="1"/>
  <c r="FZ11" i="1"/>
  <c r="FW11" i="1"/>
  <c r="FS11" i="1"/>
  <c r="FT11" i="1" s="1"/>
  <c r="FO11" i="1"/>
  <c r="FN11" i="1"/>
  <c r="FK11" i="1"/>
  <c r="FD11" i="1"/>
  <c r="FA11" i="1"/>
  <c r="EX11" i="1"/>
  <c r="EZ11" i="1" s="1"/>
  <c r="FB11" i="1" s="1"/>
  <c r="ET11" i="1"/>
  <c r="EQ11" i="1"/>
  <c r="EO11" i="1"/>
  <c r="ES11" i="1" s="1"/>
  <c r="EJ11" i="1"/>
  <c r="EG11" i="1"/>
  <c r="EA11" i="1"/>
  <c r="FI11" i="1" s="1"/>
  <c r="FM11" i="1" s="1"/>
  <c r="DZ11" i="1"/>
  <c r="FH11" i="1" s="1"/>
  <c r="FJ11" i="1" s="1"/>
  <c r="FL11" i="1" s="1"/>
  <c r="DV11" i="1"/>
  <c r="DT11" i="1"/>
  <c r="DR11" i="1"/>
  <c r="DP11" i="1"/>
  <c r="DN11" i="1"/>
  <c r="DL11" i="1"/>
  <c r="DJ11" i="1"/>
  <c r="DH11" i="1"/>
  <c r="DF11" i="1"/>
  <c r="DE11" i="1"/>
  <c r="DD11" i="1"/>
  <c r="DA11" i="1"/>
  <c r="CY11" i="1"/>
  <c r="CW11" i="1"/>
  <c r="CU11" i="1"/>
  <c r="CT11" i="1"/>
  <c r="CS11" i="1"/>
  <c r="CQ11" i="1"/>
  <c r="CO11" i="1"/>
  <c r="CM11" i="1"/>
  <c r="CL11" i="1"/>
  <c r="CK11" i="1"/>
  <c r="CI11" i="1"/>
  <c r="CG11" i="1"/>
  <c r="DM11" i="1" s="1"/>
  <c r="CE11" i="1"/>
  <c r="CD11" i="1"/>
  <c r="CF11" i="1" s="1"/>
  <c r="AZ11" i="1"/>
  <c r="AX11" i="1"/>
  <c r="AV11" i="1"/>
  <c r="BC11" i="1" s="1"/>
  <c r="AT11" i="1"/>
  <c r="AR11" i="1"/>
  <c r="AP11" i="1"/>
  <c r="AN11" i="1"/>
  <c r="AL11" i="1"/>
  <c r="AI11" i="1"/>
  <c r="AJ11" i="1" s="1"/>
  <c r="AC11" i="1" s="1"/>
  <c r="AG11" i="1"/>
  <c r="X11" i="1"/>
  <c r="Q11" i="1"/>
  <c r="I11" i="1"/>
  <c r="G11" i="1"/>
  <c r="GD11" i="1" s="1"/>
  <c r="E11" i="1"/>
  <c r="FX69" i="1"/>
  <c r="GI10" i="1"/>
  <c r="X10" i="1" s="1"/>
  <c r="GC10" i="1"/>
  <c r="FS10" i="1"/>
  <c r="FT10" i="1" s="1"/>
  <c r="FN10" i="1"/>
  <c r="FK10" i="1"/>
  <c r="FD10" i="1"/>
  <c r="FA10" i="1"/>
  <c r="EX10" i="1"/>
  <c r="EZ10" i="1" s="1"/>
  <c r="FB10" i="1" s="1"/>
  <c r="ET10" i="1"/>
  <c r="EQ10" i="1"/>
  <c r="EO10" i="1"/>
  <c r="ES10" i="1" s="1"/>
  <c r="EU10" i="1" s="1"/>
  <c r="EJ10" i="1"/>
  <c r="EI10" i="1"/>
  <c r="EG10" i="1"/>
  <c r="EA10" i="1"/>
  <c r="EE10" i="1" s="1"/>
  <c r="DZ10" i="1"/>
  <c r="DV10" i="1"/>
  <c r="DT10" i="1"/>
  <c r="DR10" i="1"/>
  <c r="DP10" i="1"/>
  <c r="DN10" i="1"/>
  <c r="DL10" i="1"/>
  <c r="DJ10" i="1"/>
  <c r="DH10" i="1"/>
  <c r="DF10" i="1"/>
  <c r="DD10" i="1"/>
  <c r="DC10" i="1"/>
  <c r="DA10" i="1"/>
  <c r="CY10" i="1"/>
  <c r="CW10" i="1"/>
  <c r="CU10" i="1"/>
  <c r="CS10" i="1"/>
  <c r="CQ10" i="1"/>
  <c r="CO10" i="1"/>
  <c r="CM10" i="1"/>
  <c r="CK10" i="1"/>
  <c r="CI10" i="1"/>
  <c r="CG10" i="1"/>
  <c r="DM10" i="1" s="1"/>
  <c r="CE10" i="1"/>
  <c r="CD10" i="1"/>
  <c r="CF10" i="1" s="1"/>
  <c r="CZ10" i="1" s="1"/>
  <c r="BI10" i="1"/>
  <c r="BC10" i="1"/>
  <c r="BD10" i="1" s="1"/>
  <c r="AZ10" i="1"/>
  <c r="AX10" i="1"/>
  <c r="AV10" i="1"/>
  <c r="AT10" i="1"/>
  <c r="AR10" i="1"/>
  <c r="AP10" i="1"/>
  <c r="AN10" i="1"/>
  <c r="AL10" i="1"/>
  <c r="AI10" i="1"/>
  <c r="AJ10" i="1" s="1"/>
  <c r="AC10" i="1" s="1"/>
  <c r="AG10" i="1"/>
  <c r="FQ10" i="1" s="1"/>
  <c r="AB10" i="1"/>
  <c r="N10" i="1" s="1"/>
  <c r="Q10" i="1"/>
  <c r="I10" i="1"/>
  <c r="G10" i="1"/>
  <c r="E10" i="1"/>
  <c r="B10" i="1"/>
  <c r="C10" i="1" s="1"/>
  <c r="FZ5" i="1"/>
  <c r="GI9" i="1"/>
  <c r="X9" i="1" s="1"/>
  <c r="FT9" i="1"/>
  <c r="FS9" i="1"/>
  <c r="FN9" i="1"/>
  <c r="FK9" i="1"/>
  <c r="FI9" i="1"/>
  <c r="FM9" i="1" s="1"/>
  <c r="FO9" i="1" s="1"/>
  <c r="FD9" i="1"/>
  <c r="FA9" i="1"/>
  <c r="ET9" i="1"/>
  <c r="EQ9" i="1"/>
  <c r="EN9" i="1"/>
  <c r="EP9" i="1" s="1"/>
  <c r="ER9" i="1" s="1"/>
  <c r="EJ9" i="1"/>
  <c r="EG9" i="1"/>
  <c r="EA9" i="1"/>
  <c r="DZ9" i="1"/>
  <c r="EX9" i="1" s="1"/>
  <c r="EZ9" i="1" s="1"/>
  <c r="FB9" i="1" s="1"/>
  <c r="DV9" i="1"/>
  <c r="DT9" i="1"/>
  <c r="DR9" i="1"/>
  <c r="DP9" i="1"/>
  <c r="DO9" i="1"/>
  <c r="DN9" i="1"/>
  <c r="DL9" i="1"/>
  <c r="DJ9" i="1"/>
  <c r="DI9" i="1"/>
  <c r="DH9" i="1"/>
  <c r="DF9" i="1"/>
  <c r="DD9" i="1"/>
  <c r="DA9" i="1"/>
  <c r="CY9" i="1"/>
  <c r="CW9" i="1"/>
  <c r="CU9" i="1"/>
  <c r="CS9" i="1"/>
  <c r="CQ9" i="1"/>
  <c r="CO9" i="1"/>
  <c r="CN9" i="1"/>
  <c r="CM9" i="1"/>
  <c r="CK9" i="1"/>
  <c r="CI9" i="1"/>
  <c r="CF9" i="1"/>
  <c r="CE9" i="1"/>
  <c r="CG9" i="1" s="1"/>
  <c r="CD9" i="1"/>
  <c r="AZ9" i="1"/>
  <c r="AX9" i="1"/>
  <c r="AV9" i="1"/>
  <c r="AT9" i="1"/>
  <c r="AR9" i="1"/>
  <c r="AP9" i="1"/>
  <c r="AN9" i="1"/>
  <c r="AL9" i="1"/>
  <c r="AJ9" i="1"/>
  <c r="AI9" i="1"/>
  <c r="AG9" i="1"/>
  <c r="FQ9" i="1" s="1"/>
  <c r="FR9" i="1" s="1"/>
  <c r="AC9" i="1"/>
  <c r="V9" i="1"/>
  <c r="Q9" i="1"/>
  <c r="H9" i="1"/>
  <c r="Z9" i="1" s="1"/>
  <c r="U9" i="1" s="1"/>
  <c r="G9" i="1"/>
  <c r="GI8" i="1"/>
  <c r="GE8" i="1"/>
  <c r="GB8" i="1"/>
  <c r="FY8" i="1"/>
  <c r="FS8" i="1"/>
  <c r="FN8" i="1"/>
  <c r="FL8" i="1"/>
  <c r="FK8" i="1"/>
  <c r="FI8" i="1"/>
  <c r="FM8" i="1" s="1"/>
  <c r="FO8" i="1" s="1"/>
  <c r="FD8" i="1"/>
  <c r="FC8" i="1"/>
  <c r="FE8" i="1" s="1"/>
  <c r="FA8" i="1"/>
  <c r="EW8" i="1"/>
  <c r="EW9" i="1" s="1"/>
  <c r="EW10" i="1" s="1"/>
  <c r="EW11" i="1" s="1"/>
  <c r="EW12" i="1" s="1"/>
  <c r="EW13" i="1" s="1"/>
  <c r="EW14" i="1" s="1"/>
  <c r="EW15" i="1" s="1"/>
  <c r="EW16" i="1" s="1"/>
  <c r="EW17" i="1" s="1"/>
  <c r="EW18" i="1" s="1"/>
  <c r="EW19" i="1" s="1"/>
  <c r="EW20" i="1" s="1"/>
  <c r="EW21" i="1" s="1"/>
  <c r="EW22" i="1" s="1"/>
  <c r="EW23" i="1" s="1"/>
  <c r="EW24" i="1" s="1"/>
  <c r="EW25" i="1" s="1"/>
  <c r="EW26" i="1" s="1"/>
  <c r="EW27" i="1" s="1"/>
  <c r="EW28" i="1" s="1"/>
  <c r="EW29" i="1" s="1"/>
  <c r="EW30" i="1" s="1"/>
  <c r="EW31" i="1" s="1"/>
  <c r="EW32" i="1" s="1"/>
  <c r="EW33" i="1" s="1"/>
  <c r="EW34" i="1" s="1"/>
  <c r="EW35" i="1" s="1"/>
  <c r="EW36" i="1" s="1"/>
  <c r="EW37" i="1" s="1"/>
  <c r="EW38" i="1" s="1"/>
  <c r="EW39" i="1" s="1"/>
  <c r="EW40" i="1" s="1"/>
  <c r="EW41" i="1" s="1"/>
  <c r="EW42" i="1" s="1"/>
  <c r="EW43" i="1" s="1"/>
  <c r="EW44" i="1" s="1"/>
  <c r="EW45" i="1" s="1"/>
  <c r="EW46" i="1" s="1"/>
  <c r="EW47" i="1" s="1"/>
  <c r="EW48" i="1" s="1"/>
  <c r="EW49" i="1" s="1"/>
  <c r="EW50" i="1" s="1"/>
  <c r="EW51" i="1" s="1"/>
  <c r="EW52" i="1" s="1"/>
  <c r="EW53" i="1" s="1"/>
  <c r="EW54" i="1" s="1"/>
  <c r="EW55" i="1" s="1"/>
  <c r="EW56" i="1" s="1"/>
  <c r="EW57" i="1" s="1"/>
  <c r="EW58" i="1" s="1"/>
  <c r="EW59" i="1" s="1"/>
  <c r="EW60" i="1" s="1"/>
  <c r="EW61" i="1" s="1"/>
  <c r="EW62" i="1" s="1"/>
  <c r="EW63" i="1" s="1"/>
  <c r="EW64" i="1" s="1"/>
  <c r="EW65" i="1" s="1"/>
  <c r="EW66" i="1" s="1"/>
  <c r="EW67" i="1" s="1"/>
  <c r="ET8" i="1"/>
  <c r="EQ8" i="1"/>
  <c r="EN8" i="1"/>
  <c r="EP8" i="1" s="1"/>
  <c r="EJ8" i="1"/>
  <c r="EG8" i="1"/>
  <c r="EE8" i="1"/>
  <c r="EI8" i="1" s="1"/>
  <c r="EK8" i="1" s="1"/>
  <c r="EA8" i="1"/>
  <c r="EY8" i="1" s="1"/>
  <c r="DZ8" i="1"/>
  <c r="FH8" i="1" s="1"/>
  <c r="FJ8" i="1" s="1"/>
  <c r="DV8" i="1"/>
  <c r="DT8" i="1"/>
  <c r="DR8" i="1"/>
  <c r="DP8" i="1"/>
  <c r="DN8" i="1"/>
  <c r="DL8" i="1"/>
  <c r="DJ8" i="1"/>
  <c r="DH8" i="1"/>
  <c r="DF8" i="1"/>
  <c r="DD8" i="1"/>
  <c r="DA8" i="1"/>
  <c r="CY8" i="1"/>
  <c r="CW8" i="1"/>
  <c r="CU8" i="1"/>
  <c r="CS8" i="1"/>
  <c r="CQ8" i="1"/>
  <c r="CO8" i="1"/>
  <c r="CM8" i="1"/>
  <c r="CK8" i="1"/>
  <c r="CI8" i="1"/>
  <c r="CF8" i="1"/>
  <c r="CE8" i="1"/>
  <c r="CD8" i="1"/>
  <c r="AZ8" i="1"/>
  <c r="AX8" i="1"/>
  <c r="AV8" i="1"/>
  <c r="AT8" i="1"/>
  <c r="AR8" i="1"/>
  <c r="AP8" i="1"/>
  <c r="AN8" i="1"/>
  <c r="AL8" i="1"/>
  <c r="AJ8" i="1"/>
  <c r="AC8" i="1" s="1"/>
  <c r="AI8" i="1"/>
  <c r="AG8" i="1"/>
  <c r="X8" i="1"/>
  <c r="V8" i="1"/>
  <c r="Q8" i="1"/>
  <c r="H8" i="1"/>
  <c r="G8" i="1"/>
  <c r="E8" i="1"/>
  <c r="GI7" i="1"/>
  <c r="X7" i="1" s="1"/>
  <c r="FS7" i="1"/>
  <c r="FQ7" i="1"/>
  <c r="FN7" i="1"/>
  <c r="FK7" i="1"/>
  <c r="FH7" i="1"/>
  <c r="FJ7" i="1" s="1"/>
  <c r="FL7" i="1" s="1"/>
  <c r="FD7" i="1"/>
  <c r="FA7" i="1"/>
  <c r="ET7" i="1"/>
  <c r="EQ7" i="1"/>
  <c r="EM7" i="1"/>
  <c r="EM8" i="1" s="1"/>
  <c r="EM9" i="1" s="1"/>
  <c r="EM10" i="1" s="1"/>
  <c r="EM11" i="1" s="1"/>
  <c r="EM12" i="1" s="1"/>
  <c r="EM13" i="1" s="1"/>
  <c r="EM14" i="1" s="1"/>
  <c r="EM15" i="1" s="1"/>
  <c r="EM16" i="1" s="1"/>
  <c r="EM17" i="1" s="1"/>
  <c r="EM18" i="1" s="1"/>
  <c r="EM19" i="1" s="1"/>
  <c r="EM20" i="1" s="1"/>
  <c r="EM21" i="1" s="1"/>
  <c r="EM22" i="1" s="1"/>
  <c r="EM23" i="1" s="1"/>
  <c r="EM24" i="1" s="1"/>
  <c r="EM25" i="1" s="1"/>
  <c r="EM26" i="1" s="1"/>
  <c r="EM27" i="1" s="1"/>
  <c r="EM28" i="1" s="1"/>
  <c r="EM29" i="1" s="1"/>
  <c r="EM30" i="1" s="1"/>
  <c r="EM31" i="1" s="1"/>
  <c r="EM32" i="1" s="1"/>
  <c r="EM33" i="1" s="1"/>
  <c r="EM34" i="1" s="1"/>
  <c r="EM35" i="1" s="1"/>
  <c r="EM36" i="1" s="1"/>
  <c r="EM37" i="1" s="1"/>
  <c r="EM38" i="1" s="1"/>
  <c r="EM39" i="1" s="1"/>
  <c r="EM40" i="1" s="1"/>
  <c r="EM41" i="1" s="1"/>
  <c r="EM42" i="1" s="1"/>
  <c r="EM43" i="1" s="1"/>
  <c r="EM44" i="1" s="1"/>
  <c r="EM45" i="1" s="1"/>
  <c r="EM46" i="1" s="1"/>
  <c r="EM47" i="1" s="1"/>
  <c r="EM48" i="1" s="1"/>
  <c r="EM49" i="1" s="1"/>
  <c r="EM50" i="1" s="1"/>
  <c r="EM51" i="1" s="1"/>
  <c r="EM52" i="1" s="1"/>
  <c r="EM53" i="1" s="1"/>
  <c r="EM54" i="1" s="1"/>
  <c r="EM55" i="1" s="1"/>
  <c r="EM56" i="1" s="1"/>
  <c r="EM57" i="1" s="1"/>
  <c r="EM58" i="1" s="1"/>
  <c r="EM59" i="1" s="1"/>
  <c r="EM60" i="1" s="1"/>
  <c r="EM61" i="1" s="1"/>
  <c r="EM62" i="1" s="1"/>
  <c r="EM63" i="1" s="1"/>
  <c r="EM64" i="1" s="1"/>
  <c r="EM65" i="1" s="1"/>
  <c r="EM66" i="1" s="1"/>
  <c r="EM67" i="1" s="1"/>
  <c r="EJ7" i="1"/>
  <c r="EG7" i="1"/>
  <c r="EA7" i="1"/>
  <c r="DZ7" i="1"/>
  <c r="DV7" i="1"/>
  <c r="DT7" i="1"/>
  <c r="DR7" i="1"/>
  <c r="DP7" i="1"/>
  <c r="DN7" i="1"/>
  <c r="DL7" i="1"/>
  <c r="DJ7" i="1"/>
  <c r="DH7" i="1"/>
  <c r="DF7" i="1"/>
  <c r="DD7" i="1"/>
  <c r="DA7" i="1"/>
  <c r="CY7" i="1"/>
  <c r="CW7" i="1"/>
  <c r="CU7" i="1"/>
  <c r="CS7" i="1"/>
  <c r="CQ7" i="1"/>
  <c r="CO7" i="1"/>
  <c r="CM7" i="1"/>
  <c r="CK7" i="1"/>
  <c r="CI7" i="1"/>
  <c r="CE7" i="1"/>
  <c r="CD7" i="1"/>
  <c r="AZ7" i="1"/>
  <c r="AX7" i="1"/>
  <c r="AV7" i="1"/>
  <c r="AT7" i="1"/>
  <c r="AR7" i="1"/>
  <c r="AP7" i="1"/>
  <c r="AN7" i="1"/>
  <c r="AL7" i="1"/>
  <c r="AI7" i="1"/>
  <c r="AJ7" i="1" s="1"/>
  <c r="AC7" i="1" s="1"/>
  <c r="AG7" i="1"/>
  <c r="Q7" i="1"/>
  <c r="G7" i="1"/>
  <c r="FX7" i="1" s="1"/>
  <c r="B7" i="1"/>
  <c r="C7" i="1" s="1"/>
  <c r="GD44" i="1"/>
  <c r="GB62" i="1"/>
  <c r="GI6" i="1"/>
  <c r="GE6" i="1"/>
  <c r="GB6" i="1"/>
  <c r="FY6" i="1"/>
  <c r="FW6" i="1"/>
  <c r="FS6" i="1"/>
  <c r="FN6" i="1"/>
  <c r="FK6" i="1"/>
  <c r="FI6" i="1"/>
  <c r="FM6" i="1" s="1"/>
  <c r="FO6" i="1" s="1"/>
  <c r="FG6" i="1"/>
  <c r="FG7" i="1" s="1"/>
  <c r="FG8" i="1" s="1"/>
  <c r="FG9" i="1" s="1"/>
  <c r="FG10" i="1" s="1"/>
  <c r="FG11" i="1" s="1"/>
  <c r="FG12" i="1" s="1"/>
  <c r="FG13" i="1" s="1"/>
  <c r="FG14" i="1" s="1"/>
  <c r="FG15" i="1" s="1"/>
  <c r="FG16" i="1" s="1"/>
  <c r="FG17" i="1" s="1"/>
  <c r="FG18" i="1" s="1"/>
  <c r="FG19" i="1" s="1"/>
  <c r="FG20" i="1" s="1"/>
  <c r="FG21" i="1" s="1"/>
  <c r="FG22" i="1" s="1"/>
  <c r="FG23" i="1" s="1"/>
  <c r="FG24" i="1" s="1"/>
  <c r="FG25" i="1" s="1"/>
  <c r="FG26" i="1" s="1"/>
  <c r="FG27" i="1" s="1"/>
  <c r="FG28" i="1" s="1"/>
  <c r="FG29" i="1" s="1"/>
  <c r="FG30" i="1" s="1"/>
  <c r="FG31" i="1" s="1"/>
  <c r="FG32" i="1" s="1"/>
  <c r="FG33" i="1" s="1"/>
  <c r="FG34" i="1" s="1"/>
  <c r="FG35" i="1" s="1"/>
  <c r="FG36" i="1" s="1"/>
  <c r="FG37" i="1" s="1"/>
  <c r="FG38" i="1" s="1"/>
  <c r="FG39" i="1" s="1"/>
  <c r="FG40" i="1" s="1"/>
  <c r="FG41" i="1" s="1"/>
  <c r="FG42" i="1" s="1"/>
  <c r="FG43" i="1" s="1"/>
  <c r="FG44" i="1" s="1"/>
  <c r="FG45" i="1" s="1"/>
  <c r="FG46" i="1" s="1"/>
  <c r="FG47" i="1" s="1"/>
  <c r="FG48" i="1" s="1"/>
  <c r="FG49" i="1" s="1"/>
  <c r="FG50" i="1" s="1"/>
  <c r="FG51" i="1" s="1"/>
  <c r="FG52" i="1" s="1"/>
  <c r="FG53" i="1" s="1"/>
  <c r="FG54" i="1" s="1"/>
  <c r="FG55" i="1" s="1"/>
  <c r="FG56" i="1" s="1"/>
  <c r="FG57" i="1" s="1"/>
  <c r="FG58" i="1" s="1"/>
  <c r="FG59" i="1" s="1"/>
  <c r="FG60" i="1" s="1"/>
  <c r="FG61" i="1" s="1"/>
  <c r="FG62" i="1" s="1"/>
  <c r="FG63" i="1" s="1"/>
  <c r="FG64" i="1" s="1"/>
  <c r="FG65" i="1" s="1"/>
  <c r="FG66" i="1" s="1"/>
  <c r="FG67" i="1" s="1"/>
  <c r="FD6" i="1"/>
  <c r="FC6" i="1"/>
  <c r="FE6" i="1" s="1"/>
  <c r="FA6" i="1"/>
  <c r="EW6" i="1"/>
  <c r="EW7" i="1" s="1"/>
  <c r="ET6" i="1"/>
  <c r="EQ6" i="1"/>
  <c r="EN6" i="1"/>
  <c r="EP6" i="1" s="1"/>
  <c r="ER6" i="1" s="1"/>
  <c r="EM6" i="1"/>
  <c r="EK6" i="1"/>
  <c r="EJ6" i="1"/>
  <c r="EH6" i="1"/>
  <c r="EG6" i="1"/>
  <c r="EE6" i="1"/>
  <c r="EI6" i="1" s="1"/>
  <c r="EC6" i="1"/>
  <c r="EC7" i="1" s="1"/>
  <c r="EC8" i="1" s="1"/>
  <c r="EC9" i="1" s="1"/>
  <c r="EC10" i="1" s="1"/>
  <c r="EC11" i="1" s="1"/>
  <c r="EC12" i="1" s="1"/>
  <c r="EC13" i="1" s="1"/>
  <c r="EC14" i="1" s="1"/>
  <c r="EC15" i="1" s="1"/>
  <c r="EC16" i="1" s="1"/>
  <c r="EC17" i="1" s="1"/>
  <c r="EC18" i="1" s="1"/>
  <c r="EC19" i="1" s="1"/>
  <c r="EC20" i="1" s="1"/>
  <c r="EC21" i="1" s="1"/>
  <c r="EC22" i="1" s="1"/>
  <c r="EC23" i="1" s="1"/>
  <c r="EC24" i="1" s="1"/>
  <c r="EC25" i="1" s="1"/>
  <c r="EC26" i="1" s="1"/>
  <c r="EC27" i="1" s="1"/>
  <c r="EC28" i="1" s="1"/>
  <c r="EC29" i="1" s="1"/>
  <c r="EC30" i="1" s="1"/>
  <c r="EC31" i="1" s="1"/>
  <c r="EC32" i="1" s="1"/>
  <c r="EC33" i="1" s="1"/>
  <c r="EC34" i="1" s="1"/>
  <c r="EC35" i="1" s="1"/>
  <c r="EC36" i="1" s="1"/>
  <c r="EC37" i="1" s="1"/>
  <c r="EC38" i="1" s="1"/>
  <c r="EC39" i="1" s="1"/>
  <c r="EC40" i="1" s="1"/>
  <c r="EC41" i="1" s="1"/>
  <c r="EC42" i="1" s="1"/>
  <c r="EC43" i="1" s="1"/>
  <c r="EC44" i="1" s="1"/>
  <c r="EC45" i="1" s="1"/>
  <c r="EC46" i="1" s="1"/>
  <c r="EC47" i="1" s="1"/>
  <c r="EC48" i="1" s="1"/>
  <c r="EC49" i="1" s="1"/>
  <c r="EC50" i="1" s="1"/>
  <c r="EC51" i="1" s="1"/>
  <c r="EC52" i="1" s="1"/>
  <c r="EC53" i="1" s="1"/>
  <c r="EC54" i="1" s="1"/>
  <c r="EC55" i="1" s="1"/>
  <c r="EC56" i="1" s="1"/>
  <c r="EC57" i="1" s="1"/>
  <c r="EC58" i="1" s="1"/>
  <c r="EC59" i="1" s="1"/>
  <c r="EC60" i="1" s="1"/>
  <c r="EC61" i="1" s="1"/>
  <c r="EC62" i="1" s="1"/>
  <c r="EC63" i="1" s="1"/>
  <c r="EC64" i="1" s="1"/>
  <c r="EC65" i="1" s="1"/>
  <c r="EC66" i="1" s="1"/>
  <c r="EC67" i="1" s="1"/>
  <c r="EA6" i="1"/>
  <c r="EY6" i="1" s="1"/>
  <c r="DZ6" i="1"/>
  <c r="ED6" i="1" s="1"/>
  <c r="EF6" i="1" s="1"/>
  <c r="DV6" i="1"/>
  <c r="DT6" i="1"/>
  <c r="DR6" i="1"/>
  <c r="DP6" i="1"/>
  <c r="DN6" i="1"/>
  <c r="DL6" i="1"/>
  <c r="DJ6" i="1"/>
  <c r="DH6" i="1"/>
  <c r="DF6" i="1"/>
  <c r="DD6" i="1"/>
  <c r="DA6" i="1"/>
  <c r="CY6" i="1"/>
  <c r="CW6" i="1"/>
  <c r="CU6" i="1"/>
  <c r="CS6" i="1"/>
  <c r="CQ6" i="1"/>
  <c r="CO6" i="1"/>
  <c r="CN6" i="1"/>
  <c r="CM6" i="1"/>
  <c r="CK6" i="1"/>
  <c r="CI6" i="1"/>
  <c r="CF6" i="1"/>
  <c r="CE6" i="1"/>
  <c r="CD6" i="1"/>
  <c r="AZ6" i="1"/>
  <c r="AX6" i="1"/>
  <c r="AV6" i="1"/>
  <c r="AT6" i="1"/>
  <c r="AR6" i="1"/>
  <c r="AP6" i="1"/>
  <c r="AN6" i="1"/>
  <c r="AL6" i="1"/>
  <c r="AJ6" i="1"/>
  <c r="AC6" i="1" s="1"/>
  <c r="AI6" i="1"/>
  <c r="AG6" i="1"/>
  <c r="X6" i="1"/>
  <c r="V6" i="1"/>
  <c r="Q6" i="1"/>
  <c r="H6" i="1"/>
  <c r="G6" i="1"/>
  <c r="FX6" i="1" s="1"/>
  <c r="E6" i="1"/>
  <c r="GA30" i="1"/>
  <c r="FX44" i="1"/>
  <c r="GI5" i="1"/>
  <c r="X5" i="1" s="1"/>
  <c r="GE5" i="1"/>
  <c r="GB5" i="1"/>
  <c r="FY5" i="1"/>
  <c r="EX5" i="1"/>
  <c r="EZ5" i="1" s="1"/>
  <c r="FB5" i="1" s="1"/>
  <c r="EO5" i="1"/>
  <c r="ES5" i="1" s="1"/>
  <c r="EU5" i="1" s="1"/>
  <c r="EE5" i="1"/>
  <c r="EI5" i="1" s="1"/>
  <c r="EA5" i="1"/>
  <c r="CV5" i="1"/>
  <c r="CP5" i="1"/>
  <c r="CG5" i="1"/>
  <c r="CE5" i="1"/>
  <c r="CD5" i="1"/>
  <c r="CF5" i="1" s="1"/>
  <c r="BY5" i="1"/>
  <c r="BX5" i="1"/>
  <c r="BW5" i="1"/>
  <c r="BV5" i="1"/>
  <c r="S5" i="1" s="1"/>
  <c r="BI5" i="1"/>
  <c r="AZ5" i="1"/>
  <c r="AX5" i="1"/>
  <c r="AV5" i="1"/>
  <c r="AT5" i="1"/>
  <c r="AR5" i="1"/>
  <c r="AP5" i="1"/>
  <c r="AN5" i="1"/>
  <c r="AC5" i="1" s="1"/>
  <c r="AM5" i="1"/>
  <c r="AL5" i="1"/>
  <c r="AK5" i="1"/>
  <c r="AJ5" i="1"/>
  <c r="AH5" i="1"/>
  <c r="AG5" i="1"/>
  <c r="FQ5" i="1" s="1"/>
  <c r="AE5" i="1"/>
  <c r="DZ5" i="1" s="1"/>
  <c r="R5" i="1"/>
  <c r="I5" i="1"/>
  <c r="H5" i="1"/>
  <c r="Z5" i="1" s="1"/>
  <c r="CA5" i="1" s="1"/>
  <c r="T5" i="1" s="1"/>
  <c r="E5" i="1"/>
  <c r="C5" i="1"/>
  <c r="FN3" i="1"/>
  <c r="FK3" i="1"/>
  <c r="FD3" i="1"/>
  <c r="FA3" i="1"/>
  <c r="ET3" i="1"/>
  <c r="EQ3" i="1"/>
  <c r="EJ3" i="1"/>
  <c r="EG3" i="1"/>
  <c r="DV3" i="1"/>
  <c r="DT3" i="1"/>
  <c r="DR3" i="1"/>
  <c r="DP3" i="1"/>
  <c r="DN3" i="1"/>
  <c r="DL3" i="1"/>
  <c r="DJ3" i="1"/>
  <c r="DH3" i="1"/>
  <c r="DF3" i="1"/>
  <c r="DD3" i="1"/>
  <c r="DA3" i="1"/>
  <c r="CY3" i="1"/>
  <c r="CW3" i="1"/>
  <c r="CU3" i="1"/>
  <c r="CS3" i="1"/>
  <c r="CQ3" i="1"/>
  <c r="CO3" i="1"/>
  <c r="CM3" i="1"/>
  <c r="CK3" i="1"/>
  <c r="CI3" i="1"/>
  <c r="AU65" i="1"/>
  <c r="AI62" i="1"/>
  <c r="AK52" i="1"/>
  <c r="AK39" i="1"/>
  <c r="AS21" i="1"/>
  <c r="AW58" i="1"/>
  <c r="AH30" i="1"/>
  <c r="AO66" i="1"/>
  <c r="AM47" i="1"/>
  <c r="AQ21" i="1"/>
  <c r="AY39" i="1"/>
  <c r="AI29" i="1"/>
  <c r="AS40" i="1"/>
  <c r="AK48" i="1"/>
  <c r="AK44" i="1"/>
  <c r="AI24" i="1"/>
  <c r="AQ50" i="1"/>
  <c r="AQ65" i="1"/>
  <c r="AI42" i="1"/>
  <c r="AW31" i="1"/>
  <c r="AM24" i="1"/>
  <c r="AU57" i="1"/>
  <c r="AH41" i="1"/>
  <c r="AQ60" i="1"/>
  <c r="AH31" i="1"/>
  <c r="AY20" i="1"/>
  <c r="AY50" i="1"/>
  <c r="AK31" i="1"/>
  <c r="AK67" i="1"/>
  <c r="AS44" i="1"/>
  <c r="AM30" i="1"/>
  <c r="AI39" i="1"/>
  <c r="AO31" i="1"/>
  <c r="AH20" i="1"/>
  <c r="AU20" i="1"/>
  <c r="AW46" i="1"/>
  <c r="AK46" i="1"/>
  <c r="AI35" i="1"/>
  <c r="AM42" i="1"/>
  <c r="AM60" i="1"/>
  <c r="AI63" i="1"/>
  <c r="AY41" i="1"/>
  <c r="AH48" i="1"/>
  <c r="AS65" i="1"/>
  <c r="AU29" i="1"/>
  <c r="AI23" i="1"/>
  <c r="AK45" i="1"/>
  <c r="AS24" i="1"/>
  <c r="AY42" i="1"/>
  <c r="AM20" i="1"/>
  <c r="AK51" i="1"/>
  <c r="AU24" i="1"/>
  <c r="AM46" i="1"/>
  <c r="AQ47" i="1"/>
  <c r="AW53" i="1"/>
  <c r="AQ48" i="1"/>
  <c r="AQ20" i="1"/>
  <c r="AI46" i="1"/>
  <c r="AQ40" i="1"/>
  <c r="AS66" i="1"/>
  <c r="AW22" i="1"/>
  <c r="AS41" i="1"/>
  <c r="AS51" i="1"/>
  <c r="AW23" i="1"/>
  <c r="AK22" i="1"/>
  <c r="AK59" i="1"/>
  <c r="AM41" i="1"/>
  <c r="AH47" i="1"/>
  <c r="AM44" i="1"/>
  <c r="AS52" i="1"/>
  <c r="AH42" i="1"/>
  <c r="AW40" i="1"/>
  <c r="AY58" i="1"/>
  <c r="AQ58" i="1"/>
  <c r="AM52" i="1"/>
  <c r="AS46" i="1"/>
  <c r="AM49" i="1"/>
  <c r="AO30" i="1"/>
  <c r="AU21" i="1"/>
  <c r="AO50" i="1"/>
  <c r="AW51" i="1"/>
  <c r="AW67" i="1"/>
  <c r="AS23" i="1"/>
  <c r="AO45" i="1"/>
  <c r="AU50" i="1"/>
  <c r="AS30" i="1"/>
  <c r="AQ44" i="1"/>
  <c r="AK42" i="1"/>
  <c r="AQ53" i="1"/>
  <c r="AO23" i="1"/>
  <c r="AH24" i="1"/>
  <c r="AS67" i="1"/>
  <c r="AW30" i="1"/>
  <c r="AO20" i="1"/>
  <c r="AW49" i="1"/>
  <c r="AU41" i="1"/>
  <c r="AY51" i="1"/>
  <c r="AW65" i="1"/>
  <c r="AQ42" i="1"/>
  <c r="AI61" i="1"/>
  <c r="AQ61" i="1"/>
  <c r="AO40" i="1"/>
  <c r="AH46" i="1"/>
  <c r="AS57" i="1"/>
  <c r="AQ31" i="1"/>
  <c r="AU45" i="1"/>
  <c r="AQ52" i="1"/>
  <c r="AI66" i="1"/>
  <c r="AM31" i="1"/>
  <c r="AM66" i="1"/>
  <c r="AY45" i="1"/>
  <c r="AW60" i="1"/>
  <c r="AQ67" i="1"/>
  <c r="AW24" i="1"/>
  <c r="AS60" i="1"/>
  <c r="AS62" i="1"/>
  <c r="AY52" i="1"/>
  <c r="AU22" i="1"/>
  <c r="AY65" i="1"/>
  <c r="AM65" i="1"/>
  <c r="AY60" i="1"/>
  <c r="AW64" i="1"/>
  <c r="AK21" i="1"/>
  <c r="AY44" i="1"/>
  <c r="AM62" i="1"/>
  <c r="AK62" i="1"/>
  <c r="AU59" i="1"/>
  <c r="AY22" i="1"/>
  <c r="AO61" i="1"/>
  <c r="AK40" i="1"/>
  <c r="AK49" i="1"/>
  <c r="AM29" i="1"/>
  <c r="AI50" i="1"/>
  <c r="AH40" i="1"/>
  <c r="AM61" i="1"/>
  <c r="AK41" i="1"/>
  <c r="AS53" i="1"/>
  <c r="AI40" i="1"/>
  <c r="AK50" i="1"/>
  <c r="AH39" i="1"/>
  <c r="AK57" i="1"/>
  <c r="AI48" i="1"/>
  <c r="AI45" i="1"/>
  <c r="AI52" i="1"/>
  <c r="AM63" i="1"/>
  <c r="AS49" i="1"/>
  <c r="AS58" i="1"/>
  <c r="AU66" i="1"/>
  <c r="AS48" i="1"/>
  <c r="AM64" i="1"/>
  <c r="AS42" i="1"/>
  <c r="AW62" i="1"/>
  <c r="AI67" i="1"/>
  <c r="AM50" i="1"/>
  <c r="AM40" i="1"/>
  <c r="AH45" i="1"/>
  <c r="AQ59" i="1"/>
  <c r="AY31" i="1"/>
  <c r="AK24" i="1"/>
  <c r="AI44" i="1"/>
  <c r="AY63" i="1"/>
  <c r="AO41" i="1"/>
  <c r="AI31" i="1"/>
  <c r="AI49" i="1"/>
  <c r="AK20" i="1"/>
  <c r="AO29" i="1"/>
  <c r="AK23" i="1"/>
  <c r="AO51" i="1"/>
  <c r="AO21" i="1"/>
  <c r="AH21" i="1"/>
  <c r="AW44" i="1"/>
  <c r="AY66" i="1"/>
  <c r="AS20" i="1"/>
  <c r="AM48" i="1"/>
  <c r="AU51" i="1"/>
  <c r="AU39" i="1"/>
  <c r="AQ49" i="1"/>
  <c r="AY61" i="1"/>
  <c r="AQ23" i="1"/>
  <c r="AO48" i="1"/>
  <c r="AO65" i="1"/>
  <c r="AY24" i="1"/>
  <c r="AY40" i="1"/>
  <c r="AY53" i="1"/>
  <c r="AH53" i="1"/>
  <c r="AW63" i="1"/>
  <c r="AO62" i="1"/>
  <c r="AU67" i="1"/>
  <c r="AO52" i="1"/>
  <c r="AU44" i="1"/>
  <c r="AY47" i="1"/>
  <c r="AK66" i="1"/>
  <c r="AO24" i="1"/>
  <c r="AY57" i="1"/>
  <c r="AU42" i="1"/>
  <c r="AO46" i="1"/>
  <c r="AQ62" i="1"/>
  <c r="AW21" i="1"/>
  <c r="AQ30" i="1"/>
  <c r="AQ63" i="1"/>
  <c r="AO63" i="1"/>
  <c r="AY29" i="1"/>
  <c r="AH50" i="1"/>
  <c r="AQ66" i="1"/>
  <c r="AK61" i="1"/>
  <c r="AO39" i="1"/>
  <c r="AH52" i="1"/>
  <c r="AW57" i="1"/>
  <c r="AK47" i="1"/>
  <c r="AY23" i="1"/>
  <c r="AK30" i="1"/>
  <c r="AW20" i="1"/>
  <c r="AI65" i="1"/>
  <c r="AY67" i="1"/>
  <c r="AS50" i="1"/>
  <c r="AU40" i="1"/>
  <c r="AO57" i="1"/>
  <c r="AH22" i="1"/>
  <c r="AU62" i="1"/>
  <c r="AO67" i="1"/>
  <c r="AS63" i="1"/>
  <c r="AI21" i="1"/>
  <c r="AW45" i="1"/>
  <c r="AS29" i="1"/>
  <c r="AU49" i="1"/>
  <c r="AM67" i="1"/>
  <c r="AI47" i="1"/>
  <c r="AS59" i="1"/>
  <c r="AK65" i="1"/>
  <c r="AO42" i="1"/>
  <c r="AY49" i="1"/>
  <c r="AU63" i="1"/>
  <c r="AU61" i="1"/>
  <c r="AM21" i="1"/>
  <c r="AM39" i="1"/>
  <c r="AU52" i="1"/>
  <c r="AU58" i="1"/>
  <c r="AO58" i="1"/>
  <c r="AY64" i="1"/>
  <c r="AU31" i="1"/>
  <c r="AQ51" i="1"/>
  <c r="AS22" i="1"/>
  <c r="AY21" i="1"/>
  <c r="AK64" i="1"/>
  <c r="AU48" i="1"/>
  <c r="AI41" i="1"/>
  <c r="AS61" i="1"/>
  <c r="AO64" i="1"/>
  <c r="AQ57" i="1"/>
  <c r="AO60" i="1"/>
  <c r="AQ64" i="1"/>
  <c r="AQ46" i="1"/>
  <c r="AY46" i="1"/>
  <c r="AH49" i="1"/>
  <c r="AK29" i="1"/>
  <c r="AI30" i="1"/>
  <c r="AU64" i="1"/>
  <c r="AW61" i="1"/>
  <c r="AY48" i="1"/>
  <c r="AI64" i="1"/>
  <c r="AI53" i="1"/>
  <c r="AO22" i="1"/>
  <c r="AW48" i="1"/>
  <c r="AH44" i="1"/>
  <c r="AO59" i="1"/>
  <c r="AM45" i="1"/>
  <c r="AY30" i="1"/>
  <c r="AM51" i="1"/>
  <c r="AW29" i="1"/>
  <c r="AS45" i="1"/>
  <c r="AI51" i="1"/>
  <c r="AM59" i="1"/>
  <c r="AQ45" i="1"/>
  <c r="AH29" i="1"/>
  <c r="AK53" i="1"/>
  <c r="AH23" i="1"/>
  <c r="AK58" i="1"/>
  <c r="AW52" i="1"/>
  <c r="AU23" i="1"/>
  <c r="AU60" i="1"/>
  <c r="AM53" i="1"/>
  <c r="AI22" i="1"/>
  <c r="AU47" i="1"/>
  <c r="AW41" i="1"/>
  <c r="AO49" i="1"/>
  <c r="AQ41" i="1"/>
  <c r="AM57" i="1"/>
  <c r="AS64" i="1"/>
  <c r="AW66" i="1"/>
  <c r="AO47" i="1"/>
  <c r="AU30" i="1"/>
  <c r="AS39" i="1"/>
  <c r="AY59" i="1"/>
  <c r="AO53" i="1"/>
  <c r="AI20" i="1"/>
  <c r="AU46" i="1"/>
  <c r="AH51" i="1"/>
  <c r="AM22" i="1"/>
  <c r="AW50" i="1"/>
  <c r="AM58" i="1"/>
  <c r="AY62" i="1"/>
  <c r="AQ39" i="1"/>
  <c r="AM23" i="1"/>
  <c r="AQ22" i="1"/>
  <c r="AW39" i="1"/>
  <c r="AQ24" i="1"/>
  <c r="AW42" i="1"/>
  <c r="AK63" i="1"/>
  <c r="AK60" i="1"/>
  <c r="AO44" i="1"/>
  <c r="AW47" i="1"/>
  <c r="AW59" i="1"/>
  <c r="AU53" i="1"/>
  <c r="AQ29" i="1"/>
  <c r="AS47" i="1"/>
  <c r="AS31" i="1"/>
  <c r="GI28" i="1" l="1"/>
  <c r="X28" i="1" s="1"/>
  <c r="AN20" i="1"/>
  <c r="AG20" i="1"/>
  <c r="AZ20" i="1"/>
  <c r="AJ20" i="1"/>
  <c r="AJ22" i="1"/>
  <c r="AP20" i="1"/>
  <c r="AZ22" i="1"/>
  <c r="AR20" i="1"/>
  <c r="AT24" i="1"/>
  <c r="AL29" i="1"/>
  <c r="AR21" i="1"/>
  <c r="AN29" i="1"/>
  <c r="AL24" i="1"/>
  <c r="AX20" i="1"/>
  <c r="AN21" i="1"/>
  <c r="AT22" i="1"/>
  <c r="AN23" i="1"/>
  <c r="AP24" i="1"/>
  <c r="AV23" i="1"/>
  <c r="AX24" i="1"/>
  <c r="AL31" i="1"/>
  <c r="AV21" i="1"/>
  <c r="AL22" i="1"/>
  <c r="AX29" i="1"/>
  <c r="AL20" i="1"/>
  <c r="AT20" i="1"/>
  <c r="AJ21" i="1"/>
  <c r="AZ21" i="1"/>
  <c r="AR22" i="1"/>
  <c r="AX30" i="1"/>
  <c r="AV20" i="1"/>
  <c r="AP22" i="1"/>
  <c r="AX22" i="1"/>
  <c r="AL23" i="1"/>
  <c r="AT23" i="1"/>
  <c r="AG24" i="1"/>
  <c r="AJ29" i="1"/>
  <c r="AT29" i="1"/>
  <c r="AT30" i="1"/>
  <c r="AL21" i="1"/>
  <c r="AT21" i="1"/>
  <c r="AG22" i="1"/>
  <c r="AJ24" i="1"/>
  <c r="AR24" i="1"/>
  <c r="AZ24" i="1"/>
  <c r="AV29" i="1"/>
  <c r="AP23" i="1"/>
  <c r="AX23" i="1"/>
  <c r="AZ29" i="1"/>
  <c r="AL30" i="1"/>
  <c r="AP31" i="1"/>
  <c r="AP39" i="1"/>
  <c r="AP21" i="1"/>
  <c r="AX21" i="1"/>
  <c r="AG23" i="1"/>
  <c r="AN24" i="1"/>
  <c r="AV24" i="1"/>
  <c r="AP29" i="1"/>
  <c r="AG21" i="1"/>
  <c r="AN22" i="1"/>
  <c r="AV22" i="1"/>
  <c r="AJ23" i="1"/>
  <c r="AR23" i="1"/>
  <c r="AZ23" i="1"/>
  <c r="AR29" i="1"/>
  <c r="AP30" i="1"/>
  <c r="AX31" i="1"/>
  <c r="AG29" i="1"/>
  <c r="AG31" i="1"/>
  <c r="AL40" i="1"/>
  <c r="AR42" i="1"/>
  <c r="AT46" i="1"/>
  <c r="AN30" i="1"/>
  <c r="AV30" i="1"/>
  <c r="AJ31" i="1"/>
  <c r="AR31" i="1"/>
  <c r="AZ31" i="1"/>
  <c r="AJ35" i="1"/>
  <c r="AC35" i="1" s="1"/>
  <c r="N35" i="1" s="1"/>
  <c r="O35" i="1" s="1"/>
  <c r="AN39" i="1"/>
  <c r="AN40" i="1"/>
  <c r="AJ41" i="1"/>
  <c r="AV42" i="1"/>
  <c r="AT31" i="1"/>
  <c r="AR39" i="1"/>
  <c r="AR40" i="1"/>
  <c r="AN41" i="1"/>
  <c r="AZ42" i="1"/>
  <c r="AT49" i="1"/>
  <c r="AN64" i="1"/>
  <c r="AG30" i="1"/>
  <c r="AV40" i="1"/>
  <c r="AR41" i="1"/>
  <c r="AG42" i="1"/>
  <c r="AN44" i="1"/>
  <c r="AN45" i="1"/>
  <c r="AJ30" i="1"/>
  <c r="AR30" i="1"/>
  <c r="AZ30" i="1"/>
  <c r="AN31" i="1"/>
  <c r="AV31" i="1"/>
  <c r="AV39" i="1"/>
  <c r="AJ42" i="1"/>
  <c r="AV45" i="1"/>
  <c r="AG46" i="1"/>
  <c r="AL48" i="1"/>
  <c r="AX39" i="1"/>
  <c r="AG40" i="1"/>
  <c r="AZ40" i="1"/>
  <c r="AV41" i="1"/>
  <c r="AN42" i="1"/>
  <c r="AV44" i="1"/>
  <c r="AJ46" i="1"/>
  <c r="AJ39" i="1"/>
  <c r="AZ39" i="1"/>
  <c r="AJ40" i="1"/>
  <c r="AZ41" i="1"/>
  <c r="AL44" i="1"/>
  <c r="AT44" i="1"/>
  <c r="AT45" i="1"/>
  <c r="AX47" i="1"/>
  <c r="AG50" i="1"/>
  <c r="AA50" i="1"/>
  <c r="AL53" i="1"/>
  <c r="AL39" i="1"/>
  <c r="AT39" i="1"/>
  <c r="AP40" i="1"/>
  <c r="AX40" i="1"/>
  <c r="AL41" i="1"/>
  <c r="AT41" i="1"/>
  <c r="AP42" i="1"/>
  <c r="AX42" i="1"/>
  <c r="AL45" i="1"/>
  <c r="AR46" i="1"/>
  <c r="AL50" i="1"/>
  <c r="AL51" i="1"/>
  <c r="AP44" i="1"/>
  <c r="AX44" i="1"/>
  <c r="AX45" i="1"/>
  <c r="AG52" i="1"/>
  <c r="AT40" i="1"/>
  <c r="AP41" i="1"/>
  <c r="AX41" i="1"/>
  <c r="AL42" i="1"/>
  <c r="AT42" i="1"/>
  <c r="AG44" i="1"/>
  <c r="AP45" i="1"/>
  <c r="AZ45" i="1"/>
  <c r="AL46" i="1"/>
  <c r="AV46" i="1"/>
  <c r="AP47" i="1"/>
  <c r="AR48" i="1"/>
  <c r="AL58" i="1"/>
  <c r="AG39" i="1"/>
  <c r="AG41" i="1"/>
  <c r="AJ44" i="1"/>
  <c r="AR44" i="1"/>
  <c r="AZ44" i="1"/>
  <c r="AR45" i="1"/>
  <c r="AV48" i="1"/>
  <c r="AJ45" i="1"/>
  <c r="AN46" i="1"/>
  <c r="AZ46" i="1"/>
  <c r="AX48" i="1"/>
  <c r="AG45" i="1"/>
  <c r="AJ48" i="1"/>
  <c r="AT48" i="1"/>
  <c r="AP49" i="1"/>
  <c r="AX52" i="1"/>
  <c r="AP46" i="1"/>
  <c r="AX46" i="1"/>
  <c r="AN47" i="1"/>
  <c r="AV47" i="1"/>
  <c r="AR49" i="1"/>
  <c r="AJ51" i="1"/>
  <c r="AG53" i="1"/>
  <c r="AG47" i="1"/>
  <c r="AN48" i="1"/>
  <c r="AZ48" i="1"/>
  <c r="AJ49" i="1"/>
  <c r="AV49" i="1"/>
  <c r="AN50" i="1"/>
  <c r="AR51" i="1"/>
  <c r="AL52" i="1"/>
  <c r="AT58" i="1"/>
  <c r="AJ47" i="1"/>
  <c r="AR47" i="1"/>
  <c r="AZ47" i="1"/>
  <c r="AP48" i="1"/>
  <c r="AX49" i="1"/>
  <c r="AT51" i="1"/>
  <c r="AN52" i="1"/>
  <c r="AL49" i="1"/>
  <c r="AT50" i="1"/>
  <c r="AR52" i="1"/>
  <c r="AZ53" i="1"/>
  <c r="AN57" i="1"/>
  <c r="AL47" i="1"/>
  <c r="AT47" i="1"/>
  <c r="AN49" i="1"/>
  <c r="AV50" i="1"/>
  <c r="AZ51" i="1"/>
  <c r="AP57" i="1"/>
  <c r="AG48" i="1"/>
  <c r="AV52" i="1"/>
  <c r="AN53" i="1"/>
  <c r="AG49" i="1"/>
  <c r="AP52" i="1"/>
  <c r="AR60" i="1"/>
  <c r="AZ49" i="1"/>
  <c r="AP50" i="1"/>
  <c r="AX50" i="1"/>
  <c r="AN51" i="1"/>
  <c r="AV51" i="1"/>
  <c r="AR53" i="1"/>
  <c r="AV57" i="1"/>
  <c r="AR63" i="1"/>
  <c r="AJ50" i="1"/>
  <c r="AR50" i="1"/>
  <c r="AZ50" i="1"/>
  <c r="AP51" i="1"/>
  <c r="AX51" i="1"/>
  <c r="AJ52" i="1"/>
  <c r="AJ53" i="1"/>
  <c r="AT53" i="1"/>
  <c r="AX57" i="1"/>
  <c r="AN59" i="1"/>
  <c r="AG51" i="1"/>
  <c r="AT52" i="1"/>
  <c r="AV53" i="1"/>
  <c r="AP59" i="1"/>
  <c r="AT61" i="1"/>
  <c r="AT63" i="1"/>
  <c r="AX60" i="1"/>
  <c r="AZ58" i="1"/>
  <c r="AT59" i="1"/>
  <c r="AZ60" i="1"/>
  <c r="AR57" i="1"/>
  <c r="AZ57" i="1"/>
  <c r="AP58" i="1"/>
  <c r="AV59" i="1"/>
  <c r="AP66" i="1"/>
  <c r="AX59" i="1"/>
  <c r="AL61" i="1"/>
  <c r="AN67" i="1"/>
  <c r="AZ52" i="1"/>
  <c r="AP53" i="1"/>
  <c r="AX53" i="1"/>
  <c r="AL57" i="1"/>
  <c r="AT57" i="1"/>
  <c r="AR58" i="1"/>
  <c r="AL59" i="1"/>
  <c r="AP60" i="1"/>
  <c r="AL64" i="1"/>
  <c r="AX58" i="1"/>
  <c r="AN60" i="1"/>
  <c r="AV60" i="1"/>
  <c r="AJ61" i="1"/>
  <c r="AR61" i="1"/>
  <c r="AZ61" i="1"/>
  <c r="AN62" i="1"/>
  <c r="AV62" i="1"/>
  <c r="AJ63" i="1"/>
  <c r="AV64" i="1"/>
  <c r="AP65" i="1"/>
  <c r="AZ65" i="1"/>
  <c r="AR66" i="1"/>
  <c r="AP62" i="1"/>
  <c r="AX62" i="1"/>
  <c r="AL63" i="1"/>
  <c r="AV63" i="1"/>
  <c r="AX64" i="1"/>
  <c r="AR65" i="1"/>
  <c r="AJ66" i="1"/>
  <c r="AR59" i="1"/>
  <c r="AZ59" i="1"/>
  <c r="AN63" i="1"/>
  <c r="AP64" i="1"/>
  <c r="AZ64" i="1"/>
  <c r="AJ65" i="1"/>
  <c r="AV66" i="1"/>
  <c r="AT67" i="1"/>
  <c r="AN61" i="1"/>
  <c r="AV61" i="1"/>
  <c r="AJ62" i="1"/>
  <c r="AR62" i="1"/>
  <c r="AZ62" i="1"/>
  <c r="AX63" i="1"/>
  <c r="AR64" i="1"/>
  <c r="AT65" i="1"/>
  <c r="AV67" i="1"/>
  <c r="AP63" i="1"/>
  <c r="AJ64" i="1"/>
  <c r="AL65" i="1"/>
  <c r="AV65" i="1"/>
  <c r="AN66" i="1"/>
  <c r="AX66" i="1"/>
  <c r="AN58" i="1"/>
  <c r="AV58" i="1"/>
  <c r="AL60" i="1"/>
  <c r="AT60" i="1"/>
  <c r="AP61" i="1"/>
  <c r="AX61" i="1"/>
  <c r="AL62" i="1"/>
  <c r="AT62" i="1"/>
  <c r="AZ63" i="1"/>
  <c r="AT64" i="1"/>
  <c r="AN65" i="1"/>
  <c r="AZ66" i="1"/>
  <c r="AL67" i="1"/>
  <c r="AJ67" i="1"/>
  <c r="AR67" i="1"/>
  <c r="AZ67" i="1"/>
  <c r="AX65" i="1"/>
  <c r="AL66" i="1"/>
  <c r="AT66" i="1"/>
  <c r="AP67" i="1"/>
  <c r="AX67" i="1"/>
  <c r="GD63" i="1"/>
  <c r="GD56" i="1"/>
  <c r="GD26" i="1"/>
  <c r="GD31" i="1"/>
  <c r="GD21" i="1"/>
  <c r="GD23" i="1"/>
  <c r="GD5" i="1"/>
  <c r="EK5" i="1"/>
  <c r="FW56" i="1"/>
  <c r="FW23" i="1"/>
  <c r="GI23" i="1" s="1"/>
  <c r="X23" i="1" s="1"/>
  <c r="FW26" i="1"/>
  <c r="FW8" i="1"/>
  <c r="FW5" i="1"/>
  <c r="GA63" i="1"/>
  <c r="GA26" i="1"/>
  <c r="GA5" i="1"/>
  <c r="BG5" i="1"/>
  <c r="BH5" i="1" s="1"/>
  <c r="CZ8" i="1"/>
  <c r="CR8" i="1"/>
  <c r="CJ8" i="1"/>
  <c r="CX8" i="1"/>
  <c r="CP8" i="1"/>
  <c r="CH8" i="1"/>
  <c r="CX5" i="1"/>
  <c r="CH5" i="1"/>
  <c r="CT5" i="1"/>
  <c r="CR5" i="1"/>
  <c r="CN5" i="1"/>
  <c r="CL5" i="1"/>
  <c r="CZ6" i="1"/>
  <c r="CR6" i="1"/>
  <c r="CJ6" i="1"/>
  <c r="CX6" i="1"/>
  <c r="CP6" i="1"/>
  <c r="CH6" i="1"/>
  <c r="FX8" i="1"/>
  <c r="CZ9" i="1"/>
  <c r="CR9" i="1"/>
  <c r="CJ9" i="1"/>
  <c r="CX9" i="1"/>
  <c r="CP9" i="1"/>
  <c r="CH9" i="1"/>
  <c r="CT9" i="1"/>
  <c r="CL9" i="1"/>
  <c r="EN10" i="1"/>
  <c r="EP10" i="1" s="1"/>
  <c r="ER10" i="1" s="1"/>
  <c r="ED10" i="1"/>
  <c r="EF10" i="1" s="1"/>
  <c r="FH10" i="1"/>
  <c r="FJ10" i="1" s="1"/>
  <c r="FL10" i="1" s="1"/>
  <c r="BG11" i="1"/>
  <c r="FZ12" i="1"/>
  <c r="EX12" i="1"/>
  <c r="EZ12" i="1" s="1"/>
  <c r="FB12" i="1" s="1"/>
  <c r="CG12" i="1"/>
  <c r="E12" i="1"/>
  <c r="FY12" i="1"/>
  <c r="EN12" i="1"/>
  <c r="EP12" i="1" s="1"/>
  <c r="ER12" i="1" s="1"/>
  <c r="CF12" i="1"/>
  <c r="V12" i="1"/>
  <c r="BI12" i="1"/>
  <c r="B12" i="1"/>
  <c r="GE12" i="1"/>
  <c r="FW12" i="1"/>
  <c r="GC12" i="1"/>
  <c r="I12" i="1"/>
  <c r="GB12" i="1"/>
  <c r="H12" i="1"/>
  <c r="Z12" i="1" s="1"/>
  <c r="FR12" i="1"/>
  <c r="GC69" i="1"/>
  <c r="FY15" i="1"/>
  <c r="BI15" i="1"/>
  <c r="E15" i="1"/>
  <c r="FX15" i="1"/>
  <c r="V15" i="1"/>
  <c r="GE15" i="1"/>
  <c r="FW15" i="1"/>
  <c r="B15" i="1"/>
  <c r="GA15" i="1"/>
  <c r="BW15" i="1"/>
  <c r="H15" i="1"/>
  <c r="GD15" i="1"/>
  <c r="GC15" i="1"/>
  <c r="BY15" i="1"/>
  <c r="GB15" i="1"/>
  <c r="BX15" i="1"/>
  <c r="CG15" i="1"/>
  <c r="I15" i="1"/>
  <c r="DM5" i="1"/>
  <c r="DI5" i="1"/>
  <c r="DG5" i="1"/>
  <c r="DS5" i="1"/>
  <c r="DC5" i="1"/>
  <c r="DQ5" i="1"/>
  <c r="CV10" i="1"/>
  <c r="CN10" i="1"/>
  <c r="CT10" i="1"/>
  <c r="CL10" i="1"/>
  <c r="CX10" i="1"/>
  <c r="CP10" i="1"/>
  <c r="CH10" i="1"/>
  <c r="EO12" i="1"/>
  <c r="ES12" i="1" s="1"/>
  <c r="EU12" i="1" s="1"/>
  <c r="EE12" i="1"/>
  <c r="EI12" i="1" s="1"/>
  <c r="FI12" i="1"/>
  <c r="FM12" i="1" s="1"/>
  <c r="FO12" i="1" s="1"/>
  <c r="FQ13" i="1"/>
  <c r="FQ16" i="1"/>
  <c r="FS5" i="1"/>
  <c r="DK5" i="1"/>
  <c r="BC5" i="1"/>
  <c r="BD5" i="1" s="1"/>
  <c r="BE5" i="1"/>
  <c r="BF5" i="1" s="1"/>
  <c r="AA5" i="1"/>
  <c r="DO5" i="1"/>
  <c r="GC44" i="1"/>
  <c r="CT6" i="1"/>
  <c r="EY7" i="1"/>
  <c r="FC7" i="1" s="1"/>
  <c r="FE7" i="1" s="1"/>
  <c r="FR7" i="1"/>
  <c r="FQ8" i="1"/>
  <c r="Z8" i="1"/>
  <c r="CV9" i="1"/>
  <c r="ED12" i="1"/>
  <c r="EF12" i="1" s="1"/>
  <c r="EY12" i="1"/>
  <c r="FC12" i="1" s="1"/>
  <c r="FE12" i="1" s="1"/>
  <c r="R14" i="1"/>
  <c r="C14" i="1"/>
  <c r="FR14" i="1"/>
  <c r="EK14" i="1"/>
  <c r="BV15" i="1"/>
  <c r="FI15" i="1"/>
  <c r="FM15" i="1" s="1"/>
  <c r="FO15" i="1" s="1"/>
  <c r="M17" i="1"/>
  <c r="EK17" i="1"/>
  <c r="FR19" i="1"/>
  <c r="ED5" i="1"/>
  <c r="EF5" i="1" s="1"/>
  <c r="EN5" i="1"/>
  <c r="EP5" i="1" s="1"/>
  <c r="ER5" i="1" s="1"/>
  <c r="FH5" i="1"/>
  <c r="FJ5" i="1" s="1"/>
  <c r="FL5" i="1" s="1"/>
  <c r="CJ5" i="1"/>
  <c r="EY5" i="1"/>
  <c r="FC5" i="1" s="1"/>
  <c r="FE5" i="1" s="1"/>
  <c r="FI5" i="1"/>
  <c r="FM5" i="1" s="1"/>
  <c r="FO5" i="1" s="1"/>
  <c r="CL6" i="1"/>
  <c r="CV6" i="1"/>
  <c r="R7" i="1"/>
  <c r="BI7" i="1"/>
  <c r="CT8" i="1"/>
  <c r="BG10" i="1"/>
  <c r="BH10" i="1" s="1"/>
  <c r="BE10" i="1"/>
  <c r="BF10" i="1" s="1"/>
  <c r="AA10" i="1"/>
  <c r="FR10" i="1"/>
  <c r="CR10" i="1"/>
  <c r="CZ11" i="1"/>
  <c r="CR11" i="1"/>
  <c r="CJ11" i="1"/>
  <c r="CX11" i="1"/>
  <c r="CP11" i="1"/>
  <c r="CH11" i="1"/>
  <c r="CV11" i="1"/>
  <c r="CN11" i="1"/>
  <c r="GA12" i="1"/>
  <c r="FS13" i="1"/>
  <c r="BE14" i="1"/>
  <c r="BG14" i="1"/>
  <c r="BC14" i="1"/>
  <c r="BA14" i="1"/>
  <c r="DS10" i="1"/>
  <c r="DK10" i="1"/>
  <c r="DQ10" i="1"/>
  <c r="DI10" i="1"/>
  <c r="DO10" i="1"/>
  <c r="DG10" i="1"/>
  <c r="DE10" i="1"/>
  <c r="K10" i="1" s="1"/>
  <c r="EK10" i="1"/>
  <c r="GA24" i="1"/>
  <c r="FT15" i="1"/>
  <c r="FT17" i="1"/>
  <c r="DU5" i="1"/>
  <c r="FT7" i="1"/>
  <c r="CX13" i="1"/>
  <c r="CP13" i="1"/>
  <c r="CH13" i="1"/>
  <c r="CN13" i="1"/>
  <c r="CV13" i="1"/>
  <c r="CL13" i="1"/>
  <c r="CJ13" i="1"/>
  <c r="CR13" i="1"/>
  <c r="FW7" i="1"/>
  <c r="EX7" i="1"/>
  <c r="EZ7" i="1" s="1"/>
  <c r="FB7" i="1" s="1"/>
  <c r="EN7" i="1"/>
  <c r="EP7" i="1" s="1"/>
  <c r="ER7" i="1" s="1"/>
  <c r="CL8" i="1"/>
  <c r="CV8" i="1"/>
  <c r="FX34" i="1"/>
  <c r="FX26" i="1"/>
  <c r="FX5" i="1"/>
  <c r="EY9" i="1"/>
  <c r="FC9" i="1" s="1"/>
  <c r="FE9" i="1" s="1"/>
  <c r="EO9" i="1"/>
  <c r="ES9" i="1" s="1"/>
  <c r="EU9" i="1" s="1"/>
  <c r="GC23" i="1"/>
  <c r="GC26" i="1"/>
  <c r="GC21" i="1"/>
  <c r="GC5" i="1"/>
  <c r="DQ11" i="1"/>
  <c r="DI11" i="1"/>
  <c r="DO11" i="1"/>
  <c r="DG11" i="1"/>
  <c r="DS11" i="1"/>
  <c r="DK11" i="1"/>
  <c r="DC11" i="1"/>
  <c r="GB69" i="1"/>
  <c r="GB68" i="1"/>
  <c r="BA13" i="1"/>
  <c r="CZ13" i="1"/>
  <c r="Z15" i="1"/>
  <c r="FZ15" i="1"/>
  <c r="FS18" i="1"/>
  <c r="AB18" i="1"/>
  <c r="GB7" i="1"/>
  <c r="H7" i="1"/>
  <c r="Z7" i="1" s="1"/>
  <c r="E7" i="1"/>
  <c r="FY7" i="1"/>
  <c r="V7" i="1"/>
  <c r="GE7" i="1"/>
  <c r="GD7" i="1"/>
  <c r="CF7" i="1"/>
  <c r="FI7" i="1"/>
  <c r="FM7" i="1" s="1"/>
  <c r="FO7" i="1" s="1"/>
  <c r="EE9" i="1"/>
  <c r="EI9" i="1" s="1"/>
  <c r="CJ10" i="1"/>
  <c r="DU10" i="1"/>
  <c r="FQ11" i="1"/>
  <c r="DU11" i="1"/>
  <c r="FZ26" i="1"/>
  <c r="FZ31" i="1"/>
  <c r="FZ23" i="1"/>
  <c r="FR5" i="1"/>
  <c r="CZ5" i="1"/>
  <c r="U5" i="1"/>
  <c r="DE5" i="1"/>
  <c r="FQ6" i="1"/>
  <c r="Z6" i="1"/>
  <c r="FZ44" i="1"/>
  <c r="I7" i="1"/>
  <c r="CG7" i="1"/>
  <c r="ED7" i="1"/>
  <c r="EF7" i="1" s="1"/>
  <c r="CN8" i="1"/>
  <c r="ER8" i="1"/>
  <c r="DU9" i="1"/>
  <c r="DM9" i="1"/>
  <c r="DE9" i="1"/>
  <c r="DS9" i="1"/>
  <c r="DK9" i="1"/>
  <c r="DC9" i="1"/>
  <c r="DG9" i="1"/>
  <c r="DQ9" i="1"/>
  <c r="R10" i="1"/>
  <c r="EU11" i="1"/>
  <c r="GE24" i="1"/>
  <c r="EH13" i="1"/>
  <c r="DQ14" i="1"/>
  <c r="DI14" i="1"/>
  <c r="DO14" i="1"/>
  <c r="DG14" i="1"/>
  <c r="DS14" i="1"/>
  <c r="DK14" i="1"/>
  <c r="DC14" i="1"/>
  <c r="DM14" i="1"/>
  <c r="DE14" i="1"/>
  <c r="FR17" i="1"/>
  <c r="EK19" i="1"/>
  <c r="CG6" i="1"/>
  <c r="EO6" i="1"/>
  <c r="ES6" i="1" s="1"/>
  <c r="EU6" i="1" s="1"/>
  <c r="EX6" i="1"/>
  <c r="EZ6" i="1" s="1"/>
  <c r="FB6" i="1" s="1"/>
  <c r="FZ6" i="1"/>
  <c r="GE62" i="1"/>
  <c r="GE37" i="1"/>
  <c r="CG8" i="1"/>
  <c r="EO8" i="1"/>
  <c r="ES8" i="1" s="1"/>
  <c r="EU8" i="1" s="1"/>
  <c r="EX8" i="1"/>
  <c r="EZ8" i="1" s="1"/>
  <c r="FB8" i="1" s="1"/>
  <c r="FZ8" i="1"/>
  <c r="O10" i="1"/>
  <c r="EY10" i="1"/>
  <c r="FC10" i="1" s="1"/>
  <c r="FE10" i="1" s="1"/>
  <c r="B11" i="1"/>
  <c r="BI11" i="1"/>
  <c r="BD11" i="1" s="1"/>
  <c r="ED11" i="1"/>
  <c r="EF11" i="1" s="1"/>
  <c r="FX11" i="1"/>
  <c r="GF11" i="1" s="1"/>
  <c r="GH11" i="1" s="1"/>
  <c r="B13" i="1"/>
  <c r="EE13" i="1"/>
  <c r="EI13" i="1" s="1"/>
  <c r="GB13" i="1"/>
  <c r="BX14" i="1"/>
  <c r="FY14" i="1"/>
  <c r="EN15" i="1"/>
  <c r="EP15" i="1" s="1"/>
  <c r="ER15" i="1" s="1"/>
  <c r="ED15" i="1"/>
  <c r="EF15" i="1" s="1"/>
  <c r="FH15" i="1"/>
  <c r="FJ15" i="1" s="1"/>
  <c r="FL15" i="1" s="1"/>
  <c r="BY16" i="1"/>
  <c r="GB16" i="1"/>
  <c r="BX16" i="1"/>
  <c r="I16" i="1"/>
  <c r="FH16" i="1"/>
  <c r="FJ16" i="1" s="1"/>
  <c r="FL16" i="1" s="1"/>
  <c r="BW16" i="1"/>
  <c r="S16" i="1" s="1"/>
  <c r="H16" i="1"/>
  <c r="Z16" i="1" s="1"/>
  <c r="B16" i="1"/>
  <c r="DQ16" i="1"/>
  <c r="ED16" i="1"/>
  <c r="EF16" i="1" s="1"/>
  <c r="FY47" i="1"/>
  <c r="GE47" i="1"/>
  <c r="CV17" i="1"/>
  <c r="GB58" i="1"/>
  <c r="DI18" i="1"/>
  <c r="GC19" i="1"/>
  <c r="BY19" i="1"/>
  <c r="GB19" i="1"/>
  <c r="FI19" i="1"/>
  <c r="FM19" i="1" s="1"/>
  <c r="FO19" i="1" s="1"/>
  <c r="BX19" i="1"/>
  <c r="S19" i="1" s="1"/>
  <c r="I19" i="1"/>
  <c r="ED19" i="1"/>
  <c r="EF19" i="1" s="1"/>
  <c r="V19" i="1"/>
  <c r="DM19" i="1"/>
  <c r="EO19" i="1"/>
  <c r="ES19" i="1" s="1"/>
  <c r="EU19" i="1" s="1"/>
  <c r="DZ22" i="1"/>
  <c r="H22" i="1"/>
  <c r="CD22" i="1"/>
  <c r="CF22" i="1" s="1"/>
  <c r="EN23" i="1"/>
  <c r="EP23" i="1" s="1"/>
  <c r="ER23" i="1" s="1"/>
  <c r="ED23" i="1"/>
  <c r="EF23" i="1" s="1"/>
  <c r="FH23" i="1"/>
  <c r="FJ23" i="1" s="1"/>
  <c r="FL23" i="1" s="1"/>
  <c r="EX23" i="1"/>
  <c r="EZ23" i="1" s="1"/>
  <c r="FB23" i="1" s="1"/>
  <c r="FZ24" i="1"/>
  <c r="CZ24" i="1"/>
  <c r="CR24" i="1"/>
  <c r="CJ24" i="1"/>
  <c r="CV24" i="1"/>
  <c r="CN24" i="1"/>
  <c r="CT24" i="1"/>
  <c r="CH24" i="1"/>
  <c r="CX24" i="1"/>
  <c r="CL24" i="1"/>
  <c r="EK25" i="1"/>
  <c r="DO26" i="1"/>
  <c r="DG26" i="1"/>
  <c r="DU26" i="1"/>
  <c r="DM26" i="1"/>
  <c r="DE26" i="1"/>
  <c r="DQ26" i="1"/>
  <c r="DI26" i="1"/>
  <c r="DS26" i="1"/>
  <c r="DC26" i="1"/>
  <c r="DK26" i="1"/>
  <c r="M26" i="1"/>
  <c r="EK26" i="1"/>
  <c r="BE28" i="1"/>
  <c r="BF28" i="1" s="1"/>
  <c r="AA28" i="1"/>
  <c r="BG28" i="1"/>
  <c r="BH28" i="1" s="1"/>
  <c r="BC28" i="1"/>
  <c r="BD28" i="1" s="1"/>
  <c r="AB28" i="1"/>
  <c r="N28" i="1" s="1"/>
  <c r="O28" i="1" s="1"/>
  <c r="CV30" i="1"/>
  <c r="CN30" i="1"/>
  <c r="CZ30" i="1"/>
  <c r="CR30" i="1"/>
  <c r="CJ30" i="1"/>
  <c r="CT30" i="1"/>
  <c r="CH30" i="1"/>
  <c r="CX30" i="1"/>
  <c r="CL30" i="1"/>
  <c r="FH6" i="1"/>
  <c r="FJ6" i="1" s="1"/>
  <c r="FL6" i="1" s="1"/>
  <c r="GA6" i="1"/>
  <c r="GA8" i="1"/>
  <c r="B9" i="1"/>
  <c r="BI9" i="1"/>
  <c r="ED9" i="1"/>
  <c r="EF9" i="1" s="1"/>
  <c r="FY63" i="1"/>
  <c r="FY21" i="1"/>
  <c r="H10" i="1"/>
  <c r="Z10" i="1" s="1"/>
  <c r="FI10" i="1"/>
  <c r="FM10" i="1" s="1"/>
  <c r="FO10" i="1" s="1"/>
  <c r="GB10" i="1"/>
  <c r="V11" i="1"/>
  <c r="EE11" i="1"/>
  <c r="EI11" i="1" s="1"/>
  <c r="EN11" i="1"/>
  <c r="EP11" i="1" s="1"/>
  <c r="ER11" i="1" s="1"/>
  <c r="FY11" i="1"/>
  <c r="V13" i="1"/>
  <c r="BI13" i="1"/>
  <c r="BH13" i="1" s="1"/>
  <c r="FH14" i="1"/>
  <c r="FJ14" i="1" s="1"/>
  <c r="FL14" i="1" s="1"/>
  <c r="FZ14" i="1"/>
  <c r="EE15" i="1"/>
  <c r="EI15" i="1" s="1"/>
  <c r="EY15" i="1"/>
  <c r="FC15" i="1" s="1"/>
  <c r="FE15" i="1" s="1"/>
  <c r="BI16" i="1"/>
  <c r="DI16" i="1"/>
  <c r="FY16" i="1"/>
  <c r="FQ18" i="1"/>
  <c r="DS18" i="1"/>
  <c r="H19" i="1"/>
  <c r="Z19" i="1" s="1"/>
  <c r="BI19" i="1"/>
  <c r="EE23" i="1"/>
  <c r="EI23" i="1" s="1"/>
  <c r="FI23" i="1"/>
  <c r="FM23" i="1" s="1"/>
  <c r="FO23" i="1" s="1"/>
  <c r="EY23" i="1"/>
  <c r="FC23" i="1" s="1"/>
  <c r="FE23" i="1" s="1"/>
  <c r="EO23" i="1"/>
  <c r="ES23" i="1" s="1"/>
  <c r="EU23" i="1" s="1"/>
  <c r="EK24" i="1"/>
  <c r="FQ26" i="1"/>
  <c r="FS27" i="1"/>
  <c r="I6" i="1"/>
  <c r="GC6" i="1"/>
  <c r="EE7" i="1"/>
  <c r="EI7" i="1" s="1"/>
  <c r="I8" i="1"/>
  <c r="GC8" i="1"/>
  <c r="E9" i="1"/>
  <c r="GE31" i="1"/>
  <c r="GE23" i="1"/>
  <c r="GE26" i="1"/>
  <c r="GD10" i="1"/>
  <c r="EY11" i="1"/>
  <c r="FC11" i="1" s="1"/>
  <c r="FE11" i="1" s="1"/>
  <c r="GA11" i="1"/>
  <c r="GA13" i="1"/>
  <c r="BW13" i="1"/>
  <c r="FZ13" i="1"/>
  <c r="BV13" i="1"/>
  <c r="S13" i="1" s="1"/>
  <c r="BY13" i="1"/>
  <c r="GE13" i="1"/>
  <c r="AB14" i="1"/>
  <c r="CF14" i="1"/>
  <c r="EY14" i="1"/>
  <c r="FC14" i="1" s="1"/>
  <c r="FE14" i="1" s="1"/>
  <c r="GE14" i="1"/>
  <c r="FQ15" i="1"/>
  <c r="FS16" i="1"/>
  <c r="DK16" i="1"/>
  <c r="CT17" i="1"/>
  <c r="CL17" i="1"/>
  <c r="CP17" i="1"/>
  <c r="ED17" i="1"/>
  <c r="EF17" i="1" s="1"/>
  <c r="EX17" i="1"/>
  <c r="EZ17" i="1" s="1"/>
  <c r="FB17" i="1" s="1"/>
  <c r="AC18" i="1"/>
  <c r="FS19" i="1"/>
  <c r="AB19" i="1"/>
  <c r="DE19" i="1"/>
  <c r="FY19" i="1"/>
  <c r="EH20" i="1"/>
  <c r="BE25" i="1"/>
  <c r="BF25" i="1" s="1"/>
  <c r="FR28" i="1"/>
  <c r="FS28" i="1"/>
  <c r="GD29" i="1"/>
  <c r="CZ31" i="1"/>
  <c r="CR31" i="1"/>
  <c r="CJ31" i="1"/>
  <c r="CX31" i="1"/>
  <c r="CP31" i="1"/>
  <c r="CH31" i="1"/>
  <c r="CV31" i="1"/>
  <c r="CN31" i="1"/>
  <c r="CT31" i="1"/>
  <c r="CL31" i="1"/>
  <c r="FT6" i="1"/>
  <c r="GD6" i="1"/>
  <c r="EO7" i="1"/>
  <c r="ES7" i="1" s="1"/>
  <c r="EU7" i="1" s="1"/>
  <c r="FT8" i="1"/>
  <c r="GD8" i="1"/>
  <c r="FH9" i="1"/>
  <c r="FJ9" i="1" s="1"/>
  <c r="FL9" i="1" s="1"/>
  <c r="GE10" i="1"/>
  <c r="H11" i="1"/>
  <c r="Z11" i="1" s="1"/>
  <c r="AA11" i="1"/>
  <c r="BE11" i="1"/>
  <c r="BF11" i="1" s="1"/>
  <c r="GB11" i="1"/>
  <c r="H13" i="1"/>
  <c r="Z13" i="1" s="1"/>
  <c r="FH13" i="1"/>
  <c r="FJ13" i="1" s="1"/>
  <c r="FL13" i="1" s="1"/>
  <c r="EX13" i="1"/>
  <c r="EZ13" i="1" s="1"/>
  <c r="FB13" i="1" s="1"/>
  <c r="E14" i="1"/>
  <c r="EX15" i="1"/>
  <c r="EZ15" i="1" s="1"/>
  <c r="FB15" i="1" s="1"/>
  <c r="AC16" i="1"/>
  <c r="DC16" i="1"/>
  <c r="DU16" i="1"/>
  <c r="BG17" i="1"/>
  <c r="BH17" i="1" s="1"/>
  <c r="AB17" i="1"/>
  <c r="N17" i="1" s="1"/>
  <c r="BE17" i="1"/>
  <c r="BF17" i="1" s="1"/>
  <c r="CH17" i="1"/>
  <c r="CZ17" i="1"/>
  <c r="C18" i="1"/>
  <c r="CX18" i="1"/>
  <c r="CP18" i="1"/>
  <c r="CH18" i="1"/>
  <c r="CV18" i="1"/>
  <c r="CN18" i="1"/>
  <c r="CZ18" i="1"/>
  <c r="CR18" i="1"/>
  <c r="CJ18" i="1"/>
  <c r="AC19" i="1"/>
  <c r="FH19" i="1"/>
  <c r="FJ19" i="1" s="1"/>
  <c r="FL19" i="1" s="1"/>
  <c r="FZ19" i="1"/>
  <c r="AA20" i="1"/>
  <c r="AB11" i="1"/>
  <c r="N11" i="1" s="1"/>
  <c r="O11" i="1" s="1"/>
  <c r="BC13" i="1"/>
  <c r="BD13" i="1" s="1"/>
  <c r="AB13" i="1"/>
  <c r="N13" i="1" s="1"/>
  <c r="O13" i="1" s="1"/>
  <c r="BE13" i="1"/>
  <c r="BF13" i="1" s="1"/>
  <c r="EY13" i="1"/>
  <c r="FC13" i="1" s="1"/>
  <c r="FE13" i="1" s="1"/>
  <c r="EO13" i="1"/>
  <c r="ES13" i="1" s="1"/>
  <c r="EU13" i="1" s="1"/>
  <c r="GD14" i="1"/>
  <c r="GC14" i="1"/>
  <c r="BY14" i="1"/>
  <c r="GB14" i="1"/>
  <c r="FI14" i="1"/>
  <c r="FM14" i="1" s="1"/>
  <c r="FO14" i="1" s="1"/>
  <c r="FX14" i="1"/>
  <c r="ED14" i="1"/>
  <c r="EF14" i="1" s="1"/>
  <c r="FT14" i="1"/>
  <c r="BI14" i="1"/>
  <c r="EO14" i="1"/>
  <c r="ES14" i="1" s="1"/>
  <c r="EU14" i="1" s="1"/>
  <c r="DM16" i="1"/>
  <c r="DU18" i="1"/>
  <c r="DM18" i="1"/>
  <c r="DE18" i="1"/>
  <c r="K18" i="1" s="1"/>
  <c r="DO18" i="1"/>
  <c r="CZ20" i="1"/>
  <c r="CR20" i="1"/>
  <c r="CJ20" i="1"/>
  <c r="CH20" i="1"/>
  <c r="CP20" i="1"/>
  <c r="CL20" i="1"/>
  <c r="FX21" i="1"/>
  <c r="FY26" i="1"/>
  <c r="DO29" i="1"/>
  <c r="DG29" i="1"/>
  <c r="DS29" i="1"/>
  <c r="DK29" i="1"/>
  <c r="DC29" i="1"/>
  <c r="DM29" i="1"/>
  <c r="DU29" i="1"/>
  <c r="DI29" i="1"/>
  <c r="DE29" i="1"/>
  <c r="DQ29" i="1"/>
  <c r="AB5" i="1"/>
  <c r="N5" i="1" s="1"/>
  <c r="O5" i="1" s="1"/>
  <c r="B6" i="1"/>
  <c r="BI6" i="1"/>
  <c r="FY37" i="1"/>
  <c r="FY62" i="1"/>
  <c r="B8" i="1"/>
  <c r="BI8" i="1"/>
  <c r="ED8" i="1"/>
  <c r="EF8" i="1" s="1"/>
  <c r="I9" i="1"/>
  <c r="GB26" i="1"/>
  <c r="GB34" i="1"/>
  <c r="GB21" i="1"/>
  <c r="V10" i="1"/>
  <c r="CG13" i="1"/>
  <c r="FX13" i="1"/>
  <c r="GF13" i="1" s="1"/>
  <c r="H14" i="1"/>
  <c r="Z14" i="1" s="1"/>
  <c r="AC14" i="1"/>
  <c r="BV14" i="1"/>
  <c r="S14" i="1" s="1"/>
  <c r="CF15" i="1"/>
  <c r="CF16" i="1"/>
  <c r="EN16" i="1"/>
  <c r="EP16" i="1" s="1"/>
  <c r="ER16" i="1" s="1"/>
  <c r="Z17" i="1"/>
  <c r="CJ17" i="1"/>
  <c r="DG18" i="1"/>
  <c r="EY18" i="1"/>
  <c r="FC18" i="1" s="1"/>
  <c r="FE18" i="1" s="1"/>
  <c r="EO18" i="1"/>
  <c r="ES18" i="1" s="1"/>
  <c r="EU18" i="1" s="1"/>
  <c r="EE18" i="1"/>
  <c r="EI18" i="1" s="1"/>
  <c r="B19" i="1"/>
  <c r="CF19" i="1"/>
  <c r="EY19" i="1"/>
  <c r="FC19" i="1" s="1"/>
  <c r="FE19" i="1" s="1"/>
  <c r="GE19" i="1"/>
  <c r="DU20" i="1"/>
  <c r="DM20" i="1"/>
  <c r="DE20" i="1"/>
  <c r="DQ20" i="1"/>
  <c r="DI20" i="1"/>
  <c r="DK20" i="1"/>
  <c r="DO20" i="1"/>
  <c r="CT20" i="1"/>
  <c r="EK28" i="1"/>
  <c r="DO16" i="1"/>
  <c r="DG16" i="1"/>
  <c r="FI16" i="1"/>
  <c r="FM16" i="1" s="1"/>
  <c r="FO16" i="1" s="1"/>
  <c r="EY16" i="1"/>
  <c r="FC16" i="1" s="1"/>
  <c r="FE16" i="1" s="1"/>
  <c r="EO16" i="1"/>
  <c r="ES16" i="1" s="1"/>
  <c r="BC18" i="1"/>
  <c r="BD18" i="1" s="1"/>
  <c r="AA18" i="1"/>
  <c r="BA18" i="1"/>
  <c r="BB18" i="1" s="1"/>
  <c r="BE18" i="1"/>
  <c r="BF18" i="1" s="1"/>
  <c r="DQ19" i="1"/>
  <c r="DI19" i="1"/>
  <c r="DO19" i="1"/>
  <c r="DG19" i="1"/>
  <c r="DS19" i="1"/>
  <c r="DK19" i="1"/>
  <c r="DC19" i="1"/>
  <c r="Z25" i="1"/>
  <c r="FQ25" i="1"/>
  <c r="BC25" i="1"/>
  <c r="BD25" i="1" s="1"/>
  <c r="AB25" i="1"/>
  <c r="N25" i="1" s="1"/>
  <c r="O25" i="1" s="1"/>
  <c r="FY29" i="1"/>
  <c r="EK34" i="1"/>
  <c r="FW49" i="1"/>
  <c r="CT21" i="1"/>
  <c r="CL21" i="1"/>
  <c r="CX21" i="1"/>
  <c r="CP21" i="1"/>
  <c r="CH21" i="1"/>
  <c r="CR21" i="1"/>
  <c r="EY21" i="1"/>
  <c r="FC21" i="1" s="1"/>
  <c r="FE21" i="1" s="1"/>
  <c r="EO21" i="1"/>
  <c r="ES21" i="1" s="1"/>
  <c r="EU21" i="1" s="1"/>
  <c r="EU24" i="1"/>
  <c r="GE30" i="1"/>
  <c r="FQ32" i="1"/>
  <c r="ED45" i="1"/>
  <c r="EF45" i="1" s="1"/>
  <c r="EX45" i="1"/>
  <c r="EZ45" i="1" s="1"/>
  <c r="FB45" i="1" s="1"/>
  <c r="EN45" i="1"/>
  <c r="EP45" i="1" s="1"/>
  <c r="ER45" i="1" s="1"/>
  <c r="FH45" i="1"/>
  <c r="FJ45" i="1" s="1"/>
  <c r="FL45" i="1" s="1"/>
  <c r="O17" i="1"/>
  <c r="BV17" i="1"/>
  <c r="S17" i="1" s="1"/>
  <c r="CG17" i="1"/>
  <c r="FH20" i="1"/>
  <c r="FJ20" i="1" s="1"/>
  <c r="FL20" i="1" s="1"/>
  <c r="EX20" i="1"/>
  <c r="EZ20" i="1" s="1"/>
  <c r="FB20" i="1" s="1"/>
  <c r="EN20" i="1"/>
  <c r="EP20" i="1" s="1"/>
  <c r="ER20" i="1" s="1"/>
  <c r="EE21" i="1"/>
  <c r="EI21" i="1" s="1"/>
  <c r="FI21" i="1"/>
  <c r="FM21" i="1" s="1"/>
  <c r="FO21" i="1" s="1"/>
  <c r="EY22" i="1"/>
  <c r="FC22" i="1" s="1"/>
  <c r="FE22" i="1" s="1"/>
  <c r="BW24" i="1"/>
  <c r="S24" i="1" s="1"/>
  <c r="FH25" i="1"/>
  <c r="FJ25" i="1" s="1"/>
  <c r="FL25" i="1" s="1"/>
  <c r="ED25" i="1"/>
  <c r="EF25" i="1" s="1"/>
  <c r="FI25" i="1"/>
  <c r="FM25" i="1" s="1"/>
  <c r="FO25" i="1" s="1"/>
  <c r="EY25" i="1"/>
  <c r="FC25" i="1" s="1"/>
  <c r="FE25" i="1" s="1"/>
  <c r="BC26" i="1"/>
  <c r="BD26" i="1" s="1"/>
  <c r="CD26" i="1"/>
  <c r="CF26" i="1" s="1"/>
  <c r="H26" i="1"/>
  <c r="Z26" i="1" s="1"/>
  <c r="DZ26" i="1"/>
  <c r="BC27" i="1"/>
  <c r="BD27" i="1" s="1"/>
  <c r="AB27" i="1"/>
  <c r="N27" i="1" s="1"/>
  <c r="O27" i="1" s="1"/>
  <c r="BE27" i="1"/>
  <c r="BF27" i="1" s="1"/>
  <c r="AA27" i="1"/>
  <c r="H27" i="1"/>
  <c r="Z27" i="1" s="1"/>
  <c r="DZ27" i="1"/>
  <c r="CT29" i="1"/>
  <c r="CL29" i="1"/>
  <c r="CZ29" i="1"/>
  <c r="CR29" i="1"/>
  <c r="CJ29" i="1"/>
  <c r="J29" i="1" s="1"/>
  <c r="CV29" i="1"/>
  <c r="CN29" i="1"/>
  <c r="CP29" i="1"/>
  <c r="DQ24" i="1"/>
  <c r="DI24" i="1"/>
  <c r="DO24" i="1"/>
  <c r="DG24" i="1"/>
  <c r="DS24" i="1"/>
  <c r="DK24" i="1"/>
  <c r="DC24" i="1"/>
  <c r="GD19" i="1"/>
  <c r="CX27" i="1"/>
  <c r="CP27" i="1"/>
  <c r="CH27" i="1"/>
  <c r="CV27" i="1"/>
  <c r="CN27" i="1"/>
  <c r="CZ27" i="1"/>
  <c r="CR27" i="1"/>
  <c r="CJ27" i="1"/>
  <c r="EH28" i="1"/>
  <c r="DB29" i="1"/>
  <c r="DQ36" i="1"/>
  <c r="DI36" i="1"/>
  <c r="DU36" i="1"/>
  <c r="DM36" i="1"/>
  <c r="DE36" i="1"/>
  <c r="DK36" i="1"/>
  <c r="DS36" i="1"/>
  <c r="DG36" i="1"/>
  <c r="DC36" i="1"/>
  <c r="DO36" i="1"/>
  <c r="GD17" i="1"/>
  <c r="EN18" i="1"/>
  <c r="EP18" i="1" s="1"/>
  <c r="ER18" i="1" s="1"/>
  <c r="AA21" i="1"/>
  <c r="CN21" i="1"/>
  <c r="DO22" i="1"/>
  <c r="DG22" i="1"/>
  <c r="DS22" i="1"/>
  <c r="DK22" i="1"/>
  <c r="DC22" i="1"/>
  <c r="EE22" i="1"/>
  <c r="EI22" i="1" s="1"/>
  <c r="FY23" i="1"/>
  <c r="DS23" i="1"/>
  <c r="DK23" i="1"/>
  <c r="DC23" i="1"/>
  <c r="DO23" i="1"/>
  <c r="DG23" i="1"/>
  <c r="DQ23" i="1"/>
  <c r="GD24" i="1"/>
  <c r="GC24" i="1"/>
  <c r="BY24" i="1"/>
  <c r="I24" i="1"/>
  <c r="GB24" i="1"/>
  <c r="FI24" i="1"/>
  <c r="FM24" i="1" s="1"/>
  <c r="FO24" i="1" s="1"/>
  <c r="BX24" i="1"/>
  <c r="H24" i="1"/>
  <c r="FY24" i="1"/>
  <c r="BI24" i="1"/>
  <c r="FX24" i="1"/>
  <c r="B24" i="1"/>
  <c r="EN24" i="1"/>
  <c r="EP24" i="1" s="1"/>
  <c r="ER24" i="1" s="1"/>
  <c r="ED24" i="1"/>
  <c r="EF24" i="1" s="1"/>
  <c r="EY24" i="1"/>
  <c r="FC24" i="1" s="1"/>
  <c r="FE24" i="1" s="1"/>
  <c r="GE67" i="1"/>
  <c r="GE60" i="1"/>
  <c r="DO25" i="1"/>
  <c r="DG25" i="1"/>
  <c r="DS25" i="1"/>
  <c r="DK25" i="1"/>
  <c r="DC25" i="1"/>
  <c r="DU27" i="1"/>
  <c r="DM27" i="1"/>
  <c r="DE27" i="1"/>
  <c r="K27" i="1" s="1"/>
  <c r="DQ27" i="1"/>
  <c r="DI27" i="1"/>
  <c r="CT27" i="1"/>
  <c r="DU32" i="1"/>
  <c r="DM32" i="1"/>
  <c r="DE32" i="1"/>
  <c r="DQ32" i="1"/>
  <c r="DI32" i="1"/>
  <c r="DK32" i="1"/>
  <c r="DS32" i="1"/>
  <c r="DG32" i="1"/>
  <c r="DC32" i="1"/>
  <c r="DO43" i="1"/>
  <c r="DG43" i="1"/>
  <c r="DU43" i="1"/>
  <c r="DM43" i="1"/>
  <c r="DE43" i="1"/>
  <c r="DQ43" i="1"/>
  <c r="DI43" i="1"/>
  <c r="DK43" i="1"/>
  <c r="DC43" i="1"/>
  <c r="DS43" i="1"/>
  <c r="AB16" i="1"/>
  <c r="N16" i="1" s="1"/>
  <c r="O16" i="1" s="1"/>
  <c r="B17" i="1"/>
  <c r="GE17" i="1"/>
  <c r="BV18" i="1"/>
  <c r="S18" i="1" s="1"/>
  <c r="EX18" i="1"/>
  <c r="EZ18" i="1" s="1"/>
  <c r="FB18" i="1" s="1"/>
  <c r="FZ18" i="1"/>
  <c r="GI18" i="1" s="1"/>
  <c r="X18" i="1" s="1"/>
  <c r="GA20" i="1"/>
  <c r="EY20" i="1"/>
  <c r="FC20" i="1" s="1"/>
  <c r="FZ20" i="1"/>
  <c r="BV20" i="1"/>
  <c r="S20" i="1" s="1"/>
  <c r="GD20" i="1"/>
  <c r="GC20" i="1"/>
  <c r="BY20" i="1"/>
  <c r="CZ21" i="1"/>
  <c r="DE22" i="1"/>
  <c r="AA23" i="1"/>
  <c r="DE24" i="1"/>
  <c r="FW67" i="1"/>
  <c r="FW60" i="1"/>
  <c r="DI25" i="1"/>
  <c r="EN25" i="1"/>
  <c r="EP25" i="1" s="1"/>
  <c r="ER25" i="1" s="1"/>
  <c r="GF25" i="1"/>
  <c r="FO26" i="1"/>
  <c r="DG27" i="1"/>
  <c r="M27" i="1"/>
  <c r="R28" i="1"/>
  <c r="CX28" i="1"/>
  <c r="CP28" i="1"/>
  <c r="CH28" i="1"/>
  <c r="CV28" i="1"/>
  <c r="CN28" i="1"/>
  <c r="CZ28" i="1"/>
  <c r="CR28" i="1"/>
  <c r="CJ28" i="1"/>
  <c r="CX29" i="1"/>
  <c r="EH32" i="1"/>
  <c r="CX42" i="1"/>
  <c r="CP42" i="1"/>
  <c r="CH42" i="1"/>
  <c r="CT42" i="1"/>
  <c r="CL42" i="1"/>
  <c r="CZ42" i="1"/>
  <c r="CN42" i="1"/>
  <c r="CV42" i="1"/>
  <c r="CJ42" i="1"/>
  <c r="CR42" i="1"/>
  <c r="V17" i="1"/>
  <c r="H18" i="1"/>
  <c r="Z18" i="1" s="1"/>
  <c r="BW18" i="1"/>
  <c r="H20" i="1"/>
  <c r="DS21" i="1"/>
  <c r="DK21" i="1"/>
  <c r="DC21" i="1"/>
  <c r="DU21" i="1"/>
  <c r="DM21" i="1"/>
  <c r="DE21" i="1"/>
  <c r="DZ21" i="1"/>
  <c r="GC22" i="1"/>
  <c r="BY22" i="1"/>
  <c r="I22" i="1"/>
  <c r="GB22" i="1"/>
  <c r="BX22" i="1"/>
  <c r="S22" i="1" s="1"/>
  <c r="GA22" i="1"/>
  <c r="FX22" i="1"/>
  <c r="GE22" i="1"/>
  <c r="FW22" i="1"/>
  <c r="BI22" i="1"/>
  <c r="DQ22" i="1"/>
  <c r="GD22" i="1"/>
  <c r="CD23" i="1"/>
  <c r="CF23" i="1" s="1"/>
  <c r="H23" i="1"/>
  <c r="DI23" i="1"/>
  <c r="DU25" i="1"/>
  <c r="DS27" i="1"/>
  <c r="DS28" i="1"/>
  <c r="DM28" i="1"/>
  <c r="DE28" i="1"/>
  <c r="DU28" i="1"/>
  <c r="DK28" i="1"/>
  <c r="DC28" i="1"/>
  <c r="DO28" i="1"/>
  <c r="DG28" i="1"/>
  <c r="FW31" i="1"/>
  <c r="DO32" i="1"/>
  <c r="E21" i="1"/>
  <c r="BV21" i="1"/>
  <c r="FZ21" i="1"/>
  <c r="BW23" i="1"/>
  <c r="GA23" i="1"/>
  <c r="R25" i="1"/>
  <c r="BG25" i="1"/>
  <c r="BH25" i="1" s="1"/>
  <c r="CD25" i="1"/>
  <c r="CF25" i="1" s="1"/>
  <c r="AB26" i="1"/>
  <c r="N26" i="1" s="1"/>
  <c r="O26" i="1" s="1"/>
  <c r="Z28" i="1"/>
  <c r="EN28" i="1"/>
  <c r="EP28" i="1" s="1"/>
  <c r="ER28" i="1" s="1"/>
  <c r="EX28" i="1"/>
  <c r="EZ28" i="1" s="1"/>
  <c r="FB28" i="1" s="1"/>
  <c r="FH28" i="1"/>
  <c r="FJ28" i="1" s="1"/>
  <c r="FL28" i="1" s="1"/>
  <c r="I29" i="1"/>
  <c r="FI29" i="1"/>
  <c r="FM29" i="1" s="1"/>
  <c r="FO29" i="1" s="1"/>
  <c r="EN29" i="1"/>
  <c r="EP29" i="1" s="1"/>
  <c r="ER29" i="1" s="1"/>
  <c r="EX29" i="1"/>
  <c r="EZ29" i="1" s="1"/>
  <c r="FB29" i="1" s="1"/>
  <c r="BW30" i="1"/>
  <c r="S30" i="1" s="1"/>
  <c r="GD30" i="1"/>
  <c r="BA33" i="1"/>
  <c r="DS33" i="1"/>
  <c r="DK33" i="1"/>
  <c r="DC33" i="1"/>
  <c r="DO33" i="1"/>
  <c r="DG33" i="1"/>
  <c r="DQ33" i="1"/>
  <c r="CV34" i="1"/>
  <c r="CN34" i="1"/>
  <c r="CT34" i="1"/>
  <c r="CL34" i="1"/>
  <c r="CZ34" i="1"/>
  <c r="CR34" i="1"/>
  <c r="CJ34" i="1"/>
  <c r="CX34" i="1"/>
  <c r="CP34" i="1"/>
  <c r="CH34" i="1"/>
  <c r="CV37" i="1"/>
  <c r="CN37" i="1"/>
  <c r="CJ37" i="1"/>
  <c r="CR37" i="1"/>
  <c r="CZ37" i="1"/>
  <c r="CH37" i="1"/>
  <c r="CP37" i="1"/>
  <c r="CX37" i="1"/>
  <c r="CL37" i="1"/>
  <c r="CT37" i="1"/>
  <c r="EK38" i="1"/>
  <c r="EX44" i="1"/>
  <c r="EZ44" i="1" s="1"/>
  <c r="FB44" i="1" s="1"/>
  <c r="EN44" i="1"/>
  <c r="EP44" i="1" s="1"/>
  <c r="ER44" i="1" s="1"/>
  <c r="ED44" i="1"/>
  <c r="EF44" i="1" s="1"/>
  <c r="FH44" i="1"/>
  <c r="FJ44" i="1" s="1"/>
  <c r="FL44" i="1" s="1"/>
  <c r="BW21" i="1"/>
  <c r="GA21" i="1"/>
  <c r="BX23" i="1"/>
  <c r="GB23" i="1"/>
  <c r="R26" i="1"/>
  <c r="BG26" i="1"/>
  <c r="BH26" i="1" s="1"/>
  <c r="EO28" i="1"/>
  <c r="ES28" i="1" s="1"/>
  <c r="EU28" i="1" s="1"/>
  <c r="EY28" i="1"/>
  <c r="FC28" i="1" s="1"/>
  <c r="FE28" i="1" s="1"/>
  <c r="GF28" i="1"/>
  <c r="GG28" i="1" s="1"/>
  <c r="EO29" i="1"/>
  <c r="ES29" i="1" s="1"/>
  <c r="EY29" i="1"/>
  <c r="FC29" i="1" s="1"/>
  <c r="FE29" i="1" s="1"/>
  <c r="FW29" i="1"/>
  <c r="DZ30" i="1"/>
  <c r="H30" i="1"/>
  <c r="DI31" i="1"/>
  <c r="GA32" i="1"/>
  <c r="EY32" i="1"/>
  <c r="FC32" i="1" s="1"/>
  <c r="FE32" i="1" s="1"/>
  <c r="BW32" i="1"/>
  <c r="FZ32" i="1"/>
  <c r="BV32" i="1"/>
  <c r="S32" i="1" s="1"/>
  <c r="B32" i="1"/>
  <c r="R32" i="1" s="1"/>
  <c r="FY32" i="1"/>
  <c r="EE32" i="1"/>
  <c r="EI32" i="1" s="1"/>
  <c r="CF32" i="1"/>
  <c r="BI32" i="1"/>
  <c r="GE32" i="1"/>
  <c r="FW32" i="1"/>
  <c r="I32" i="1"/>
  <c r="GD32" i="1"/>
  <c r="H32" i="1"/>
  <c r="Z32" i="1" s="1"/>
  <c r="U32" i="1" s="1"/>
  <c r="FH32" i="1"/>
  <c r="FJ32" i="1" s="1"/>
  <c r="FL32" i="1" s="1"/>
  <c r="EX32" i="1"/>
  <c r="EZ32" i="1" s="1"/>
  <c r="FB32" i="1" s="1"/>
  <c r="EN32" i="1"/>
  <c r="EP32" i="1" s="1"/>
  <c r="ER32" i="1" s="1"/>
  <c r="GC32" i="1"/>
  <c r="AC33" i="1"/>
  <c r="DS34" i="1"/>
  <c r="DK34" i="1"/>
  <c r="DC34" i="1"/>
  <c r="DQ34" i="1"/>
  <c r="DI34" i="1"/>
  <c r="DU34" i="1"/>
  <c r="DM34" i="1"/>
  <c r="DE34" i="1"/>
  <c r="ER34" i="1"/>
  <c r="EN37" i="1"/>
  <c r="EP37" i="1" s="1"/>
  <c r="ER37" i="1" s="1"/>
  <c r="ED37" i="1"/>
  <c r="EF37" i="1" s="1"/>
  <c r="EX37" i="1"/>
  <c r="EZ37" i="1" s="1"/>
  <c r="FB37" i="1" s="1"/>
  <c r="FH37" i="1"/>
  <c r="FJ37" i="1" s="1"/>
  <c r="FL37" i="1" s="1"/>
  <c r="CX39" i="1"/>
  <c r="CP39" i="1"/>
  <c r="CH39" i="1"/>
  <c r="CN39" i="1"/>
  <c r="CV39" i="1"/>
  <c r="CL39" i="1"/>
  <c r="CT39" i="1"/>
  <c r="CR39" i="1"/>
  <c r="CZ39" i="1"/>
  <c r="GC40" i="1"/>
  <c r="DO53" i="1"/>
  <c r="DG53" i="1"/>
  <c r="DI53" i="1"/>
  <c r="DQ53" i="1"/>
  <c r="DE53" i="1"/>
  <c r="DM53" i="1"/>
  <c r="DK53" i="1"/>
  <c r="DU53" i="1"/>
  <c r="DC53" i="1"/>
  <c r="DS53" i="1"/>
  <c r="CT38" i="1"/>
  <c r="CL38" i="1"/>
  <c r="CP38" i="1"/>
  <c r="CX38" i="1"/>
  <c r="CN38" i="1"/>
  <c r="CV38" i="1"/>
  <c r="CR38" i="1"/>
  <c r="CZ38" i="1"/>
  <c r="CH38" i="1"/>
  <c r="BW29" i="1"/>
  <c r="S29" i="1" s="1"/>
  <c r="GA29" i="1"/>
  <c r="DS30" i="1"/>
  <c r="DK30" i="1"/>
  <c r="DC30" i="1"/>
  <c r="DO30" i="1"/>
  <c r="DG30" i="1"/>
  <c r="DM30" i="1"/>
  <c r="EE30" i="1"/>
  <c r="EI30" i="1" s="1"/>
  <c r="FI30" i="1"/>
  <c r="FM30" i="1" s="1"/>
  <c r="FO30" i="1" s="1"/>
  <c r="DM31" i="1"/>
  <c r="FI31" i="1"/>
  <c r="FM31" i="1" s="1"/>
  <c r="FO31" i="1" s="1"/>
  <c r="EY31" i="1"/>
  <c r="FC31" i="1" s="1"/>
  <c r="FE31" i="1" s="1"/>
  <c r="EE31" i="1"/>
  <c r="EI31" i="1" s="1"/>
  <c r="AC32" i="1"/>
  <c r="FS34" i="1"/>
  <c r="GE35" i="1"/>
  <c r="AH43" i="1"/>
  <c r="FW21" i="1"/>
  <c r="GE21" i="1"/>
  <c r="B23" i="1"/>
  <c r="FX23" i="1"/>
  <c r="GB67" i="1"/>
  <c r="GB60" i="1"/>
  <c r="BY29" i="1"/>
  <c r="GC29" i="1"/>
  <c r="FY30" i="1"/>
  <c r="BI30" i="1"/>
  <c r="FX30" i="1"/>
  <c r="B30" i="1"/>
  <c r="GC30" i="1"/>
  <c r="BY30" i="1"/>
  <c r="I30" i="1"/>
  <c r="GB30" i="1"/>
  <c r="BX30" i="1"/>
  <c r="FW30" i="1"/>
  <c r="GC31" i="1"/>
  <c r="BY31" i="1"/>
  <c r="I31" i="1"/>
  <c r="GB31" i="1"/>
  <c r="BX31" i="1"/>
  <c r="GA31" i="1"/>
  <c r="BW31" i="1"/>
  <c r="FY31" i="1"/>
  <c r="BI31" i="1"/>
  <c r="FX31" i="1"/>
  <c r="B31" i="1"/>
  <c r="FL33" i="1"/>
  <c r="EH34" i="1"/>
  <c r="CT35" i="1"/>
  <c r="CL35" i="1"/>
  <c r="CZ35" i="1"/>
  <c r="CR35" i="1"/>
  <c r="CJ35" i="1"/>
  <c r="CX35" i="1"/>
  <c r="CP35" i="1"/>
  <c r="CH35" i="1"/>
  <c r="CV35" i="1"/>
  <c r="CN35" i="1"/>
  <c r="DQ35" i="1"/>
  <c r="DI35" i="1"/>
  <c r="DO35" i="1"/>
  <c r="DG35" i="1"/>
  <c r="DS35" i="1"/>
  <c r="DK35" i="1"/>
  <c r="DC35" i="1"/>
  <c r="EX38" i="1"/>
  <c r="EZ38" i="1" s="1"/>
  <c r="FB38" i="1" s="1"/>
  <c r="FH38" i="1"/>
  <c r="FJ38" i="1" s="1"/>
  <c r="FL38" i="1" s="1"/>
  <c r="ED38" i="1"/>
  <c r="EF38" i="1" s="1"/>
  <c r="EN38" i="1"/>
  <c r="EP38" i="1" s="1"/>
  <c r="ER38" i="1" s="1"/>
  <c r="FH40" i="1"/>
  <c r="FJ40" i="1" s="1"/>
  <c r="FL40" i="1" s="1"/>
  <c r="EX40" i="1"/>
  <c r="EZ40" i="1" s="1"/>
  <c r="FB40" i="1" s="1"/>
  <c r="ED40" i="1"/>
  <c r="EF40" i="1" s="1"/>
  <c r="EH42" i="1"/>
  <c r="BI23" i="1"/>
  <c r="AA25" i="1"/>
  <c r="E29" i="1"/>
  <c r="H29" i="1"/>
  <c r="DE30" i="1"/>
  <c r="FZ30" i="1"/>
  <c r="CV33" i="1"/>
  <c r="CN33" i="1"/>
  <c r="CT33" i="1"/>
  <c r="CL33" i="1"/>
  <c r="CZ33" i="1"/>
  <c r="CR33" i="1"/>
  <c r="CJ33" i="1"/>
  <c r="DB33" i="1" s="1"/>
  <c r="CP33" i="1"/>
  <c r="EY33" i="1"/>
  <c r="FC33" i="1" s="1"/>
  <c r="FE33" i="1" s="1"/>
  <c r="EE33" i="1"/>
  <c r="EI33" i="1" s="1"/>
  <c r="FI33" i="1"/>
  <c r="FM33" i="1" s="1"/>
  <c r="FO33" i="1" s="1"/>
  <c r="DM35" i="1"/>
  <c r="EX36" i="1"/>
  <c r="EZ36" i="1" s="1"/>
  <c r="FB36" i="1" s="1"/>
  <c r="EN36" i="1"/>
  <c r="EP36" i="1" s="1"/>
  <c r="ER36" i="1" s="1"/>
  <c r="ED36" i="1"/>
  <c r="EF36" i="1" s="1"/>
  <c r="FH36" i="1"/>
  <c r="FJ36" i="1" s="1"/>
  <c r="FL36" i="1" s="1"/>
  <c r="GB29" i="1"/>
  <c r="BX29" i="1"/>
  <c r="FX29" i="1"/>
  <c r="B29" i="1"/>
  <c r="ED29" i="1"/>
  <c r="EF29" i="1" s="1"/>
  <c r="GE29" i="1"/>
  <c r="DZ31" i="1"/>
  <c r="H31" i="1"/>
  <c r="DO31" i="1"/>
  <c r="DG31" i="1"/>
  <c r="DS31" i="1"/>
  <c r="DK31" i="1"/>
  <c r="DC31" i="1"/>
  <c r="DQ31" i="1"/>
  <c r="FS33" i="1"/>
  <c r="FR33" i="1"/>
  <c r="FY34" i="1"/>
  <c r="GB40" i="1"/>
  <c r="FI40" i="1"/>
  <c r="FM40" i="1" s="1"/>
  <c r="FO40" i="1" s="1"/>
  <c r="BX40" i="1"/>
  <c r="H40" i="1"/>
  <c r="GA40" i="1"/>
  <c r="EY40" i="1"/>
  <c r="FC40" i="1" s="1"/>
  <c r="FE40" i="1" s="1"/>
  <c r="BW40" i="1"/>
  <c r="FZ40" i="1"/>
  <c r="BV40" i="1"/>
  <c r="E40" i="1"/>
  <c r="GE40" i="1"/>
  <c r="FW40" i="1"/>
  <c r="GD40" i="1"/>
  <c r="EE40" i="1"/>
  <c r="EI40" i="1" s="1"/>
  <c r="CF40" i="1"/>
  <c r="I40" i="1"/>
  <c r="FY40" i="1"/>
  <c r="BI40" i="1"/>
  <c r="FX40" i="1"/>
  <c r="B40" i="1"/>
  <c r="E33" i="1"/>
  <c r="N33" i="1"/>
  <c r="O33" i="1" s="1"/>
  <c r="BX33" i="1"/>
  <c r="S33" i="1" s="1"/>
  <c r="GB33" i="1"/>
  <c r="B34" i="1"/>
  <c r="R34" i="1" s="1"/>
  <c r="BV34" i="1"/>
  <c r="EO34" i="1"/>
  <c r="ES34" i="1" s="1"/>
  <c r="EU34" i="1" s="1"/>
  <c r="EX34" i="1"/>
  <c r="EZ34" i="1" s="1"/>
  <c r="FB34" i="1" s="1"/>
  <c r="FZ34" i="1"/>
  <c r="ED35" i="1"/>
  <c r="EF35" i="1" s="1"/>
  <c r="AC36" i="1"/>
  <c r="BY36" i="1"/>
  <c r="GC36" i="1"/>
  <c r="H37" i="1"/>
  <c r="FI37" i="1"/>
  <c r="FM37" i="1" s="1"/>
  <c r="FO37" i="1" s="1"/>
  <c r="EE37" i="1"/>
  <c r="EI37" i="1" s="1"/>
  <c r="FI38" i="1"/>
  <c r="FM38" i="1" s="1"/>
  <c r="FO38" i="1" s="1"/>
  <c r="FX38" i="1"/>
  <c r="ED39" i="1"/>
  <c r="EF39" i="1" s="1"/>
  <c r="FH39" i="1"/>
  <c r="FJ39" i="1" s="1"/>
  <c r="FL39" i="1" s="1"/>
  <c r="EX39" i="1"/>
  <c r="EZ39" i="1" s="1"/>
  <c r="FB39" i="1" s="1"/>
  <c r="DO42" i="1"/>
  <c r="DG42" i="1"/>
  <c r="DU42" i="1"/>
  <c r="DM42" i="1"/>
  <c r="DE42" i="1"/>
  <c r="DQ42" i="1"/>
  <c r="DI42" i="1"/>
  <c r="EH43" i="1"/>
  <c r="AA33" i="1"/>
  <c r="BE33" i="1"/>
  <c r="BY33" i="1"/>
  <c r="GC33" i="1"/>
  <c r="BW34" i="1"/>
  <c r="EY34" i="1"/>
  <c r="FC34" i="1" s="1"/>
  <c r="FE34" i="1" s="1"/>
  <c r="FH34" i="1"/>
  <c r="FJ34" i="1" s="1"/>
  <c r="FL34" i="1" s="1"/>
  <c r="GA34" i="1"/>
  <c r="BI35" i="1"/>
  <c r="EE35" i="1"/>
  <c r="EI35" i="1" s="1"/>
  <c r="FY35" i="1"/>
  <c r="CD36" i="1"/>
  <c r="CF36" i="1" s="1"/>
  <c r="GE36" i="1"/>
  <c r="FY38" i="1"/>
  <c r="EU39" i="1"/>
  <c r="EN39" i="1"/>
  <c r="EP39" i="1" s="1"/>
  <c r="ER39" i="1" s="1"/>
  <c r="AA41" i="1"/>
  <c r="C42" i="1"/>
  <c r="DC42" i="1"/>
  <c r="CX43" i="1"/>
  <c r="CP43" i="1"/>
  <c r="CH43" i="1"/>
  <c r="CV43" i="1"/>
  <c r="CN43" i="1"/>
  <c r="CZ43" i="1"/>
  <c r="CR43" i="1"/>
  <c r="CJ43" i="1"/>
  <c r="EO44" i="1"/>
  <c r="ES44" i="1" s="1"/>
  <c r="EU44" i="1" s="1"/>
  <c r="EE44" i="1"/>
  <c r="EI44" i="1" s="1"/>
  <c r="FI44" i="1"/>
  <c r="FM44" i="1" s="1"/>
  <c r="FO44" i="1" s="1"/>
  <c r="EY44" i="1"/>
  <c r="FC44" i="1" s="1"/>
  <c r="FE44" i="1" s="1"/>
  <c r="CF45" i="1"/>
  <c r="BG33" i="1"/>
  <c r="BH33" i="1" s="1"/>
  <c r="BY34" i="1"/>
  <c r="GC34" i="1"/>
  <c r="BC35" i="1"/>
  <c r="BD35" i="1" s="1"/>
  <c r="EY35" i="1"/>
  <c r="FC35" i="1" s="1"/>
  <c r="FE35" i="1" s="1"/>
  <c r="EY36" i="1"/>
  <c r="FC36" i="1" s="1"/>
  <c r="FE36" i="1" s="1"/>
  <c r="FW36" i="1"/>
  <c r="BW38" i="1"/>
  <c r="EO38" i="1"/>
  <c r="ES38" i="1" s="1"/>
  <c r="EU38" i="1" s="1"/>
  <c r="GB38" i="1"/>
  <c r="EO40" i="1"/>
  <c r="ES40" i="1" s="1"/>
  <c r="EU40" i="1" s="1"/>
  <c r="AA42" i="1"/>
  <c r="CD44" i="1"/>
  <c r="CF44" i="1" s="1"/>
  <c r="H44" i="1"/>
  <c r="GB45" i="1"/>
  <c r="BX45" i="1"/>
  <c r="BW45" i="1"/>
  <c r="CG45" i="1"/>
  <c r="BV45" i="1"/>
  <c r="S45" i="1" s="1"/>
  <c r="FY45" i="1"/>
  <c r="BI45" i="1"/>
  <c r="I45" i="1"/>
  <c r="FI45" i="1"/>
  <c r="FM45" i="1" s="1"/>
  <c r="FO45" i="1" s="1"/>
  <c r="E45" i="1"/>
  <c r="EY45" i="1"/>
  <c r="FC45" i="1" s="1"/>
  <c r="FE45" i="1" s="1"/>
  <c r="EO45" i="1"/>
  <c r="ES45" i="1" s="1"/>
  <c r="EU45" i="1" s="1"/>
  <c r="EE45" i="1"/>
  <c r="EI45" i="1" s="1"/>
  <c r="BY45" i="1"/>
  <c r="ED33" i="1"/>
  <c r="EF33" i="1" s="1"/>
  <c r="FX33" i="1"/>
  <c r="H34" i="1"/>
  <c r="Z34" i="1" s="1"/>
  <c r="U34" i="1" s="1"/>
  <c r="GD34" i="1"/>
  <c r="AA35" i="1"/>
  <c r="BX35" i="1"/>
  <c r="S35" i="1" s="1"/>
  <c r="FR35" i="1"/>
  <c r="GB35" i="1"/>
  <c r="E36" i="1"/>
  <c r="DO37" i="1"/>
  <c r="DG37" i="1"/>
  <c r="DS37" i="1"/>
  <c r="DK37" i="1"/>
  <c r="DC37" i="1"/>
  <c r="DI37" i="1"/>
  <c r="BX38" i="1"/>
  <c r="GC38" i="1"/>
  <c r="AA39" i="1"/>
  <c r="CG40" i="1"/>
  <c r="ED41" i="1"/>
  <c r="EF41" i="1" s="1"/>
  <c r="FH41" i="1"/>
  <c r="FJ41" i="1" s="1"/>
  <c r="FL41" i="1" s="1"/>
  <c r="EX41" i="1"/>
  <c r="EZ41" i="1" s="1"/>
  <c r="FB41" i="1" s="1"/>
  <c r="BC43" i="1"/>
  <c r="AB43" i="1"/>
  <c r="N43" i="1" s="1"/>
  <c r="BE43" i="1"/>
  <c r="AA43" i="1"/>
  <c r="BG43" i="1"/>
  <c r="FY44" i="1"/>
  <c r="H45" i="1"/>
  <c r="DQ46" i="1"/>
  <c r="DI46" i="1"/>
  <c r="DK46" i="1"/>
  <c r="DS46" i="1"/>
  <c r="DG46" i="1"/>
  <c r="DM46" i="1"/>
  <c r="DU46" i="1"/>
  <c r="DC46" i="1"/>
  <c r="BI33" i="1"/>
  <c r="BD33" i="1" s="1"/>
  <c r="EN33" i="1"/>
  <c r="EP33" i="1" s="1"/>
  <c r="ER33" i="1" s="1"/>
  <c r="FY33" i="1"/>
  <c r="I34" i="1"/>
  <c r="FW34" i="1"/>
  <c r="GF34" i="1" s="1"/>
  <c r="GG34" i="1" s="1"/>
  <c r="GE34" i="1"/>
  <c r="GC35" i="1"/>
  <c r="GD36" i="1"/>
  <c r="FZ36" i="1"/>
  <c r="BV36" i="1"/>
  <c r="B36" i="1"/>
  <c r="R36" i="1" s="1"/>
  <c r="BI36" i="1"/>
  <c r="EE36" i="1"/>
  <c r="EI36" i="1" s="1"/>
  <c r="FY36" i="1"/>
  <c r="E38" i="1"/>
  <c r="AC38" i="1"/>
  <c r="BY38" i="1"/>
  <c r="AA44" i="1"/>
  <c r="FZ49" i="1"/>
  <c r="FZ53" i="1"/>
  <c r="FZ38" i="1"/>
  <c r="BV38" i="1"/>
  <c r="B38" i="1"/>
  <c r="R38" i="1" s="1"/>
  <c r="GE38" i="1"/>
  <c r="FW38" i="1"/>
  <c r="GF38" i="1" s="1"/>
  <c r="GD38" i="1"/>
  <c r="I38" i="1"/>
  <c r="CG38" i="1"/>
  <c r="DS41" i="1"/>
  <c r="DK41" i="1"/>
  <c r="DC41" i="1"/>
  <c r="DQ41" i="1"/>
  <c r="DI41" i="1"/>
  <c r="DU41" i="1"/>
  <c r="DM41" i="1"/>
  <c r="DE41" i="1"/>
  <c r="DO41" i="1"/>
  <c r="FH42" i="1"/>
  <c r="FJ42" i="1" s="1"/>
  <c r="FL42" i="1" s="1"/>
  <c r="EX42" i="1"/>
  <c r="EZ42" i="1" s="1"/>
  <c r="FB42" i="1" s="1"/>
  <c r="EN42" i="1"/>
  <c r="EP42" i="1" s="1"/>
  <c r="ER42" i="1" s="1"/>
  <c r="EX46" i="1"/>
  <c r="EZ46" i="1" s="1"/>
  <c r="FB46" i="1" s="1"/>
  <c r="EN46" i="1"/>
  <c r="EP46" i="1" s="1"/>
  <c r="ER46" i="1" s="1"/>
  <c r="ED46" i="1"/>
  <c r="EF46" i="1" s="1"/>
  <c r="FH46" i="1"/>
  <c r="FJ46" i="1" s="1"/>
  <c r="FL46" i="1" s="1"/>
  <c r="EK48" i="1"/>
  <c r="M48" i="1"/>
  <c r="AA49" i="1"/>
  <c r="DZ55" i="1"/>
  <c r="CD55" i="1"/>
  <c r="CF55" i="1" s="1"/>
  <c r="H55" i="1"/>
  <c r="Z55" i="1" s="1"/>
  <c r="BI34" i="1"/>
  <c r="I36" i="1"/>
  <c r="BX36" i="1"/>
  <c r="GB36" i="1"/>
  <c r="GB37" i="1"/>
  <c r="DM37" i="1"/>
  <c r="EO37" i="1"/>
  <c r="ES37" i="1" s="1"/>
  <c r="EU37" i="1" s="1"/>
  <c r="H38" i="1"/>
  <c r="DS39" i="1"/>
  <c r="DK39" i="1"/>
  <c r="DC39" i="1"/>
  <c r="DQ39" i="1"/>
  <c r="DI39" i="1"/>
  <c r="DU39" i="1"/>
  <c r="DM39" i="1"/>
  <c r="DE39" i="1"/>
  <c r="CT41" i="1"/>
  <c r="CL41" i="1"/>
  <c r="CX41" i="1"/>
  <c r="CP41" i="1"/>
  <c r="CH41" i="1"/>
  <c r="CR41" i="1"/>
  <c r="FX37" i="1"/>
  <c r="E39" i="1"/>
  <c r="BV39" i="1"/>
  <c r="S39" i="1" s="1"/>
  <c r="FZ39" i="1"/>
  <c r="E41" i="1"/>
  <c r="BV41" i="1"/>
  <c r="EO41" i="1"/>
  <c r="ES41" i="1" s="1"/>
  <c r="FZ41" i="1"/>
  <c r="GD42" i="1"/>
  <c r="O43" i="1"/>
  <c r="BY43" i="1"/>
  <c r="S43" i="1" s="1"/>
  <c r="FS43" i="1"/>
  <c r="GC43" i="1"/>
  <c r="BW44" i="1"/>
  <c r="S44" i="1" s="1"/>
  <c r="GA44" i="1"/>
  <c r="H46" i="1"/>
  <c r="BX46" i="1"/>
  <c r="FZ46" i="1"/>
  <c r="DS47" i="1"/>
  <c r="DK47" i="1"/>
  <c r="DC47" i="1"/>
  <c r="DO47" i="1"/>
  <c r="DG47" i="1"/>
  <c r="DQ47" i="1"/>
  <c r="FO48" i="1"/>
  <c r="U57" i="1"/>
  <c r="CA57" i="1"/>
  <c r="T57" i="1" s="1"/>
  <c r="BW39" i="1"/>
  <c r="EY39" i="1"/>
  <c r="FC39" i="1" s="1"/>
  <c r="GA39" i="1"/>
  <c r="BW41" i="1"/>
  <c r="EY41" i="1"/>
  <c r="FC41" i="1" s="1"/>
  <c r="FE41" i="1" s="1"/>
  <c r="GA41" i="1"/>
  <c r="FW42" i="1"/>
  <c r="GE42" i="1"/>
  <c r="H43" i="1"/>
  <c r="Z43" i="1" s="1"/>
  <c r="GD43" i="1"/>
  <c r="BX44" i="1"/>
  <c r="DG44" i="1"/>
  <c r="DO44" i="1"/>
  <c r="GB44" i="1"/>
  <c r="I46" i="1"/>
  <c r="BY46" i="1"/>
  <c r="GB46" i="1"/>
  <c r="DZ47" i="1"/>
  <c r="H47" i="1"/>
  <c r="BX37" i="1"/>
  <c r="S37" i="1" s="1"/>
  <c r="GD39" i="1"/>
  <c r="GD41" i="1"/>
  <c r="E42" i="1"/>
  <c r="BV42" i="1"/>
  <c r="FZ42" i="1"/>
  <c r="BI43" i="1"/>
  <c r="EE43" i="1"/>
  <c r="EI43" i="1" s="1"/>
  <c r="FY43" i="1"/>
  <c r="FW44" i="1"/>
  <c r="GE44" i="1"/>
  <c r="CF46" i="1"/>
  <c r="GE51" i="1"/>
  <c r="FI51" i="1"/>
  <c r="FM51" i="1" s="1"/>
  <c r="FO51" i="1" s="1"/>
  <c r="EO51" i="1"/>
  <c r="ES51" i="1" s="1"/>
  <c r="EU51" i="1" s="1"/>
  <c r="EY51" i="1"/>
  <c r="FC51" i="1" s="1"/>
  <c r="FE51" i="1" s="1"/>
  <c r="FH56" i="1"/>
  <c r="FJ56" i="1" s="1"/>
  <c r="FL56" i="1" s="1"/>
  <c r="EX56" i="1"/>
  <c r="EZ56" i="1" s="1"/>
  <c r="FB56" i="1" s="1"/>
  <c r="EN56" i="1"/>
  <c r="EP56" i="1" s="1"/>
  <c r="ER56" i="1" s="1"/>
  <c r="ED56" i="1"/>
  <c r="EF56" i="1" s="1"/>
  <c r="BW42" i="1"/>
  <c r="EY42" i="1"/>
  <c r="FC42" i="1" s="1"/>
  <c r="GA42" i="1"/>
  <c r="DC44" i="1"/>
  <c r="DK44" i="1"/>
  <c r="DS44" i="1"/>
  <c r="BI46" i="1"/>
  <c r="FI46" i="1"/>
  <c r="FM46" i="1" s="1"/>
  <c r="FO46" i="1" s="1"/>
  <c r="DM47" i="1"/>
  <c r="FI47" i="1"/>
  <c r="FM47" i="1" s="1"/>
  <c r="FO47" i="1" s="1"/>
  <c r="EY47" i="1"/>
  <c r="FC47" i="1" s="1"/>
  <c r="FE47" i="1" s="1"/>
  <c r="EO47" i="1"/>
  <c r="ES47" i="1" s="1"/>
  <c r="EU47" i="1" s="1"/>
  <c r="EE47" i="1"/>
  <c r="EI47" i="1" s="1"/>
  <c r="CT48" i="1"/>
  <c r="CL48" i="1"/>
  <c r="CZ48" i="1"/>
  <c r="CR48" i="1"/>
  <c r="CJ48" i="1"/>
  <c r="DB48" i="1" s="1"/>
  <c r="CV48" i="1"/>
  <c r="CN48" i="1"/>
  <c r="CP48" i="1"/>
  <c r="J48" i="1" s="1"/>
  <c r="EK51" i="1"/>
  <c r="EH54" i="1"/>
  <c r="H42" i="1"/>
  <c r="BX42" i="1"/>
  <c r="FI42" i="1"/>
  <c r="FM42" i="1" s="1"/>
  <c r="FO42" i="1" s="1"/>
  <c r="EY43" i="1"/>
  <c r="FC43" i="1" s="1"/>
  <c r="FE43" i="1" s="1"/>
  <c r="FH43" i="1"/>
  <c r="FJ43" i="1" s="1"/>
  <c r="FL43" i="1" s="1"/>
  <c r="BI44" i="1"/>
  <c r="E46" i="1"/>
  <c r="BV46" i="1"/>
  <c r="EE46" i="1"/>
  <c r="EI46" i="1" s="1"/>
  <c r="EO46" i="1"/>
  <c r="ES46" i="1" s="1"/>
  <c r="EU46" i="1" s="1"/>
  <c r="EY46" i="1"/>
  <c r="FC46" i="1" s="1"/>
  <c r="FE46" i="1" s="1"/>
  <c r="FW47" i="1"/>
  <c r="CD47" i="1"/>
  <c r="CF47" i="1" s="1"/>
  <c r="FH54" i="1"/>
  <c r="FJ54" i="1" s="1"/>
  <c r="FL54" i="1" s="1"/>
  <c r="EN54" i="1"/>
  <c r="EP54" i="1" s="1"/>
  <c r="ER54" i="1" s="1"/>
  <c r="EX54" i="1"/>
  <c r="EZ54" i="1" s="1"/>
  <c r="FB54" i="1" s="1"/>
  <c r="DE44" i="1"/>
  <c r="DM44" i="1"/>
  <c r="GC46" i="1"/>
  <c r="GA46" i="1"/>
  <c r="GE46" i="1"/>
  <c r="FW46" i="1"/>
  <c r="GD46" i="1"/>
  <c r="BW46" i="1"/>
  <c r="FY46" i="1"/>
  <c r="DQ48" i="1"/>
  <c r="DI48" i="1"/>
  <c r="DS48" i="1"/>
  <c r="DK48" i="1"/>
  <c r="DC48" i="1"/>
  <c r="DM48" i="1"/>
  <c r="DU48" i="1"/>
  <c r="DO48" i="1"/>
  <c r="DE48" i="1"/>
  <c r="DG48" i="1"/>
  <c r="FY52" i="1"/>
  <c r="EE52" i="1"/>
  <c r="EI52" i="1" s="1"/>
  <c r="BI52" i="1"/>
  <c r="GD52" i="1"/>
  <c r="GC52" i="1"/>
  <c r="GB52" i="1"/>
  <c r="FZ52" i="1"/>
  <c r="BX52" i="1"/>
  <c r="I52" i="1"/>
  <c r="FX52" i="1"/>
  <c r="BW52" i="1"/>
  <c r="S52" i="1" s="1"/>
  <c r="H52" i="1"/>
  <c r="EY52" i="1"/>
  <c r="FC52" i="1" s="1"/>
  <c r="FE52" i="1" s="1"/>
  <c r="E52" i="1"/>
  <c r="GE52" i="1"/>
  <c r="CG52" i="1"/>
  <c r="GA52" i="1"/>
  <c r="FW52" i="1"/>
  <c r="EX52" i="1"/>
  <c r="EZ52" i="1" s="1"/>
  <c r="FB52" i="1" s="1"/>
  <c r="ED52" i="1"/>
  <c r="EF52" i="1" s="1"/>
  <c r="BY52" i="1"/>
  <c r="FI52" i="1"/>
  <c r="FM52" i="1" s="1"/>
  <c r="FO52" i="1" s="1"/>
  <c r="EO52" i="1"/>
  <c r="ES52" i="1" s="1"/>
  <c r="EU52" i="1" s="1"/>
  <c r="FX55" i="1"/>
  <c r="FT56" i="1"/>
  <c r="GE61" i="1"/>
  <c r="FW61" i="1"/>
  <c r="GD61" i="1"/>
  <c r="GC61" i="1"/>
  <c r="BY61" i="1"/>
  <c r="GB61" i="1"/>
  <c r="BX61" i="1"/>
  <c r="GA61" i="1"/>
  <c r="EY61" i="1"/>
  <c r="FC61" i="1" s="1"/>
  <c r="FE61" i="1" s="1"/>
  <c r="FY61" i="1"/>
  <c r="BI61" i="1"/>
  <c r="FX61" i="1"/>
  <c r="BW61" i="1"/>
  <c r="E61" i="1"/>
  <c r="BV61" i="1"/>
  <c r="S61" i="1" s="1"/>
  <c r="B61" i="1"/>
  <c r="R61" i="1" s="1"/>
  <c r="EO61" i="1"/>
  <c r="ES61" i="1" s="1"/>
  <c r="EU61" i="1" s="1"/>
  <c r="I61" i="1"/>
  <c r="FZ61" i="1"/>
  <c r="BX47" i="1"/>
  <c r="GB47" i="1"/>
  <c r="H48" i="1"/>
  <c r="ED48" i="1"/>
  <c r="EF48" i="1" s="1"/>
  <c r="GC48" i="1"/>
  <c r="EN49" i="1"/>
  <c r="EP49" i="1" s="1"/>
  <c r="ER49" i="1" s="1"/>
  <c r="ED49" i="1"/>
  <c r="EF49" i="1" s="1"/>
  <c r="EO49" i="1"/>
  <c r="ES49" i="1" s="1"/>
  <c r="EU49" i="1" s="1"/>
  <c r="FZ50" i="1"/>
  <c r="BV50" i="1"/>
  <c r="E50" i="1"/>
  <c r="FY50" i="1"/>
  <c r="BI50" i="1"/>
  <c r="GE50" i="1"/>
  <c r="FW50" i="1"/>
  <c r="GD50" i="1"/>
  <c r="GB50" i="1"/>
  <c r="BX50" i="1"/>
  <c r="EY50" i="1"/>
  <c r="FC50" i="1" s="1"/>
  <c r="FE50" i="1" s="1"/>
  <c r="CD51" i="1"/>
  <c r="CF51" i="1" s="1"/>
  <c r="DZ51" i="1"/>
  <c r="H51" i="1"/>
  <c r="BI53" i="1"/>
  <c r="M54" i="1"/>
  <c r="BE54" i="1"/>
  <c r="BF54" i="1" s="1"/>
  <c r="FI55" i="1"/>
  <c r="FM55" i="1" s="1"/>
  <c r="FO55" i="1" s="1"/>
  <c r="EY55" i="1"/>
  <c r="FC55" i="1" s="1"/>
  <c r="FE55" i="1" s="1"/>
  <c r="EO55" i="1"/>
  <c r="ES55" i="1" s="1"/>
  <c r="EU55" i="1" s="1"/>
  <c r="EE55" i="1"/>
  <c r="EI55" i="1" s="1"/>
  <c r="I47" i="1"/>
  <c r="BY47" i="1"/>
  <c r="GC47" i="1"/>
  <c r="I48" i="1"/>
  <c r="EX48" i="1"/>
  <c r="EZ48" i="1" s="1"/>
  <c r="FB48" i="1" s="1"/>
  <c r="FH48" i="1"/>
  <c r="FJ48" i="1" s="1"/>
  <c r="FL48" i="1" s="1"/>
  <c r="GE48" i="1"/>
  <c r="FI49" i="1"/>
  <c r="FM49" i="1" s="1"/>
  <c r="FO49" i="1" s="1"/>
  <c r="CV50" i="1"/>
  <c r="CN50" i="1"/>
  <c r="CT50" i="1"/>
  <c r="CL50" i="1"/>
  <c r="CJ50" i="1"/>
  <c r="DS50" i="1"/>
  <c r="GE53" i="1"/>
  <c r="FW53" i="1"/>
  <c r="GB53" i="1"/>
  <c r="BX53" i="1"/>
  <c r="FY53" i="1"/>
  <c r="I53" i="1"/>
  <c r="E53" i="1"/>
  <c r="GD53" i="1"/>
  <c r="BY53" i="1"/>
  <c r="GA53" i="1"/>
  <c r="BV53" i="1"/>
  <c r="BW53" i="1"/>
  <c r="GC53" i="1"/>
  <c r="DO56" i="1"/>
  <c r="DG56" i="1"/>
  <c r="DU56" i="1"/>
  <c r="DM56" i="1"/>
  <c r="DE56" i="1"/>
  <c r="DK56" i="1"/>
  <c r="DS56" i="1"/>
  <c r="DI56" i="1"/>
  <c r="DQ56" i="1"/>
  <c r="DC56" i="1"/>
  <c r="CD66" i="1"/>
  <c r="CF66" i="1" s="1"/>
  <c r="H66" i="1"/>
  <c r="Z66" i="1" s="1"/>
  <c r="DZ66" i="1"/>
  <c r="BY49" i="1"/>
  <c r="EX50" i="1"/>
  <c r="EZ50" i="1" s="1"/>
  <c r="FB50" i="1" s="1"/>
  <c r="EN50" i="1"/>
  <c r="EP50" i="1" s="1"/>
  <c r="EY57" i="1"/>
  <c r="FC57" i="1" s="1"/>
  <c r="FE57" i="1" s="1"/>
  <c r="EO57" i="1"/>
  <c r="ES57" i="1" s="1"/>
  <c r="EU57" i="1" s="1"/>
  <c r="FI57" i="1"/>
  <c r="FM57" i="1" s="1"/>
  <c r="FO57" i="1" s="1"/>
  <c r="EE57" i="1"/>
  <c r="EI57" i="1" s="1"/>
  <c r="FR59" i="1"/>
  <c r="GD65" i="1"/>
  <c r="BI47" i="1"/>
  <c r="BX48" i="1"/>
  <c r="S48" i="1" s="1"/>
  <c r="GB49" i="1"/>
  <c r="BX49" i="1"/>
  <c r="S49" i="1" s="1"/>
  <c r="H49" i="1"/>
  <c r="GA49" i="1"/>
  <c r="FY49" i="1"/>
  <c r="EE49" i="1"/>
  <c r="EI49" i="1" s="1"/>
  <c r="BI49" i="1"/>
  <c r="FX49" i="1"/>
  <c r="GD49" i="1"/>
  <c r="CF49" i="1"/>
  <c r="EX49" i="1"/>
  <c r="EZ49" i="1" s="1"/>
  <c r="FB49" i="1" s="1"/>
  <c r="GC49" i="1"/>
  <c r="CP50" i="1"/>
  <c r="CZ50" i="1"/>
  <c r="DQ54" i="1"/>
  <c r="DI54" i="1"/>
  <c r="DG54" i="1"/>
  <c r="DE54" i="1"/>
  <c r="K54" i="1" s="1"/>
  <c r="DM54" i="1"/>
  <c r="DK54" i="1"/>
  <c r="DS54" i="1"/>
  <c r="DU50" i="1"/>
  <c r="DM50" i="1"/>
  <c r="DE50" i="1"/>
  <c r="DQ50" i="1"/>
  <c r="DI50" i="1"/>
  <c r="DO50" i="1"/>
  <c r="DG50" i="1"/>
  <c r="FI53" i="1"/>
  <c r="FM53" i="1" s="1"/>
  <c r="FO53" i="1" s="1"/>
  <c r="EY53" i="1"/>
  <c r="FC53" i="1" s="1"/>
  <c r="FE53" i="1" s="1"/>
  <c r="EE53" i="1"/>
  <c r="EI53" i="1" s="1"/>
  <c r="EO53" i="1"/>
  <c r="ES53" i="1" s="1"/>
  <c r="EU53" i="1" s="1"/>
  <c r="CD54" i="1"/>
  <c r="CF54" i="1" s="1"/>
  <c r="H54" i="1"/>
  <c r="Z54" i="1" s="1"/>
  <c r="FX56" i="1"/>
  <c r="CA59" i="1"/>
  <c r="T59" i="1" s="1"/>
  <c r="U59" i="1"/>
  <c r="FX47" i="1"/>
  <c r="FZ47" i="1"/>
  <c r="BW47" i="1"/>
  <c r="GA47" i="1"/>
  <c r="GD48" i="1"/>
  <c r="GB48" i="1"/>
  <c r="CG49" i="1"/>
  <c r="CH50" i="1"/>
  <c r="CR50" i="1"/>
  <c r="DC50" i="1"/>
  <c r="FX51" i="1"/>
  <c r="FY51" i="1"/>
  <c r="GI51" i="1" s="1"/>
  <c r="X51" i="1" s="1"/>
  <c r="FW51" i="1"/>
  <c r="GD51" i="1"/>
  <c r="BY51" i="1"/>
  <c r="I51" i="1"/>
  <c r="GC51" i="1"/>
  <c r="BX51" i="1"/>
  <c r="GA51" i="1"/>
  <c r="CG51" i="1"/>
  <c r="BV51" i="1"/>
  <c r="E51" i="1"/>
  <c r="GB51" i="1"/>
  <c r="AA54" i="1"/>
  <c r="BC54" i="1"/>
  <c r="BD54" i="1" s="1"/>
  <c r="BG54" i="1"/>
  <c r="BH54" i="1" s="1"/>
  <c r="DO55" i="1"/>
  <c r="DG55" i="1"/>
  <c r="DU55" i="1"/>
  <c r="DM55" i="1"/>
  <c r="DE55" i="1"/>
  <c r="DK55" i="1"/>
  <c r="DQ55" i="1"/>
  <c r="DC55" i="1"/>
  <c r="DI55" i="1"/>
  <c r="U56" i="1"/>
  <c r="CA56" i="1"/>
  <c r="T56" i="1" s="1"/>
  <c r="H50" i="1"/>
  <c r="FI50" i="1"/>
  <c r="FM50" i="1" s="1"/>
  <c r="FO50" i="1" s="1"/>
  <c r="FT55" i="1"/>
  <c r="FI56" i="1"/>
  <c r="FM56" i="1" s="1"/>
  <c r="FO56" i="1" s="1"/>
  <c r="EY56" i="1"/>
  <c r="FC56" i="1" s="1"/>
  <c r="FE56" i="1" s="1"/>
  <c r="EO56" i="1"/>
  <c r="ES56" i="1" s="1"/>
  <c r="EU56" i="1" s="1"/>
  <c r="EE56" i="1"/>
  <c r="EI56" i="1" s="1"/>
  <c r="DO59" i="1"/>
  <c r="DG59" i="1"/>
  <c r="DQ59" i="1"/>
  <c r="DI59" i="1"/>
  <c r="DM59" i="1"/>
  <c r="DC59" i="1"/>
  <c r="DU59" i="1"/>
  <c r="DK59" i="1"/>
  <c r="CG61" i="1"/>
  <c r="BY65" i="1"/>
  <c r="E56" i="1"/>
  <c r="BW57" i="1"/>
  <c r="B57" i="1"/>
  <c r="R57" i="1" s="1"/>
  <c r="CG57" i="1"/>
  <c r="BV57" i="1"/>
  <c r="FR57" i="1"/>
  <c r="BI57" i="1"/>
  <c r="GB57" i="1"/>
  <c r="I57" i="1"/>
  <c r="BX57" i="1"/>
  <c r="N59" i="1"/>
  <c r="GE65" i="1"/>
  <c r="GB65" i="1"/>
  <c r="BX65" i="1"/>
  <c r="BI65" i="1"/>
  <c r="E65" i="1"/>
  <c r="FY65" i="1"/>
  <c r="EY65" i="1"/>
  <c r="FC65" i="1" s="1"/>
  <c r="FE65" i="1" s="1"/>
  <c r="EE65" i="1"/>
  <c r="EI65" i="1" s="1"/>
  <c r="CG65" i="1"/>
  <c r="EX65" i="1"/>
  <c r="EZ65" i="1" s="1"/>
  <c r="FB65" i="1" s="1"/>
  <c r="EO65" i="1"/>
  <c r="ES65" i="1" s="1"/>
  <c r="EU65" i="1" s="1"/>
  <c r="ED65" i="1"/>
  <c r="EF65" i="1" s="1"/>
  <c r="B65" i="1"/>
  <c r="R65" i="1" s="1"/>
  <c r="GC65" i="1"/>
  <c r="BW65" i="1"/>
  <c r="I65" i="1"/>
  <c r="BV65" i="1"/>
  <c r="CD53" i="1"/>
  <c r="CF53" i="1" s="1"/>
  <c r="H53" i="1"/>
  <c r="DZ53" i="1"/>
  <c r="GC55" i="1"/>
  <c r="BY55" i="1"/>
  <c r="E55" i="1"/>
  <c r="GB55" i="1"/>
  <c r="FR55" i="1"/>
  <c r="BX55" i="1"/>
  <c r="GA55" i="1"/>
  <c r="BW55" i="1"/>
  <c r="B55" i="1"/>
  <c r="R55" i="1" s="1"/>
  <c r="FZ55" i="1"/>
  <c r="BV55" i="1"/>
  <c r="S55" i="1" s="1"/>
  <c r="FY55" i="1"/>
  <c r="GB56" i="1"/>
  <c r="BX56" i="1"/>
  <c r="GA56" i="1"/>
  <c r="BW56" i="1"/>
  <c r="B56" i="1"/>
  <c r="R56" i="1" s="1"/>
  <c r="FZ56" i="1"/>
  <c r="BV56" i="1"/>
  <c r="S56" i="1" s="1"/>
  <c r="FY56" i="1"/>
  <c r="BI56" i="1"/>
  <c r="GC56" i="1"/>
  <c r="BY57" i="1"/>
  <c r="AB58" i="1"/>
  <c r="N58" i="1" s="1"/>
  <c r="O58" i="1" s="1"/>
  <c r="AA58" i="1"/>
  <c r="EO58" i="1"/>
  <c r="ES58" i="1" s="1"/>
  <c r="EU58" i="1" s="1"/>
  <c r="EY58" i="1"/>
  <c r="FC58" i="1" s="1"/>
  <c r="FE58" i="1" s="1"/>
  <c r="FI58" i="1"/>
  <c r="FM58" i="1" s="1"/>
  <c r="FO58" i="1" s="1"/>
  <c r="EK66" i="1"/>
  <c r="EE50" i="1"/>
  <c r="EI50" i="1" s="1"/>
  <c r="CF52" i="1"/>
  <c r="I55" i="1"/>
  <c r="GE55" i="1"/>
  <c r="I56" i="1"/>
  <c r="GE56" i="1"/>
  <c r="CF57" i="1"/>
  <c r="DZ58" i="1"/>
  <c r="CD58" i="1"/>
  <c r="CF58" i="1" s="1"/>
  <c r="EE58" i="1"/>
  <c r="EI58" i="1" s="1"/>
  <c r="AA59" i="1"/>
  <c r="EN52" i="1"/>
  <c r="EP52" i="1" s="1"/>
  <c r="ER52" i="1" s="1"/>
  <c r="FH52" i="1"/>
  <c r="FJ52" i="1" s="1"/>
  <c r="FL52" i="1" s="1"/>
  <c r="CF56" i="1"/>
  <c r="FR56" i="1"/>
  <c r="FH57" i="1"/>
  <c r="FJ57" i="1" s="1"/>
  <c r="FL57" i="1" s="1"/>
  <c r="EX57" i="1"/>
  <c r="EZ57" i="1" s="1"/>
  <c r="FB57" i="1" s="1"/>
  <c r="EN57" i="1"/>
  <c r="EP57" i="1" s="1"/>
  <c r="ER57" i="1" s="1"/>
  <c r="ED57" i="1"/>
  <c r="EF57" i="1" s="1"/>
  <c r="FT57" i="1"/>
  <c r="CV59" i="1"/>
  <c r="CN59" i="1"/>
  <c r="CL59" i="1"/>
  <c r="CT59" i="1"/>
  <c r="CJ59" i="1"/>
  <c r="J59" i="1" s="1"/>
  <c r="CR59" i="1"/>
  <c r="CX59" i="1"/>
  <c r="CP59" i="1"/>
  <c r="EH59" i="1"/>
  <c r="L59" i="1"/>
  <c r="CA60" i="1"/>
  <c r="T60" i="1" s="1"/>
  <c r="Z62" i="1"/>
  <c r="FE59" i="1"/>
  <c r="FH65" i="1"/>
  <c r="FJ65" i="1" s="1"/>
  <c r="FL65" i="1" s="1"/>
  <c r="O9" i="5"/>
  <c r="K9" i="5"/>
  <c r="J9" i="5"/>
  <c r="FH60" i="1"/>
  <c r="FJ60" i="1" s="1"/>
  <c r="FL60" i="1" s="1"/>
  <c r="EX60" i="1"/>
  <c r="EZ60" i="1" s="1"/>
  <c r="FB60" i="1" s="1"/>
  <c r="ED60" i="1"/>
  <c r="EF60" i="1" s="1"/>
  <c r="CD60" i="1"/>
  <c r="CF60" i="1" s="1"/>
  <c r="EN60" i="1"/>
  <c r="EP60" i="1" s="1"/>
  <c r="ER60" i="1" s="1"/>
  <c r="CF61" i="1"/>
  <c r="D16" i="6"/>
  <c r="BW54" i="1"/>
  <c r="S54" i="1" s="1"/>
  <c r="EY54" i="1"/>
  <c r="FC54" i="1" s="1"/>
  <c r="FE54" i="1" s="1"/>
  <c r="GA54" i="1"/>
  <c r="GF54" i="1" s="1"/>
  <c r="FH59" i="1"/>
  <c r="FJ59" i="1" s="1"/>
  <c r="FL59" i="1" s="1"/>
  <c r="EY60" i="1"/>
  <c r="FC60" i="1" s="1"/>
  <c r="FE60" i="1" s="1"/>
  <c r="EO60" i="1"/>
  <c r="ES60" i="1" s="1"/>
  <c r="AG61" i="1"/>
  <c r="ED64" i="1"/>
  <c r="EF64" i="1" s="1"/>
  <c r="FH64" i="1"/>
  <c r="FJ64" i="1" s="1"/>
  <c r="FL64" i="1" s="1"/>
  <c r="EX64" i="1"/>
  <c r="EZ64" i="1" s="1"/>
  <c r="FB64" i="1" s="1"/>
  <c r="EN64" i="1"/>
  <c r="EP64" i="1" s="1"/>
  <c r="ER64" i="1" s="1"/>
  <c r="EY64" i="1"/>
  <c r="FC64" i="1" s="1"/>
  <c r="FE64" i="1" s="1"/>
  <c r="DU58" i="1"/>
  <c r="DM58" i="1"/>
  <c r="DW58" i="1" s="1"/>
  <c r="DE58" i="1"/>
  <c r="DK58" i="1"/>
  <c r="S59" i="1"/>
  <c r="FI61" i="1"/>
  <c r="FM61" i="1" s="1"/>
  <c r="FO61" i="1" s="1"/>
  <c r="FY67" i="1"/>
  <c r="EK67" i="1"/>
  <c r="EX59" i="1"/>
  <c r="EZ59" i="1" s="1"/>
  <c r="FB59" i="1" s="1"/>
  <c r="FO60" i="1"/>
  <c r="FW63" i="1"/>
  <c r="AG63" i="1"/>
  <c r="B64" i="1"/>
  <c r="R64" i="1" s="1"/>
  <c r="BY64" i="1"/>
  <c r="GB64" i="1"/>
  <c r="BX64" i="1"/>
  <c r="BW64" i="1"/>
  <c r="CG64" i="1"/>
  <c r="BV64" i="1"/>
  <c r="I64" i="1"/>
  <c r="FY64" i="1"/>
  <c r="BI64" i="1"/>
  <c r="H64" i="1"/>
  <c r="Z64" i="1" s="1"/>
  <c r="E64" i="1"/>
  <c r="DQ67" i="1"/>
  <c r="DI67" i="1"/>
  <c r="DS67" i="1"/>
  <c r="DK67" i="1"/>
  <c r="DM67" i="1"/>
  <c r="DC67" i="1"/>
  <c r="DO67" i="1"/>
  <c r="DE67" i="1"/>
  <c r="DU67" i="1"/>
  <c r="DG67" i="1"/>
  <c r="O54" i="1"/>
  <c r="GC58" i="1"/>
  <c r="BY58" i="1"/>
  <c r="BV58" i="1"/>
  <c r="S58" i="1" s="1"/>
  <c r="GE58" i="1"/>
  <c r="GA60" i="1"/>
  <c r="BW60" i="1"/>
  <c r="B60" i="1"/>
  <c r="R60" i="1" s="1"/>
  <c r="FZ60" i="1"/>
  <c r="CG60" i="1"/>
  <c r="BV60" i="1"/>
  <c r="S60" i="1" s="1"/>
  <c r="I60" i="1"/>
  <c r="GC60" i="1"/>
  <c r="BY60" i="1"/>
  <c r="E60" i="1"/>
  <c r="FY60" i="1"/>
  <c r="FZ62" i="1"/>
  <c r="CD62" i="1"/>
  <c r="CF62" i="1" s="1"/>
  <c r="DZ62" i="1"/>
  <c r="FI62" i="1"/>
  <c r="FM62" i="1" s="1"/>
  <c r="FO62" i="1" s="1"/>
  <c r="EY62" i="1"/>
  <c r="FC62" i="1" s="1"/>
  <c r="FE62" i="1" s="1"/>
  <c r="EO62" i="1"/>
  <c r="ES62" i="1" s="1"/>
  <c r="EU62" i="1" s="1"/>
  <c r="EE62" i="1"/>
  <c r="EI62" i="1" s="1"/>
  <c r="O59" i="1"/>
  <c r="GD59" i="1"/>
  <c r="EE61" i="1"/>
  <c r="EI61" i="1" s="1"/>
  <c r="BY62" i="1"/>
  <c r="BY63" i="1"/>
  <c r="DI63" i="1"/>
  <c r="GC63" i="1"/>
  <c r="CD64" i="1"/>
  <c r="CF64" i="1" s="1"/>
  <c r="CD65" i="1"/>
  <c r="CF65" i="1" s="1"/>
  <c r="H65" i="1"/>
  <c r="Z65" i="1" s="1"/>
  <c r="DE66" i="1"/>
  <c r="FY68" i="1"/>
  <c r="BG69" i="1"/>
  <c r="BH69" i="1" s="1"/>
  <c r="C20" i="6"/>
  <c r="S20" i="6"/>
  <c r="CD63" i="1"/>
  <c r="CF63" i="1" s="1"/>
  <c r="DK63" i="1"/>
  <c r="EY63" i="1"/>
  <c r="FC63" i="1" s="1"/>
  <c r="GE63" i="1"/>
  <c r="AA66" i="1"/>
  <c r="DG66" i="1"/>
  <c r="FI66" i="1"/>
  <c r="FM66" i="1" s="1"/>
  <c r="FO66" i="1" s="1"/>
  <c r="W15" i="6"/>
  <c r="Y15" i="6"/>
  <c r="V15" i="6"/>
  <c r="V18" i="6"/>
  <c r="BI59" i="1"/>
  <c r="EE59" i="1"/>
  <c r="EI59" i="1" s="1"/>
  <c r="FY59" i="1"/>
  <c r="H61" i="1"/>
  <c r="DC62" i="1"/>
  <c r="DK62" i="1"/>
  <c r="DS62" i="1"/>
  <c r="E63" i="1"/>
  <c r="AA63" i="1"/>
  <c r="DC63" i="1"/>
  <c r="DU63" i="1"/>
  <c r="FI65" i="1"/>
  <c r="FM65" i="1" s="1"/>
  <c r="FO65" i="1" s="1"/>
  <c r="EN65" i="1"/>
  <c r="EP65" i="1" s="1"/>
  <c r="ER65" i="1" s="1"/>
  <c r="DZ67" i="1"/>
  <c r="CD67" i="1"/>
  <c r="CF67" i="1" s="1"/>
  <c r="H67" i="1"/>
  <c r="DZ68" i="1"/>
  <c r="CD68" i="1"/>
  <c r="CF68" i="1" s="1"/>
  <c r="DZ61" i="1"/>
  <c r="GB63" i="1"/>
  <c r="BX63" i="1"/>
  <c r="FX63" i="1"/>
  <c r="DS66" i="1"/>
  <c r="DK66" i="1"/>
  <c r="DC66" i="1"/>
  <c r="DI66" i="1"/>
  <c r="AG67" i="1"/>
  <c r="D10" i="6"/>
  <c r="DE62" i="1"/>
  <c r="DM62" i="1"/>
  <c r="DO63" i="1"/>
  <c r="DG63" i="1"/>
  <c r="DE63" i="1"/>
  <c r="DZ63" i="1"/>
  <c r="EK68" i="1"/>
  <c r="AW12" i="2"/>
  <c r="AV12" i="2"/>
  <c r="P9" i="8"/>
  <c r="P20" i="8"/>
  <c r="P12" i="8"/>
  <c r="P21" i="8"/>
  <c r="P13" i="8"/>
  <c r="D9" i="8"/>
  <c r="P15" i="8"/>
  <c r="P11" i="8"/>
  <c r="P5" i="8"/>
  <c r="P6" i="8"/>
  <c r="P19" i="8"/>
  <c r="BX59" i="1"/>
  <c r="FX62" i="1"/>
  <c r="AA62" i="1"/>
  <c r="BW62" i="1"/>
  <c r="S62" i="1" s="1"/>
  <c r="FW62" i="1"/>
  <c r="BV63" i="1"/>
  <c r="FI63" i="1"/>
  <c r="FM63" i="1" s="1"/>
  <c r="FO63" i="1" s="1"/>
  <c r="FZ63" i="1"/>
  <c r="EE64" i="1"/>
  <c r="EI64" i="1" s="1"/>
  <c r="EO64" i="1"/>
  <c r="ES64" i="1" s="1"/>
  <c r="EU64" i="1" s="1"/>
  <c r="DU66" i="1"/>
  <c r="GD67" i="1"/>
  <c r="GC67" i="1"/>
  <c r="FZ67" i="1"/>
  <c r="EO67" i="1"/>
  <c r="ES67" i="1" s="1"/>
  <c r="EU67" i="1" s="1"/>
  <c r="GA67" i="1"/>
  <c r="FI67" i="1"/>
  <c r="FM67" i="1" s="1"/>
  <c r="FO67" i="1" s="1"/>
  <c r="BX67" i="1"/>
  <c r="S67" i="1" s="1"/>
  <c r="BI67" i="1"/>
  <c r="BY67" i="1"/>
  <c r="DI68" i="1"/>
  <c r="DG68" i="1"/>
  <c r="DU68" i="1"/>
  <c r="DE68" i="1"/>
  <c r="DW68" i="1" s="1"/>
  <c r="DQ68" i="1"/>
  <c r="DM68" i="1"/>
  <c r="DK68" i="1"/>
  <c r="AC69" i="1"/>
  <c r="N69" i="1" s="1"/>
  <c r="O69" i="1" s="1"/>
  <c r="DG69" i="1"/>
  <c r="DU69" i="1"/>
  <c r="DE69" i="1"/>
  <c r="DS69" i="1"/>
  <c r="DC69" i="1"/>
  <c r="DQ69" i="1"/>
  <c r="DO69" i="1"/>
  <c r="DK69" i="1"/>
  <c r="DI69" i="1"/>
  <c r="DM69" i="1"/>
  <c r="AW30" i="2"/>
  <c r="AV30" i="2"/>
  <c r="U6" i="4"/>
  <c r="AC68" i="1"/>
  <c r="EH69" i="1"/>
  <c r="L69" i="1"/>
  <c r="AW23" i="2"/>
  <c r="AV23" i="2"/>
  <c r="F31" i="2"/>
  <c r="X7" i="4"/>
  <c r="B66" i="1"/>
  <c r="R66" i="1" s="1"/>
  <c r="FX66" i="1"/>
  <c r="GF66" i="1" s="1"/>
  <c r="AA68" i="1"/>
  <c r="O11" i="5"/>
  <c r="K11" i="5"/>
  <c r="J11" i="5"/>
  <c r="D5" i="6"/>
  <c r="FS69" i="1"/>
  <c r="FR69" i="1"/>
  <c r="F32" i="2"/>
  <c r="U7" i="4"/>
  <c r="AC6" i="4"/>
  <c r="Z18" i="6"/>
  <c r="S7" i="6"/>
  <c r="AF12" i="6"/>
  <c r="E12" i="6"/>
  <c r="AC16" i="6"/>
  <c r="AC15" i="6"/>
  <c r="AC5" i="6"/>
  <c r="AD12" i="6"/>
  <c r="AC12" i="6"/>
  <c r="F8" i="2"/>
  <c r="F10" i="2"/>
  <c r="F30" i="2"/>
  <c r="M20" i="6"/>
  <c r="M12" i="6"/>
  <c r="M6" i="6"/>
  <c r="M15" i="6"/>
  <c r="M7" i="6"/>
  <c r="M19" i="6"/>
  <c r="M22" i="6"/>
  <c r="M14" i="6"/>
  <c r="M18" i="6"/>
  <c r="M17" i="6"/>
  <c r="M21" i="6"/>
  <c r="M16" i="6"/>
  <c r="M5" i="6"/>
  <c r="M8" i="6"/>
  <c r="M13" i="6"/>
  <c r="E5" i="6"/>
  <c r="V21" i="6"/>
  <c r="M10" i="6"/>
  <c r="AC19" i="6"/>
  <c r="BW66" i="1"/>
  <c r="S66" i="1" s="1"/>
  <c r="Z68" i="1"/>
  <c r="F9" i="2"/>
  <c r="F21" i="2"/>
  <c r="F23" i="2"/>
  <c r="AC7" i="4"/>
  <c r="D7" i="6"/>
  <c r="S9" i="6"/>
  <c r="EO68" i="1"/>
  <c r="ES68" i="1" s="1"/>
  <c r="EU68" i="1" s="1"/>
  <c r="CT69" i="1"/>
  <c r="EN69" i="1"/>
  <c r="EP69" i="1" s="1"/>
  <c r="ER69" i="1" s="1"/>
  <c r="AW27" i="2"/>
  <c r="AW32" i="2"/>
  <c r="U5" i="7"/>
  <c r="H5" i="7" s="1"/>
  <c r="K5" i="4"/>
  <c r="E5" i="4" s="1"/>
  <c r="Y5" i="4"/>
  <c r="Q6" i="4"/>
  <c r="K7" i="4"/>
  <c r="Y7" i="4"/>
  <c r="K5" i="5"/>
  <c r="K10" i="5"/>
  <c r="K15" i="5"/>
  <c r="S5" i="6"/>
  <c r="S6" i="6"/>
  <c r="X7" i="6"/>
  <c r="D8" i="6"/>
  <c r="V9" i="6"/>
  <c r="AC13" i="6"/>
  <c r="Q14" i="6"/>
  <c r="AD14" i="6"/>
  <c r="AC14" i="6"/>
  <c r="AF14" i="6"/>
  <c r="AG14" i="6" s="1"/>
  <c r="Y19" i="6"/>
  <c r="R10" i="8"/>
  <c r="P17" i="8"/>
  <c r="D17" i="8"/>
  <c r="N46" i="8"/>
  <c r="Q46" i="8"/>
  <c r="O46" i="8"/>
  <c r="N54" i="8"/>
  <c r="Q54" i="8"/>
  <c r="O54" i="8"/>
  <c r="R44" i="8"/>
  <c r="O48" i="8"/>
  <c r="N48" i="8"/>
  <c r="D48" i="8"/>
  <c r="Q48" i="8"/>
  <c r="BC68" i="1"/>
  <c r="BD68" i="1" s="1"/>
  <c r="BW68" i="1"/>
  <c r="S68" i="1" s="1"/>
  <c r="FQ68" i="1"/>
  <c r="Z69" i="1"/>
  <c r="CV69" i="1"/>
  <c r="EO69" i="1"/>
  <c r="ES69" i="1" s="1"/>
  <c r="EU69" i="1" s="1"/>
  <c r="L5" i="4"/>
  <c r="AB5" i="4"/>
  <c r="T6" i="4"/>
  <c r="L7" i="4"/>
  <c r="AB7" i="4"/>
  <c r="O10" i="5"/>
  <c r="V5" i="6"/>
  <c r="W6" i="6"/>
  <c r="X16" i="6" s="1"/>
  <c r="V6" i="6"/>
  <c r="Y6" i="6"/>
  <c r="Z8" i="6" s="1"/>
  <c r="E7" i="6"/>
  <c r="V7" i="6"/>
  <c r="X8" i="6"/>
  <c r="C9" i="6"/>
  <c r="D9" i="6"/>
  <c r="E10" i="6"/>
  <c r="V10" i="6"/>
  <c r="AD13" i="6"/>
  <c r="S14" i="6"/>
  <c r="V16" i="6"/>
  <c r="D21" i="6"/>
  <c r="C22" i="6"/>
  <c r="AD22" i="6"/>
  <c r="AC22" i="6"/>
  <c r="AF22" i="6"/>
  <c r="P22" i="8"/>
  <c r="BE68" i="1"/>
  <c r="GC68" i="1"/>
  <c r="CJ69" i="1"/>
  <c r="J69" i="1" s="1"/>
  <c r="CZ69" i="1"/>
  <c r="EE69" i="1"/>
  <c r="EI69" i="1" s="1"/>
  <c r="L5" i="7"/>
  <c r="D5" i="7" s="1"/>
  <c r="P5" i="4"/>
  <c r="AE5" i="4"/>
  <c r="AF5" i="4" s="1"/>
  <c r="X6" i="4"/>
  <c r="P7" i="4"/>
  <c r="AE7" i="4"/>
  <c r="AF7" i="4" s="1"/>
  <c r="Q8" i="6"/>
  <c r="Z10" i="6"/>
  <c r="S13" i="6"/>
  <c r="V14" i="6"/>
  <c r="C17" i="6"/>
  <c r="D17" i="6"/>
  <c r="E18" i="6"/>
  <c r="AE19" i="6"/>
  <c r="E19" i="6"/>
  <c r="AD21" i="6"/>
  <c r="AC21" i="6"/>
  <c r="S22" i="6"/>
  <c r="P14" i="8"/>
  <c r="R19" i="8"/>
  <c r="D19" i="8"/>
  <c r="D46" i="8"/>
  <c r="O56" i="8"/>
  <c r="N56" i="8"/>
  <c r="Q56" i="8"/>
  <c r="CL69" i="1"/>
  <c r="FH69" i="1"/>
  <c r="FJ69" i="1" s="1"/>
  <c r="FL69" i="1" s="1"/>
  <c r="Q5" i="4"/>
  <c r="K6" i="4"/>
  <c r="Y6" i="4"/>
  <c r="Q7" i="4"/>
  <c r="AC7" i="6"/>
  <c r="AC8" i="6"/>
  <c r="E9" i="6"/>
  <c r="AD9" i="6"/>
  <c r="AC11" i="6"/>
  <c r="Q12" i="6"/>
  <c r="D14" i="6"/>
  <c r="W20" i="6"/>
  <c r="X20" i="6" s="1"/>
  <c r="V20" i="6"/>
  <c r="Y20" i="6"/>
  <c r="P16" i="8"/>
  <c r="B41" i="8"/>
  <c r="L41" i="8" s="1"/>
  <c r="L23" i="8"/>
  <c r="O27" i="8"/>
  <c r="N27" i="8"/>
  <c r="M45" i="8"/>
  <c r="D27" i="8"/>
  <c r="Q27" i="8"/>
  <c r="B49" i="8"/>
  <c r="L49" i="8" s="1"/>
  <c r="L31" i="8"/>
  <c r="BG68" i="1"/>
  <c r="BH68" i="1" s="1"/>
  <c r="GE68" i="1"/>
  <c r="CN69" i="1"/>
  <c r="AV21" i="2"/>
  <c r="AV29" i="2"/>
  <c r="AV33" i="2"/>
  <c r="L6" i="4"/>
  <c r="AB6" i="4"/>
  <c r="T7" i="4"/>
  <c r="Q20" i="6"/>
  <c r="AD5" i="6"/>
  <c r="AE10" i="6" s="1"/>
  <c r="AC18" i="6"/>
  <c r="AC6" i="6"/>
  <c r="Q7" i="6"/>
  <c r="C7" i="6"/>
  <c r="S8" i="6"/>
  <c r="AC9" i="6"/>
  <c r="Q10" i="6"/>
  <c r="AC10" i="6"/>
  <c r="Q11" i="6"/>
  <c r="V13" i="6"/>
  <c r="Q16" i="6"/>
  <c r="S19" i="6"/>
  <c r="Q21" i="6"/>
  <c r="V22" i="6"/>
  <c r="R11" i="8"/>
  <c r="D11" i="8"/>
  <c r="P18" i="8"/>
  <c r="R21" i="8"/>
  <c r="Q57" i="8"/>
  <c r="R57" i="8" s="1"/>
  <c r="O57" i="8"/>
  <c r="N57" i="8"/>
  <c r="O40" i="8"/>
  <c r="N40" i="8"/>
  <c r="M58" i="8"/>
  <c r="D40" i="8"/>
  <c r="Q40" i="8"/>
  <c r="E68" i="1"/>
  <c r="N68" i="1"/>
  <c r="FX68" i="1"/>
  <c r="CP69" i="1"/>
  <c r="AV11" i="2"/>
  <c r="AV28" i="2"/>
  <c r="AE6" i="6"/>
  <c r="S11" i="6"/>
  <c r="S12" i="6"/>
  <c r="E17" i="6"/>
  <c r="AD17" i="6"/>
  <c r="W19" i="6"/>
  <c r="V19" i="6"/>
  <c r="AF20" i="6"/>
  <c r="E20" i="6" s="1"/>
  <c r="S21" i="6"/>
  <c r="C21" i="6"/>
  <c r="P8" i="8"/>
  <c r="R18" i="8"/>
  <c r="Q41" i="8"/>
  <c r="R41" i="8" s="1"/>
  <c r="O41" i="8"/>
  <c r="N41" i="8"/>
  <c r="O24" i="8"/>
  <c r="P37" i="8" s="1"/>
  <c r="M42" i="8"/>
  <c r="Q24" i="8"/>
  <c r="R26" i="8" s="1"/>
  <c r="D26" i="8"/>
  <c r="L28" i="8"/>
  <c r="B46" i="8"/>
  <c r="L46" i="8" s="1"/>
  <c r="Q49" i="8"/>
  <c r="R49" i="8" s="1"/>
  <c r="O49" i="8"/>
  <c r="N49" i="8"/>
  <c r="O32" i="8"/>
  <c r="M50" i="8"/>
  <c r="D32" i="8"/>
  <c r="Q32" i="8"/>
  <c r="R32" i="8" s="1"/>
  <c r="L36" i="8"/>
  <c r="B54" i="8"/>
  <c r="L54" i="8" s="1"/>
  <c r="D54" i="8"/>
  <c r="O68" i="1"/>
  <c r="BI68" i="1"/>
  <c r="X5" i="4"/>
  <c r="P6" i="4"/>
  <c r="AE6" i="4"/>
  <c r="AF6" i="4" s="1"/>
  <c r="C5" i="6"/>
  <c r="S18" i="6"/>
  <c r="AF5" i="6"/>
  <c r="C8" i="6"/>
  <c r="V8" i="6"/>
  <c r="S10" i="6"/>
  <c r="V11" i="6"/>
  <c r="W12" i="6"/>
  <c r="X13" i="6" s="1"/>
  <c r="V12" i="6"/>
  <c r="Y12" i="6"/>
  <c r="E13" i="6"/>
  <c r="Q15" i="6"/>
  <c r="AD15" i="6"/>
  <c r="S16" i="6"/>
  <c r="AC17" i="6"/>
  <c r="Q18" i="6"/>
  <c r="D20" i="6"/>
  <c r="AC20" i="6"/>
  <c r="Z21" i="6"/>
  <c r="R22" i="8"/>
  <c r="P10" i="8"/>
  <c r="R13" i="8"/>
  <c r="R29" i="8"/>
  <c r="D34" i="8"/>
  <c r="R9" i="8"/>
  <c r="R17" i="8"/>
  <c r="L39" i="8"/>
  <c r="E11" i="6"/>
  <c r="C13" i="6"/>
  <c r="R8" i="8"/>
  <c r="R16" i="8"/>
  <c r="N28" i="8"/>
  <c r="D29" i="8"/>
  <c r="Q35" i="8"/>
  <c r="N36" i="8"/>
  <c r="D37" i="8"/>
  <c r="B43" i="8"/>
  <c r="L43" i="8" s="1"/>
  <c r="Q43" i="8"/>
  <c r="R43" i="8" s="1"/>
  <c r="N44" i="8"/>
  <c r="M47" i="8"/>
  <c r="B51" i="8"/>
  <c r="L51" i="8" s="1"/>
  <c r="Q51" i="8"/>
  <c r="N52" i="8"/>
  <c r="M55" i="8"/>
  <c r="R5" i="8"/>
  <c r="R6" i="8"/>
  <c r="R7" i="8"/>
  <c r="R15" i="8"/>
  <c r="O28" i="8"/>
  <c r="O36" i="8"/>
  <c r="O44" i="8"/>
  <c r="D44" i="8" s="1"/>
  <c r="O52" i="8"/>
  <c r="D52" i="8" s="1"/>
  <c r="D8" i="8"/>
  <c r="R14" i="8"/>
  <c r="L24" i="8"/>
  <c r="L32" i="8"/>
  <c r="D35" i="8"/>
  <c r="L40" i="8"/>
  <c r="D51" i="8"/>
  <c r="M53" i="8"/>
  <c r="D28" i="8"/>
  <c r="N35" i="8"/>
  <c r="D36" i="8"/>
  <c r="N43" i="8"/>
  <c r="N51" i="8"/>
  <c r="D23" i="8"/>
  <c r="D31" i="8"/>
  <c r="D39" i="8"/>
  <c r="GF33" i="1" l="1"/>
  <c r="GG33" i="1" s="1"/>
  <c r="GF44" i="1"/>
  <c r="GF59" i="1"/>
  <c r="GG59" i="1" s="1"/>
  <c r="GF6" i="1"/>
  <c r="GH6" i="1" s="1"/>
  <c r="GF39" i="1"/>
  <c r="GF32" i="1"/>
  <c r="GF42" i="1"/>
  <c r="GI20" i="1"/>
  <c r="X20" i="1" s="1"/>
  <c r="BC39" i="1"/>
  <c r="BD39" i="1" s="1"/>
  <c r="AB45" i="1"/>
  <c r="BE39" i="1"/>
  <c r="BF39" i="1" s="1"/>
  <c r="AB61" i="1"/>
  <c r="AB65" i="1"/>
  <c r="BC41" i="1"/>
  <c r="BD41" i="1" s="1"/>
  <c r="BC44" i="1"/>
  <c r="BD44" i="1" s="1"/>
  <c r="BC21" i="1"/>
  <c r="BD21" i="1" s="1"/>
  <c r="BE35" i="1"/>
  <c r="BF35" i="1" s="1"/>
  <c r="BE41" i="1"/>
  <c r="BF41" i="1" s="1"/>
  <c r="BE21" i="1"/>
  <c r="BF21" i="1" s="1"/>
  <c r="GF41" i="1"/>
  <c r="GI40" i="1"/>
  <c r="X40" i="1" s="1"/>
  <c r="FQ65" i="1"/>
  <c r="FR65" i="1" s="1"/>
  <c r="GI39" i="1"/>
  <c r="X39" i="1" s="1"/>
  <c r="BG63" i="1"/>
  <c r="BH63" i="1" s="1"/>
  <c r="BG50" i="1"/>
  <c r="BH50" i="1" s="1"/>
  <c r="BE49" i="1"/>
  <c r="BF49" i="1" s="1"/>
  <c r="BE44" i="1"/>
  <c r="BF44" i="1" s="1"/>
  <c r="BC20" i="1"/>
  <c r="BD20" i="1" s="1"/>
  <c r="BG35" i="1"/>
  <c r="BH35" i="1" s="1"/>
  <c r="BG67" i="1"/>
  <c r="BH67" i="1" s="1"/>
  <c r="BC62" i="1"/>
  <c r="BD62" i="1" s="1"/>
  <c r="BC66" i="1"/>
  <c r="BD66" i="1" s="1"/>
  <c r="BC59" i="1"/>
  <c r="BD59" i="1" s="1"/>
  <c r="AB63" i="1"/>
  <c r="BC50" i="1"/>
  <c r="BD50" i="1" s="1"/>
  <c r="BC58" i="1"/>
  <c r="BD58" i="1" s="1"/>
  <c r="AB42" i="1"/>
  <c r="BG44" i="1"/>
  <c r="BH44" i="1" s="1"/>
  <c r="BG41" i="1"/>
  <c r="BH41" i="1" s="1"/>
  <c r="BC49" i="1"/>
  <c r="BD49" i="1" s="1"/>
  <c r="BC23" i="1"/>
  <c r="BD23" i="1" s="1"/>
  <c r="BG20" i="1"/>
  <c r="BH20" i="1" s="1"/>
  <c r="AC48" i="1"/>
  <c r="BG58" i="1"/>
  <c r="BH58" i="1" s="1"/>
  <c r="BG49" i="1"/>
  <c r="BH49" i="1" s="1"/>
  <c r="BE23" i="1"/>
  <c r="BF23" i="1" s="1"/>
  <c r="BG66" i="1"/>
  <c r="BH66" i="1" s="1"/>
  <c r="BC63" i="1"/>
  <c r="BD63" i="1" s="1"/>
  <c r="BC67" i="1"/>
  <c r="BD67" i="1" s="1"/>
  <c r="BE58" i="1"/>
  <c r="BF58" i="1" s="1"/>
  <c r="AB67" i="1"/>
  <c r="FQ66" i="1"/>
  <c r="FS66" i="1" s="1"/>
  <c r="BE42" i="1"/>
  <c r="BF42" i="1" s="1"/>
  <c r="AB44" i="1"/>
  <c r="BE62" i="1"/>
  <c r="BF62" i="1" s="1"/>
  <c r="BG42" i="1"/>
  <c r="BH42" i="1" s="1"/>
  <c r="FQ62" i="1"/>
  <c r="FS62" i="1" s="1"/>
  <c r="BC42" i="1"/>
  <c r="BD42" i="1" s="1"/>
  <c r="AB20" i="1"/>
  <c r="AB21" i="1"/>
  <c r="AC23" i="1"/>
  <c r="AB23" i="1"/>
  <c r="AB39" i="1"/>
  <c r="BG23" i="1"/>
  <c r="BH23" i="1" s="1"/>
  <c r="BG21" i="1"/>
  <c r="BH21" i="1" s="1"/>
  <c r="AC49" i="1"/>
  <c r="AC29" i="1"/>
  <c r="AB24" i="1"/>
  <c r="BE20" i="1"/>
  <c r="BF20" i="1" s="1"/>
  <c r="AC50" i="1"/>
  <c r="AB49" i="1"/>
  <c r="AB50" i="1"/>
  <c r="AB41" i="1"/>
  <c r="U26" i="1"/>
  <c r="CA26" i="1"/>
  <c r="T26" i="1" s="1"/>
  <c r="GH54" i="1"/>
  <c r="GG54" i="1"/>
  <c r="BU11" i="1"/>
  <c r="U11" i="1"/>
  <c r="BU10" i="1"/>
  <c r="U10" i="1"/>
  <c r="U64" i="1"/>
  <c r="CA64" i="1"/>
  <c r="T64" i="1" s="1"/>
  <c r="U43" i="1"/>
  <c r="CA43" i="1"/>
  <c r="T43" i="1" s="1"/>
  <c r="U18" i="1"/>
  <c r="CA18" i="1"/>
  <c r="T18" i="1" s="1"/>
  <c r="U65" i="1"/>
  <c r="CA65" i="1"/>
  <c r="T65" i="1" s="1"/>
  <c r="CA13" i="1"/>
  <c r="T13" i="1" s="1"/>
  <c r="U13" i="1"/>
  <c r="U16" i="1"/>
  <c r="CA16" i="1"/>
  <c r="T16" i="1" s="1"/>
  <c r="BU9" i="1"/>
  <c r="Q47" i="8"/>
  <c r="R47" i="8" s="1"/>
  <c r="O47" i="8"/>
  <c r="P47" i="8" s="1"/>
  <c r="N47" i="8"/>
  <c r="P51" i="8"/>
  <c r="AG5" i="6"/>
  <c r="AG21" i="6"/>
  <c r="AG19" i="6"/>
  <c r="AG13" i="6"/>
  <c r="AG8" i="6"/>
  <c r="AG16" i="6"/>
  <c r="Z13" i="6"/>
  <c r="P56" i="8"/>
  <c r="AE21" i="6"/>
  <c r="E21" i="6"/>
  <c r="R39" i="8"/>
  <c r="V3" i="6"/>
  <c r="V2" i="6" s="1"/>
  <c r="AH37" i="1" s="1"/>
  <c r="P46" i="8"/>
  <c r="Z19" i="6"/>
  <c r="FT69" i="1"/>
  <c r="D12" i="6"/>
  <c r="K62" i="1"/>
  <c r="DW62" i="1"/>
  <c r="Z15" i="6"/>
  <c r="FE63" i="1"/>
  <c r="M63" i="1"/>
  <c r="GH59" i="1"/>
  <c r="U62" i="1"/>
  <c r="CA62" i="1"/>
  <c r="T62" i="1" s="1"/>
  <c r="CT53" i="1"/>
  <c r="CL53" i="1"/>
  <c r="CP53" i="1"/>
  <c r="CX53" i="1"/>
  <c r="CV53" i="1"/>
  <c r="CR53" i="1"/>
  <c r="CZ53" i="1"/>
  <c r="CJ53" i="1"/>
  <c r="CN53" i="1"/>
  <c r="CH53" i="1"/>
  <c r="S57" i="1"/>
  <c r="CX66" i="1"/>
  <c r="CP66" i="1"/>
  <c r="CH66" i="1"/>
  <c r="CJ66" i="1"/>
  <c r="CR66" i="1"/>
  <c r="CZ66" i="1"/>
  <c r="CN66" i="1"/>
  <c r="CL66" i="1"/>
  <c r="CT66" i="1"/>
  <c r="CV66" i="1"/>
  <c r="GI46" i="1"/>
  <c r="X46" i="1" s="1"/>
  <c r="EK46" i="1"/>
  <c r="M46" i="1"/>
  <c r="K44" i="1"/>
  <c r="DW44" i="1"/>
  <c r="BG46" i="1"/>
  <c r="BH46" i="1" s="1"/>
  <c r="AA46" i="1"/>
  <c r="BC46" i="1"/>
  <c r="BD46" i="1" s="1"/>
  <c r="BE46" i="1"/>
  <c r="BF46" i="1" s="1"/>
  <c r="EU41" i="1"/>
  <c r="M41" i="1"/>
  <c r="S38" i="1"/>
  <c r="BD43" i="1"/>
  <c r="GI41" i="1"/>
  <c r="X41" i="1" s="1"/>
  <c r="CX45" i="1"/>
  <c r="CP45" i="1"/>
  <c r="CH45" i="1"/>
  <c r="CV45" i="1"/>
  <c r="CN45" i="1"/>
  <c r="CZ45" i="1"/>
  <c r="CR45" i="1"/>
  <c r="CJ45" i="1"/>
  <c r="CL45" i="1"/>
  <c r="CT45" i="1"/>
  <c r="L43" i="1"/>
  <c r="GF40" i="1"/>
  <c r="FT33" i="1"/>
  <c r="L42" i="1"/>
  <c r="GF30" i="1"/>
  <c r="FT34" i="1"/>
  <c r="GH34" i="1"/>
  <c r="EK30" i="1"/>
  <c r="M30" i="1"/>
  <c r="S23" i="1"/>
  <c r="GF31" i="1"/>
  <c r="CV23" i="1"/>
  <c r="CN23" i="1"/>
  <c r="CT23" i="1"/>
  <c r="CL23" i="1"/>
  <c r="CX23" i="1"/>
  <c r="CP23" i="1"/>
  <c r="CH23" i="1"/>
  <c r="CJ23" i="1"/>
  <c r="CR23" i="1"/>
  <c r="CZ23" i="1"/>
  <c r="EK22" i="1"/>
  <c r="M22" i="1"/>
  <c r="J33" i="1"/>
  <c r="U27" i="1"/>
  <c r="CA27" i="1"/>
  <c r="T27" i="1" s="1"/>
  <c r="EK21" i="1"/>
  <c r="M21" i="1"/>
  <c r="L8" i="1"/>
  <c r="EH8" i="1"/>
  <c r="DB20" i="1"/>
  <c r="J20" i="1"/>
  <c r="FT16" i="1"/>
  <c r="BG6" i="1"/>
  <c r="BH6" i="1" s="1"/>
  <c r="AB6" i="1"/>
  <c r="N6" i="1" s="1"/>
  <c r="O6" i="1" s="1"/>
  <c r="BC6" i="1"/>
  <c r="BD6" i="1" s="1"/>
  <c r="AA6" i="1"/>
  <c r="BE6" i="1"/>
  <c r="BF6" i="1" s="1"/>
  <c r="GF20" i="1"/>
  <c r="BE16" i="1"/>
  <c r="BF16" i="1" s="1"/>
  <c r="BC16" i="1"/>
  <c r="BD16" i="1" s="1"/>
  <c r="AA16" i="1"/>
  <c r="BG16" i="1"/>
  <c r="BH16" i="1" s="1"/>
  <c r="BA16" i="1"/>
  <c r="BB16" i="1" s="1"/>
  <c r="R11" i="1"/>
  <c r="C11" i="1"/>
  <c r="FZ37" i="1"/>
  <c r="FZ29" i="1"/>
  <c r="GF29" i="1" s="1"/>
  <c r="U15" i="1"/>
  <c r="CA15" i="1"/>
  <c r="T15" i="1" s="1"/>
  <c r="GI13" i="1"/>
  <c r="X13" i="1" s="1"/>
  <c r="DW18" i="1"/>
  <c r="M8" i="1"/>
  <c r="GG13" i="1"/>
  <c r="FR13" i="1"/>
  <c r="GF15" i="1"/>
  <c r="GH15" i="1" s="1"/>
  <c r="CV12" i="1"/>
  <c r="CN12" i="1"/>
  <c r="CT12" i="1"/>
  <c r="CL12" i="1"/>
  <c r="CZ12" i="1"/>
  <c r="CR12" i="1"/>
  <c r="CJ12" i="1"/>
  <c r="CX12" i="1"/>
  <c r="CP12" i="1"/>
  <c r="CH12" i="1"/>
  <c r="DB9" i="1"/>
  <c r="J9" i="1"/>
  <c r="J6" i="1"/>
  <c r="DB6" i="1"/>
  <c r="GF56" i="1"/>
  <c r="BG62" i="1"/>
  <c r="BH62" i="1" s="1"/>
  <c r="AB62" i="1"/>
  <c r="BE63" i="1"/>
  <c r="BF63" i="1" s="1"/>
  <c r="FQ48" i="1"/>
  <c r="Z48" i="1"/>
  <c r="FQ39" i="1"/>
  <c r="Z39" i="1"/>
  <c r="FQ52" i="1"/>
  <c r="Z52" i="1"/>
  <c r="AC41" i="1"/>
  <c r="D24" i="8"/>
  <c r="Z12" i="6"/>
  <c r="R37" i="8"/>
  <c r="P49" i="8"/>
  <c r="Q42" i="8"/>
  <c r="R42" i="8" s="1"/>
  <c r="N42" i="8"/>
  <c r="O42" i="8"/>
  <c r="P42" i="8" s="1"/>
  <c r="P57" i="8"/>
  <c r="AE5" i="6"/>
  <c r="AE8" i="6"/>
  <c r="AE7" i="6"/>
  <c r="AE16" i="6"/>
  <c r="R27" i="8"/>
  <c r="E6" i="4"/>
  <c r="R52" i="8"/>
  <c r="F5" i="4"/>
  <c r="R36" i="8"/>
  <c r="U69" i="1"/>
  <c r="CA69" i="1"/>
  <c r="T69" i="1" s="1"/>
  <c r="P48" i="8"/>
  <c r="R46" i="8"/>
  <c r="AG18" i="6"/>
  <c r="E7" i="4"/>
  <c r="AE12" i="6"/>
  <c r="R33" i="8"/>
  <c r="X11" i="6"/>
  <c r="DB69" i="1"/>
  <c r="AG6" i="6"/>
  <c r="K66" i="1"/>
  <c r="DW66" i="1"/>
  <c r="CT68" i="1"/>
  <c r="CR68" i="1"/>
  <c r="CP68" i="1"/>
  <c r="CL68" i="1"/>
  <c r="CX68" i="1"/>
  <c r="CH68" i="1"/>
  <c r="CZ68" i="1"/>
  <c r="CJ68" i="1"/>
  <c r="CV68" i="1"/>
  <c r="CN68" i="1"/>
  <c r="X15" i="6"/>
  <c r="DU60" i="1"/>
  <c r="DM60" i="1"/>
  <c r="DE60" i="1"/>
  <c r="DS60" i="1"/>
  <c r="DK60" i="1"/>
  <c r="DC60" i="1"/>
  <c r="DQ60" i="1"/>
  <c r="DG60" i="1"/>
  <c r="DO60" i="1"/>
  <c r="DI60" i="1"/>
  <c r="GF63" i="1"/>
  <c r="CT61" i="1"/>
  <c r="CL61" i="1"/>
  <c r="CZ61" i="1"/>
  <c r="CR61" i="1"/>
  <c r="CJ61" i="1"/>
  <c r="CX61" i="1"/>
  <c r="CP61" i="1"/>
  <c r="CV61" i="1"/>
  <c r="CN61" i="1"/>
  <c r="CH61" i="1"/>
  <c r="EK58" i="1"/>
  <c r="M58" i="1"/>
  <c r="BE55" i="1"/>
  <c r="BF55" i="1" s="1"/>
  <c r="BC55" i="1"/>
  <c r="BD55" i="1" s="1"/>
  <c r="AB55" i="1"/>
  <c r="N55" i="1" s="1"/>
  <c r="O55" i="1" s="1"/>
  <c r="BG55" i="1"/>
  <c r="BH55" i="1" s="1"/>
  <c r="AA55" i="1"/>
  <c r="S65" i="1"/>
  <c r="DU57" i="1"/>
  <c r="DM57" i="1"/>
  <c r="DE57" i="1"/>
  <c r="DS57" i="1"/>
  <c r="DK57" i="1"/>
  <c r="DC57" i="1"/>
  <c r="DI57" i="1"/>
  <c r="DQ57" i="1"/>
  <c r="DO57" i="1"/>
  <c r="DG57" i="1"/>
  <c r="BG51" i="1"/>
  <c r="BH51" i="1" s="1"/>
  <c r="BE51" i="1"/>
  <c r="BF51" i="1" s="1"/>
  <c r="AA51" i="1"/>
  <c r="BC51" i="1"/>
  <c r="BD51" i="1" s="1"/>
  <c r="DB50" i="1"/>
  <c r="J50" i="1"/>
  <c r="EK53" i="1"/>
  <c r="M53" i="1"/>
  <c r="DW56" i="1"/>
  <c r="K56" i="1"/>
  <c r="BG48" i="1"/>
  <c r="BH48" i="1" s="1"/>
  <c r="BE48" i="1"/>
  <c r="BF48" i="1" s="1"/>
  <c r="AA48" i="1"/>
  <c r="BC48" i="1"/>
  <c r="BD48" i="1" s="1"/>
  <c r="S50" i="1"/>
  <c r="L52" i="1"/>
  <c r="EH52" i="1"/>
  <c r="S46" i="1"/>
  <c r="GI43" i="1"/>
  <c r="X43" i="1" s="1"/>
  <c r="GF43" i="1"/>
  <c r="GG43" i="1" s="1"/>
  <c r="DW47" i="1"/>
  <c r="K47" i="1"/>
  <c r="S41" i="1"/>
  <c r="U55" i="1"/>
  <c r="CA55" i="1"/>
  <c r="T55" i="1" s="1"/>
  <c r="CZ36" i="1"/>
  <c r="CR36" i="1"/>
  <c r="CJ36" i="1"/>
  <c r="CX36" i="1"/>
  <c r="CP36" i="1"/>
  <c r="CH36" i="1"/>
  <c r="CT36" i="1"/>
  <c r="CL36" i="1"/>
  <c r="CN36" i="1"/>
  <c r="CV36" i="1"/>
  <c r="S34" i="1"/>
  <c r="FH31" i="1"/>
  <c r="FJ31" i="1" s="1"/>
  <c r="FL31" i="1" s="1"/>
  <c r="EN31" i="1"/>
  <c r="EP31" i="1" s="1"/>
  <c r="ER31" i="1" s="1"/>
  <c r="ED31" i="1"/>
  <c r="EF31" i="1" s="1"/>
  <c r="EX31" i="1"/>
  <c r="EZ31" i="1" s="1"/>
  <c r="FB31" i="1" s="1"/>
  <c r="EH36" i="1"/>
  <c r="L36" i="1"/>
  <c r="S31" i="1"/>
  <c r="C23" i="1"/>
  <c r="R23" i="1"/>
  <c r="CX32" i="1"/>
  <c r="CP32" i="1"/>
  <c r="CH32" i="1"/>
  <c r="CV32" i="1"/>
  <c r="CN32" i="1"/>
  <c r="CT32" i="1"/>
  <c r="CL32" i="1"/>
  <c r="CZ32" i="1"/>
  <c r="CJ32" i="1"/>
  <c r="CR32" i="1"/>
  <c r="EU29" i="1"/>
  <c r="M29" i="1"/>
  <c r="K21" i="1"/>
  <c r="DW21" i="1"/>
  <c r="FX53" i="1"/>
  <c r="DW43" i="1"/>
  <c r="K43" i="1"/>
  <c r="DW22" i="1"/>
  <c r="K22" i="1"/>
  <c r="FS25" i="1"/>
  <c r="FR25" i="1"/>
  <c r="GG25" i="1"/>
  <c r="EU16" i="1"/>
  <c r="M16" i="1"/>
  <c r="U17" i="1"/>
  <c r="CA17" i="1"/>
  <c r="T17" i="1" s="1"/>
  <c r="DU13" i="1"/>
  <c r="DM13" i="1"/>
  <c r="DE13" i="1"/>
  <c r="DQ13" i="1"/>
  <c r="DG13" i="1"/>
  <c r="DO13" i="1"/>
  <c r="DK13" i="1"/>
  <c r="DS13" i="1"/>
  <c r="DC13" i="1"/>
  <c r="DI13" i="1"/>
  <c r="FR15" i="1"/>
  <c r="FT27" i="1"/>
  <c r="FR18" i="1"/>
  <c r="R9" i="1"/>
  <c r="C9" i="1"/>
  <c r="L23" i="1"/>
  <c r="EH23" i="1"/>
  <c r="R16" i="1"/>
  <c r="C16" i="1"/>
  <c r="FW24" i="1"/>
  <c r="GF24" i="1" s="1"/>
  <c r="FX45" i="1"/>
  <c r="EK9" i="1"/>
  <c r="M9" i="1"/>
  <c r="DW27" i="1"/>
  <c r="L13" i="1"/>
  <c r="BB14" i="1"/>
  <c r="S15" i="1"/>
  <c r="L12" i="1"/>
  <c r="EH12" i="1"/>
  <c r="GC45" i="1"/>
  <c r="BH11" i="1"/>
  <c r="M5" i="1"/>
  <c r="AC65" i="1"/>
  <c r="Z44" i="1"/>
  <c r="FQ44" i="1"/>
  <c r="BE50" i="1"/>
  <c r="BF50" i="1" s="1"/>
  <c r="AC42" i="1"/>
  <c r="FQ21" i="1"/>
  <c r="Z21" i="1"/>
  <c r="AC3" i="6"/>
  <c r="AC2" i="6" s="1"/>
  <c r="AH38" i="1" s="1"/>
  <c r="R25" i="8"/>
  <c r="DW69" i="1"/>
  <c r="K69" i="1"/>
  <c r="M68" i="1"/>
  <c r="EN68" i="1"/>
  <c r="EP68" i="1" s="1"/>
  <c r="ER68" i="1" s="1"/>
  <c r="EX68" i="1"/>
  <c r="EZ68" i="1" s="1"/>
  <c r="FB68" i="1" s="1"/>
  <c r="FH68" i="1"/>
  <c r="FJ68" i="1" s="1"/>
  <c r="FL68" i="1" s="1"/>
  <c r="ED68" i="1"/>
  <c r="EF68" i="1" s="1"/>
  <c r="DW63" i="1"/>
  <c r="K63" i="1"/>
  <c r="CX63" i="1"/>
  <c r="CP63" i="1"/>
  <c r="CH63" i="1"/>
  <c r="CV63" i="1"/>
  <c r="CN63" i="1"/>
  <c r="CT63" i="1"/>
  <c r="CL63" i="1"/>
  <c r="CZ63" i="1"/>
  <c r="CR63" i="1"/>
  <c r="CJ63" i="1"/>
  <c r="M62" i="1"/>
  <c r="EK62" i="1"/>
  <c r="CZ58" i="1"/>
  <c r="CR58" i="1"/>
  <c r="CJ58" i="1"/>
  <c r="CT58" i="1"/>
  <c r="CL58" i="1"/>
  <c r="CH58" i="1"/>
  <c r="CP58" i="1"/>
  <c r="CV58" i="1"/>
  <c r="CN58" i="1"/>
  <c r="CX58" i="1"/>
  <c r="CV52" i="1"/>
  <c r="CN52" i="1"/>
  <c r="CX52" i="1"/>
  <c r="CT52" i="1"/>
  <c r="CJ52" i="1"/>
  <c r="CZ52" i="1"/>
  <c r="CH52" i="1"/>
  <c r="CR52" i="1"/>
  <c r="CP52" i="1"/>
  <c r="CL52" i="1"/>
  <c r="DQ61" i="1"/>
  <c r="DI61" i="1"/>
  <c r="DO61" i="1"/>
  <c r="DG61" i="1"/>
  <c r="DE61" i="1"/>
  <c r="DM61" i="1"/>
  <c r="DC61" i="1"/>
  <c r="DU61" i="1"/>
  <c r="DK61" i="1"/>
  <c r="DS61" i="1"/>
  <c r="DO49" i="1"/>
  <c r="DG49" i="1"/>
  <c r="DS49" i="1"/>
  <c r="DK49" i="1"/>
  <c r="DC49" i="1"/>
  <c r="DQ49" i="1"/>
  <c r="DI49" i="1"/>
  <c r="DU49" i="1"/>
  <c r="DE49" i="1"/>
  <c r="DM49" i="1"/>
  <c r="EK49" i="1"/>
  <c r="M49" i="1"/>
  <c r="ER50" i="1"/>
  <c r="L50" i="1"/>
  <c r="GF53" i="1"/>
  <c r="FE42" i="1"/>
  <c r="M42" i="1"/>
  <c r="M43" i="1"/>
  <c r="EK43" i="1"/>
  <c r="CZ55" i="1"/>
  <c r="CR55" i="1"/>
  <c r="CJ55" i="1"/>
  <c r="CX55" i="1"/>
  <c r="CP55" i="1"/>
  <c r="CH55" i="1"/>
  <c r="CN55" i="1"/>
  <c r="CV55" i="1"/>
  <c r="CL55" i="1"/>
  <c r="CT55" i="1"/>
  <c r="DU38" i="1"/>
  <c r="DM38" i="1"/>
  <c r="DE38" i="1"/>
  <c r="DQ38" i="1"/>
  <c r="DI38" i="1"/>
  <c r="DS38" i="1"/>
  <c r="DG38" i="1"/>
  <c r="DO38" i="1"/>
  <c r="DK38" i="1"/>
  <c r="DC38" i="1"/>
  <c r="K46" i="1"/>
  <c r="DW46" i="1"/>
  <c r="EH33" i="1"/>
  <c r="L33" i="1"/>
  <c r="DB43" i="1"/>
  <c r="J43" i="1"/>
  <c r="EH40" i="1"/>
  <c r="L40" i="1"/>
  <c r="DW35" i="1"/>
  <c r="K35" i="1"/>
  <c r="DB38" i="1"/>
  <c r="J38" i="1"/>
  <c r="M32" i="1"/>
  <c r="EK32" i="1"/>
  <c r="M38" i="1"/>
  <c r="U28" i="1"/>
  <c r="CA28" i="1"/>
  <c r="T28" i="1" s="1"/>
  <c r="BE22" i="1"/>
  <c r="BF22" i="1" s="1"/>
  <c r="BG22" i="1"/>
  <c r="BH22" i="1" s="1"/>
  <c r="BC22" i="1"/>
  <c r="BD22" i="1" s="1"/>
  <c r="AA22" i="1"/>
  <c r="J28" i="1"/>
  <c r="DB28" i="1"/>
  <c r="DW25" i="1"/>
  <c r="K25" i="1"/>
  <c r="EH24" i="1"/>
  <c r="L24" i="1"/>
  <c r="DB27" i="1"/>
  <c r="J27" i="1"/>
  <c r="U25" i="1"/>
  <c r="CA25" i="1"/>
  <c r="T25" i="1" s="1"/>
  <c r="CZ19" i="1"/>
  <c r="CR19" i="1"/>
  <c r="CJ19" i="1"/>
  <c r="CP19" i="1"/>
  <c r="CX19" i="1"/>
  <c r="CN19" i="1"/>
  <c r="CV19" i="1"/>
  <c r="CL19" i="1"/>
  <c r="CH19" i="1"/>
  <c r="CT19" i="1"/>
  <c r="R8" i="1"/>
  <c r="C8" i="1"/>
  <c r="DW16" i="1"/>
  <c r="K16" i="1"/>
  <c r="L17" i="1"/>
  <c r="EH17" i="1"/>
  <c r="M23" i="1"/>
  <c r="EK23" i="1"/>
  <c r="GD58" i="1"/>
  <c r="GD35" i="1"/>
  <c r="DW26" i="1"/>
  <c r="K26" i="1"/>
  <c r="DS6" i="1"/>
  <c r="DK6" i="1"/>
  <c r="DC6" i="1"/>
  <c r="DQ6" i="1"/>
  <c r="DI6" i="1"/>
  <c r="DU6" i="1"/>
  <c r="DM6" i="1"/>
  <c r="DE6" i="1"/>
  <c r="DO6" i="1"/>
  <c r="DG6" i="1"/>
  <c r="U6" i="1"/>
  <c r="BU6" i="1"/>
  <c r="L20" i="1"/>
  <c r="BD14" i="1"/>
  <c r="J11" i="1"/>
  <c r="DB11" i="1"/>
  <c r="M14" i="1"/>
  <c r="M12" i="1"/>
  <c r="EK12" i="1"/>
  <c r="FZ48" i="1"/>
  <c r="J5" i="1"/>
  <c r="DB5" i="1"/>
  <c r="M6" i="1"/>
  <c r="AC67" i="1"/>
  <c r="AC63" i="1"/>
  <c r="AC53" i="1"/>
  <c r="AC47" i="1"/>
  <c r="FQ45" i="1"/>
  <c r="Z45" i="1"/>
  <c r="AC40" i="1"/>
  <c r="FQ40" i="1"/>
  <c r="Z40" i="1"/>
  <c r="FQ42" i="1"/>
  <c r="Z42" i="1"/>
  <c r="AC24" i="1"/>
  <c r="FQ24" i="1"/>
  <c r="Z24" i="1"/>
  <c r="AC22" i="1"/>
  <c r="Q53" i="8"/>
  <c r="R53" i="8" s="1"/>
  <c r="O53" i="8"/>
  <c r="P53" i="8" s="1"/>
  <c r="N53" i="8"/>
  <c r="R3" i="8"/>
  <c r="R2" i="8" s="1"/>
  <c r="P34" i="8"/>
  <c r="X12" i="6"/>
  <c r="D49" i="8"/>
  <c r="AG9" i="6"/>
  <c r="R40" i="8"/>
  <c r="D57" i="8"/>
  <c r="Q45" i="8"/>
  <c r="R45" i="8" s="1"/>
  <c r="O45" i="8"/>
  <c r="P45" i="8" s="1"/>
  <c r="N45" i="8"/>
  <c r="Z20" i="6"/>
  <c r="AE9" i="6"/>
  <c r="X18" i="6"/>
  <c r="EK69" i="1"/>
  <c r="M69" i="1"/>
  <c r="P29" i="8"/>
  <c r="FS68" i="1"/>
  <c r="FR68" i="1"/>
  <c r="P38" i="8"/>
  <c r="P33" i="8"/>
  <c r="CA68" i="1"/>
  <c r="T68" i="1" s="1"/>
  <c r="U68" i="1"/>
  <c r="R30" i="8"/>
  <c r="X14" i="6"/>
  <c r="M64" i="1"/>
  <c r="EK64" i="1"/>
  <c r="M59" i="1"/>
  <c r="EK59" i="1"/>
  <c r="CT65" i="1"/>
  <c r="CL65" i="1"/>
  <c r="CZ65" i="1"/>
  <c r="CH65" i="1"/>
  <c r="CP65" i="1"/>
  <c r="CX65" i="1"/>
  <c r="CN65" i="1"/>
  <c r="CV65" i="1"/>
  <c r="CJ65" i="1"/>
  <c r="CR65" i="1"/>
  <c r="EK61" i="1"/>
  <c r="M61" i="1"/>
  <c r="DW67" i="1"/>
  <c r="K67" i="1"/>
  <c r="BC64" i="1"/>
  <c r="BD64" i="1" s="1"/>
  <c r="AB64" i="1"/>
  <c r="BG64" i="1"/>
  <c r="BH64" i="1" s="1"/>
  <c r="BE64" i="1"/>
  <c r="BF64" i="1" s="1"/>
  <c r="AA64" i="1"/>
  <c r="L64" i="1"/>
  <c r="EH64" i="1"/>
  <c r="CX60" i="1"/>
  <c r="CP60" i="1"/>
  <c r="CH60" i="1"/>
  <c r="CZ60" i="1"/>
  <c r="CR60" i="1"/>
  <c r="CJ60" i="1"/>
  <c r="CT60" i="1"/>
  <c r="CN60" i="1"/>
  <c r="CL60" i="1"/>
  <c r="CV60" i="1"/>
  <c r="CX56" i="1"/>
  <c r="CP56" i="1"/>
  <c r="CH56" i="1"/>
  <c r="CV56" i="1"/>
  <c r="CN56" i="1"/>
  <c r="CZ56" i="1"/>
  <c r="CL56" i="1"/>
  <c r="CR56" i="1"/>
  <c r="CJ56" i="1"/>
  <c r="CT56" i="1"/>
  <c r="EX58" i="1"/>
  <c r="EZ58" i="1" s="1"/>
  <c r="FB58" i="1" s="1"/>
  <c r="EN58" i="1"/>
  <c r="EP58" i="1" s="1"/>
  <c r="ER58" i="1" s="1"/>
  <c r="FH58" i="1"/>
  <c r="FJ58" i="1" s="1"/>
  <c r="FL58" i="1" s="1"/>
  <c r="ED58" i="1"/>
  <c r="EF58" i="1" s="1"/>
  <c r="M50" i="1"/>
  <c r="EK50" i="1"/>
  <c r="BG65" i="1"/>
  <c r="BH65" i="1" s="1"/>
  <c r="AA65" i="1"/>
  <c r="BE65" i="1"/>
  <c r="BF65" i="1" s="1"/>
  <c r="BC65" i="1"/>
  <c r="BD65" i="1" s="1"/>
  <c r="BC57" i="1"/>
  <c r="BD57" i="1" s="1"/>
  <c r="AB57" i="1"/>
  <c r="N57" i="1" s="1"/>
  <c r="O57" i="1" s="1"/>
  <c r="AA57" i="1"/>
  <c r="BG57" i="1"/>
  <c r="BH57" i="1" s="1"/>
  <c r="BE57" i="1"/>
  <c r="BF57" i="1" s="1"/>
  <c r="M56" i="1"/>
  <c r="EK56" i="1"/>
  <c r="GI49" i="1"/>
  <c r="X49" i="1" s="1"/>
  <c r="GF50" i="1"/>
  <c r="DW54" i="1"/>
  <c r="GF52" i="1"/>
  <c r="DW48" i="1"/>
  <c r="K48" i="1"/>
  <c r="GF46" i="1"/>
  <c r="L54" i="1"/>
  <c r="GH43" i="1"/>
  <c r="FT43" i="1"/>
  <c r="DB41" i="1"/>
  <c r="J41" i="1"/>
  <c r="FH55" i="1"/>
  <c r="FJ55" i="1" s="1"/>
  <c r="FL55" i="1" s="1"/>
  <c r="EX55" i="1"/>
  <c r="EZ55" i="1" s="1"/>
  <c r="FB55" i="1" s="1"/>
  <c r="EN55" i="1"/>
  <c r="EP55" i="1" s="1"/>
  <c r="ER55" i="1" s="1"/>
  <c r="ED55" i="1"/>
  <c r="EF55" i="1" s="1"/>
  <c r="EH46" i="1"/>
  <c r="L46" i="1"/>
  <c r="BG38" i="1"/>
  <c r="BH38" i="1" s="1"/>
  <c r="BC38" i="1"/>
  <c r="BD38" i="1" s="1"/>
  <c r="BE38" i="1"/>
  <c r="BF38" i="1" s="1"/>
  <c r="AA38" i="1"/>
  <c r="GI44" i="1"/>
  <c r="X44" i="1" s="1"/>
  <c r="DW37" i="1"/>
  <c r="K37" i="1"/>
  <c r="DB59" i="1"/>
  <c r="DS45" i="1"/>
  <c r="DK45" i="1"/>
  <c r="DC45" i="1"/>
  <c r="DQ45" i="1"/>
  <c r="DG45" i="1"/>
  <c r="DO45" i="1"/>
  <c r="DE45" i="1"/>
  <c r="DI45" i="1"/>
  <c r="DM45" i="1"/>
  <c r="DU45" i="1"/>
  <c r="CV44" i="1"/>
  <c r="CN44" i="1"/>
  <c r="CT44" i="1"/>
  <c r="CL44" i="1"/>
  <c r="CX44" i="1"/>
  <c r="CP44" i="1"/>
  <c r="CH44" i="1"/>
  <c r="CR44" i="1"/>
  <c r="CJ44" i="1"/>
  <c r="CZ44" i="1"/>
  <c r="M44" i="1"/>
  <c r="EK44" i="1"/>
  <c r="L39" i="1"/>
  <c r="EH39" i="1"/>
  <c r="BC40" i="1"/>
  <c r="BD40" i="1" s="1"/>
  <c r="BG40" i="1"/>
  <c r="BH40" i="1" s="1"/>
  <c r="BE40" i="1"/>
  <c r="BF40" i="1" s="1"/>
  <c r="AA40" i="1"/>
  <c r="DW31" i="1"/>
  <c r="K31" i="1"/>
  <c r="EH29" i="1"/>
  <c r="L29" i="1"/>
  <c r="DB35" i="1"/>
  <c r="J35" i="1"/>
  <c r="BE30" i="1"/>
  <c r="BF30" i="1" s="1"/>
  <c r="BG30" i="1"/>
  <c r="BH30" i="1" s="1"/>
  <c r="BC30" i="1"/>
  <c r="BD30" i="1" s="1"/>
  <c r="AA30" i="1"/>
  <c r="GF21" i="1"/>
  <c r="M31" i="1"/>
  <c r="EK31" i="1"/>
  <c r="L34" i="1"/>
  <c r="EH37" i="1"/>
  <c r="L37" i="1"/>
  <c r="K34" i="1"/>
  <c r="DW34" i="1"/>
  <c r="L32" i="1"/>
  <c r="K32" i="1"/>
  <c r="DW32" i="1"/>
  <c r="K23" i="1"/>
  <c r="DW23" i="1"/>
  <c r="L28" i="1"/>
  <c r="EH25" i="1"/>
  <c r="L25" i="1"/>
  <c r="L45" i="1"/>
  <c r="EH45" i="1"/>
  <c r="GF49" i="1"/>
  <c r="R19" i="1"/>
  <c r="C19" i="1"/>
  <c r="CZ16" i="1"/>
  <c r="CR16" i="1"/>
  <c r="CJ16" i="1"/>
  <c r="CX16" i="1"/>
  <c r="CP16" i="1"/>
  <c r="CH16" i="1"/>
  <c r="CT16" i="1"/>
  <c r="CL16" i="1"/>
  <c r="CN16" i="1"/>
  <c r="CV16" i="1"/>
  <c r="GI26" i="1"/>
  <c r="X26" i="1" s="1"/>
  <c r="FX48" i="1"/>
  <c r="FR26" i="1"/>
  <c r="FS26" i="1"/>
  <c r="J30" i="1"/>
  <c r="DB30" i="1"/>
  <c r="CZ22" i="1"/>
  <c r="CR22" i="1"/>
  <c r="CJ22" i="1"/>
  <c r="CT22" i="1"/>
  <c r="CL22" i="1"/>
  <c r="CH22" i="1"/>
  <c r="CP22" i="1"/>
  <c r="CV22" i="1"/>
  <c r="CN22" i="1"/>
  <c r="CX22" i="1"/>
  <c r="EK13" i="1"/>
  <c r="M13" i="1"/>
  <c r="DS8" i="1"/>
  <c r="DK8" i="1"/>
  <c r="DC8" i="1"/>
  <c r="DQ8" i="1"/>
  <c r="DI8" i="1"/>
  <c r="DU8" i="1"/>
  <c r="DM8" i="1"/>
  <c r="DE8" i="1"/>
  <c r="DO8" i="1"/>
  <c r="DG8" i="1"/>
  <c r="FY57" i="1"/>
  <c r="FY27" i="1"/>
  <c r="FY9" i="1"/>
  <c r="FR6" i="1"/>
  <c r="GG6" i="1"/>
  <c r="CV7" i="1"/>
  <c r="CN7" i="1"/>
  <c r="CT7" i="1"/>
  <c r="CL7" i="1"/>
  <c r="CZ7" i="1"/>
  <c r="CP7" i="1"/>
  <c r="CX7" i="1"/>
  <c r="CJ7" i="1"/>
  <c r="CR7" i="1"/>
  <c r="CH7" i="1"/>
  <c r="GF18" i="1"/>
  <c r="GG18" i="1" s="1"/>
  <c r="BB13" i="1"/>
  <c r="BH14" i="1"/>
  <c r="GD62" i="1"/>
  <c r="GD55" i="1"/>
  <c r="GD37" i="1"/>
  <c r="L5" i="1"/>
  <c r="EH5" i="1"/>
  <c r="FT5" i="1"/>
  <c r="EH10" i="1"/>
  <c r="L10" i="1"/>
  <c r="GF5" i="1"/>
  <c r="GG5" i="1" s="1"/>
  <c r="AC52" i="1"/>
  <c r="Z49" i="1"/>
  <c r="FQ49" i="1"/>
  <c r="FQ47" i="1"/>
  <c r="Z47" i="1"/>
  <c r="AC44" i="1"/>
  <c r="AB40" i="1"/>
  <c r="Z22" i="1"/>
  <c r="FQ22" i="1"/>
  <c r="AC20" i="1"/>
  <c r="P30" i="8"/>
  <c r="F6" i="4"/>
  <c r="P41" i="8"/>
  <c r="AG20" i="6"/>
  <c r="R34" i="8"/>
  <c r="AG7" i="6"/>
  <c r="AE13" i="6"/>
  <c r="E14" i="6"/>
  <c r="AE14" i="6"/>
  <c r="S3" i="6"/>
  <c r="S2" i="6" s="1"/>
  <c r="R38" i="8"/>
  <c r="X5" i="6"/>
  <c r="EN63" i="1"/>
  <c r="EP63" i="1" s="1"/>
  <c r="ER63" i="1" s="1"/>
  <c r="ED63" i="1"/>
  <c r="EF63" i="1" s="1"/>
  <c r="FH63" i="1"/>
  <c r="FJ63" i="1" s="1"/>
  <c r="FL63" i="1" s="1"/>
  <c r="EX63" i="1"/>
  <c r="EZ63" i="1" s="1"/>
  <c r="FB63" i="1" s="1"/>
  <c r="X10" i="6"/>
  <c r="CZ67" i="1"/>
  <c r="CT67" i="1"/>
  <c r="CL67" i="1"/>
  <c r="CV67" i="1"/>
  <c r="CN67" i="1"/>
  <c r="CX67" i="1"/>
  <c r="CJ67" i="1"/>
  <c r="CR67" i="1"/>
  <c r="CH67" i="1"/>
  <c r="CP67" i="1"/>
  <c r="CZ64" i="1"/>
  <c r="CR64" i="1"/>
  <c r="CJ64" i="1"/>
  <c r="CX64" i="1"/>
  <c r="CP64" i="1"/>
  <c r="CH64" i="1"/>
  <c r="CV64" i="1"/>
  <c r="CN64" i="1"/>
  <c r="CT64" i="1"/>
  <c r="CL64" i="1"/>
  <c r="S64" i="1"/>
  <c r="K58" i="1"/>
  <c r="L60" i="1"/>
  <c r="EH60" i="1"/>
  <c r="CX57" i="1"/>
  <c r="CP57" i="1"/>
  <c r="CH57" i="1"/>
  <c r="CV57" i="1"/>
  <c r="CN57" i="1"/>
  <c r="CR57" i="1"/>
  <c r="CZ57" i="1"/>
  <c r="CL57" i="1"/>
  <c r="CT57" i="1"/>
  <c r="CJ57" i="1"/>
  <c r="DO65" i="1"/>
  <c r="DG65" i="1"/>
  <c r="DS65" i="1"/>
  <c r="DI65" i="1"/>
  <c r="DQ65" i="1"/>
  <c r="DE65" i="1"/>
  <c r="DU65" i="1"/>
  <c r="DC65" i="1"/>
  <c r="DM65" i="1"/>
  <c r="DK65" i="1"/>
  <c r="S51" i="1"/>
  <c r="GF51" i="1"/>
  <c r="BC47" i="1"/>
  <c r="BD47" i="1" s="1"/>
  <c r="AA47" i="1"/>
  <c r="BE47" i="1"/>
  <c r="BF47" i="1" s="1"/>
  <c r="BG47" i="1"/>
  <c r="BH47" i="1" s="1"/>
  <c r="EH49" i="1"/>
  <c r="L49" i="1"/>
  <c r="BG61" i="1"/>
  <c r="BH61" i="1" s="1"/>
  <c r="BE61" i="1"/>
  <c r="BF61" i="1" s="1"/>
  <c r="BC61" i="1"/>
  <c r="BD61" i="1" s="1"/>
  <c r="AA61" i="1"/>
  <c r="M52" i="1"/>
  <c r="EK52" i="1"/>
  <c r="CX47" i="1"/>
  <c r="CP47" i="1"/>
  <c r="CH47" i="1"/>
  <c r="CV47" i="1"/>
  <c r="CN47" i="1"/>
  <c r="CZ47" i="1"/>
  <c r="CR47" i="1"/>
  <c r="CJ47" i="1"/>
  <c r="CT47" i="1"/>
  <c r="CL47" i="1"/>
  <c r="M51" i="1"/>
  <c r="M36" i="1"/>
  <c r="EK36" i="1"/>
  <c r="BH43" i="1"/>
  <c r="L41" i="1"/>
  <c r="EH41" i="1"/>
  <c r="EK35" i="1"/>
  <c r="M35" i="1"/>
  <c r="BF33" i="1"/>
  <c r="CX40" i="1"/>
  <c r="CP40" i="1"/>
  <c r="CH40" i="1"/>
  <c r="CT40" i="1"/>
  <c r="CL40" i="1"/>
  <c r="CJ40" i="1"/>
  <c r="CR40" i="1"/>
  <c r="CZ40" i="1"/>
  <c r="CV40" i="1"/>
  <c r="CN40" i="1"/>
  <c r="S40" i="1"/>
  <c r="R29" i="1"/>
  <c r="C29" i="1"/>
  <c r="DW30" i="1"/>
  <c r="K30" i="1"/>
  <c r="K33" i="1"/>
  <c r="DW33" i="1"/>
  <c r="CZ25" i="1"/>
  <c r="CR25" i="1"/>
  <c r="CJ25" i="1"/>
  <c r="CX25" i="1"/>
  <c r="CP25" i="1"/>
  <c r="CH25" i="1"/>
  <c r="CT25" i="1"/>
  <c r="CL25" i="1"/>
  <c r="CV25" i="1"/>
  <c r="CN25" i="1"/>
  <c r="S21" i="1"/>
  <c r="DW28" i="1"/>
  <c r="K28" i="1"/>
  <c r="GF22" i="1"/>
  <c r="R24" i="1"/>
  <c r="C24" i="1"/>
  <c r="BE24" i="1"/>
  <c r="BF24" i="1" s="1"/>
  <c r="BG24" i="1"/>
  <c r="BH24" i="1" s="1"/>
  <c r="BC24" i="1"/>
  <c r="BD24" i="1" s="1"/>
  <c r="AA24" i="1"/>
  <c r="M34" i="1"/>
  <c r="EK18" i="1"/>
  <c r="M18" i="1"/>
  <c r="CV15" i="1"/>
  <c r="CN15" i="1"/>
  <c r="CT15" i="1"/>
  <c r="CL15" i="1"/>
  <c r="CX15" i="1"/>
  <c r="CP15" i="1"/>
  <c r="CH15" i="1"/>
  <c r="CZ15" i="1"/>
  <c r="CJ15" i="1"/>
  <c r="CR15" i="1"/>
  <c r="CZ14" i="1"/>
  <c r="CR14" i="1"/>
  <c r="CJ14" i="1"/>
  <c r="CH14" i="1"/>
  <c r="CP14" i="1"/>
  <c r="CX14" i="1"/>
  <c r="CV14" i="1"/>
  <c r="CL14" i="1"/>
  <c r="CT14" i="1"/>
  <c r="CN14" i="1"/>
  <c r="BG8" i="1"/>
  <c r="BH8" i="1" s="1"/>
  <c r="AB8" i="1"/>
  <c r="N8" i="1" s="1"/>
  <c r="O8" i="1" s="1"/>
  <c r="BC8" i="1"/>
  <c r="BD8" i="1" s="1"/>
  <c r="BE8" i="1"/>
  <c r="BF8" i="1" s="1"/>
  <c r="AA8" i="1"/>
  <c r="GI21" i="1"/>
  <c r="X21" i="1" s="1"/>
  <c r="M25" i="1"/>
  <c r="EH19" i="1"/>
  <c r="L19" i="1"/>
  <c r="FY58" i="1"/>
  <c r="FY17" i="1"/>
  <c r="FY48" i="1"/>
  <c r="R13" i="1"/>
  <c r="C13" i="1"/>
  <c r="K14" i="1"/>
  <c r="DW14" i="1"/>
  <c r="FZ7" i="1"/>
  <c r="N18" i="1"/>
  <c r="O18" i="1" s="1"/>
  <c r="GB27" i="1"/>
  <c r="GB9" i="1"/>
  <c r="BF14" i="1"/>
  <c r="DB10" i="1"/>
  <c r="J10" i="1"/>
  <c r="DW5" i="1"/>
  <c r="K5" i="1"/>
  <c r="BA15" i="1"/>
  <c r="BB15" i="1" s="1"/>
  <c r="BG15" i="1"/>
  <c r="BH15" i="1" s="1"/>
  <c r="BC15" i="1"/>
  <c r="BD15" i="1" s="1"/>
  <c r="AA15" i="1"/>
  <c r="AB15" i="1"/>
  <c r="N15" i="1" s="1"/>
  <c r="O15" i="1" s="1"/>
  <c r="BE15" i="1"/>
  <c r="BF15" i="1" s="1"/>
  <c r="BU12" i="1"/>
  <c r="U12" i="1"/>
  <c r="C12" i="1"/>
  <c r="R12" i="1"/>
  <c r="DW10" i="1"/>
  <c r="GF8" i="1"/>
  <c r="GH8" i="1" s="1"/>
  <c r="AC64" i="1"/>
  <c r="AC62" i="1"/>
  <c r="AB47" i="1"/>
  <c r="Z50" i="1"/>
  <c r="FQ50" i="1"/>
  <c r="AC39" i="1"/>
  <c r="FQ31" i="1"/>
  <c r="Z31" i="1"/>
  <c r="U31" i="1" s="1"/>
  <c r="AB22" i="1"/>
  <c r="AC21" i="1"/>
  <c r="Z5" i="6"/>
  <c r="Z6" i="6"/>
  <c r="P54" i="8"/>
  <c r="O3" i="6"/>
  <c r="O2" i="6" s="1"/>
  <c r="AH36" i="1" s="1"/>
  <c r="AE20" i="6"/>
  <c r="R23" i="8"/>
  <c r="X22" i="6"/>
  <c r="R31" i="8"/>
  <c r="Z9" i="6"/>
  <c r="EX67" i="1"/>
  <c r="EZ67" i="1" s="1"/>
  <c r="FB67" i="1" s="1"/>
  <c r="ED67" i="1"/>
  <c r="EF67" i="1" s="1"/>
  <c r="FH67" i="1"/>
  <c r="FJ67" i="1" s="1"/>
  <c r="FL67" i="1" s="1"/>
  <c r="EN67" i="1"/>
  <c r="EP67" i="1" s="1"/>
  <c r="ER67" i="1" s="1"/>
  <c r="DS64" i="1"/>
  <c r="DK64" i="1"/>
  <c r="DC64" i="1"/>
  <c r="DI64" i="1"/>
  <c r="DQ64" i="1"/>
  <c r="DG64" i="1"/>
  <c r="DO64" i="1"/>
  <c r="DE64" i="1"/>
  <c r="DU64" i="1"/>
  <c r="DM64" i="1"/>
  <c r="M67" i="1"/>
  <c r="FQ61" i="1"/>
  <c r="Z61" i="1"/>
  <c r="L57" i="1"/>
  <c r="EH57" i="1"/>
  <c r="M66" i="1"/>
  <c r="EK65" i="1"/>
  <c r="M65" i="1"/>
  <c r="DW59" i="1"/>
  <c r="K59" i="1"/>
  <c r="DS51" i="1"/>
  <c r="DK51" i="1"/>
  <c r="DC51" i="1"/>
  <c r="DO51" i="1"/>
  <c r="DG51" i="1"/>
  <c r="DU51" i="1"/>
  <c r="DM51" i="1"/>
  <c r="DE51" i="1"/>
  <c r="DQ51" i="1"/>
  <c r="DI51" i="1"/>
  <c r="BG53" i="1"/>
  <c r="BH53" i="1" s="1"/>
  <c r="BC53" i="1"/>
  <c r="BD53" i="1" s="1"/>
  <c r="BE53" i="1"/>
  <c r="BF53" i="1" s="1"/>
  <c r="AA53" i="1"/>
  <c r="M55" i="1"/>
  <c r="EK55" i="1"/>
  <c r="ED51" i="1"/>
  <c r="EF51" i="1" s="1"/>
  <c r="EX51" i="1"/>
  <c r="EZ51" i="1" s="1"/>
  <c r="FB51" i="1" s="1"/>
  <c r="EN51" i="1"/>
  <c r="EP51" i="1" s="1"/>
  <c r="ER51" i="1" s="1"/>
  <c r="FH51" i="1"/>
  <c r="FJ51" i="1" s="1"/>
  <c r="FL51" i="1" s="1"/>
  <c r="DQ52" i="1"/>
  <c r="DI52" i="1"/>
  <c r="DO52" i="1"/>
  <c r="DE52" i="1"/>
  <c r="DU52" i="1"/>
  <c r="DC52" i="1"/>
  <c r="DK52" i="1"/>
  <c r="DS52" i="1"/>
  <c r="DG52" i="1"/>
  <c r="DM52" i="1"/>
  <c r="BE52" i="1"/>
  <c r="BF52" i="1" s="1"/>
  <c r="BC52" i="1"/>
  <c r="BD52" i="1" s="1"/>
  <c r="AA52" i="1"/>
  <c r="BG52" i="1"/>
  <c r="BH52" i="1" s="1"/>
  <c r="GI52" i="1"/>
  <c r="X52" i="1" s="1"/>
  <c r="GF47" i="1"/>
  <c r="EH56" i="1"/>
  <c r="L56" i="1"/>
  <c r="S42" i="1"/>
  <c r="ED47" i="1"/>
  <c r="EF47" i="1" s="1"/>
  <c r="EX47" i="1"/>
  <c r="EZ47" i="1" s="1"/>
  <c r="FB47" i="1" s="1"/>
  <c r="FH47" i="1"/>
  <c r="FJ47" i="1" s="1"/>
  <c r="FL47" i="1" s="1"/>
  <c r="EN47" i="1"/>
  <c r="EP47" i="1" s="1"/>
  <c r="ER47" i="1" s="1"/>
  <c r="DW39" i="1"/>
  <c r="K39" i="1"/>
  <c r="DO40" i="1"/>
  <c r="DG40" i="1"/>
  <c r="DU40" i="1"/>
  <c r="DM40" i="1"/>
  <c r="DE40" i="1"/>
  <c r="DQ40" i="1"/>
  <c r="DI40" i="1"/>
  <c r="DS40" i="1"/>
  <c r="DC40" i="1"/>
  <c r="DK40" i="1"/>
  <c r="DW42" i="1"/>
  <c r="K42" i="1"/>
  <c r="EH35" i="1"/>
  <c r="L35" i="1"/>
  <c r="EK40" i="1"/>
  <c r="M40" i="1"/>
  <c r="R31" i="1"/>
  <c r="C31" i="1"/>
  <c r="BE31" i="1"/>
  <c r="BF31" i="1" s="1"/>
  <c r="BC31" i="1"/>
  <c r="BD31" i="1" s="1"/>
  <c r="AA31" i="1"/>
  <c r="BG31" i="1"/>
  <c r="BH31" i="1" s="1"/>
  <c r="BC32" i="1"/>
  <c r="BD32" i="1" s="1"/>
  <c r="BA32" i="1"/>
  <c r="BB32" i="1" s="1"/>
  <c r="BG32" i="1"/>
  <c r="BH32" i="1" s="1"/>
  <c r="AB32" i="1"/>
  <c r="N32" i="1" s="1"/>
  <c r="O32" i="1" s="1"/>
  <c r="BE32" i="1"/>
  <c r="BF32" i="1" s="1"/>
  <c r="AA32" i="1"/>
  <c r="EN30" i="1"/>
  <c r="EP30" i="1" s="1"/>
  <c r="ER30" i="1" s="1"/>
  <c r="ED30" i="1"/>
  <c r="EF30" i="1" s="1"/>
  <c r="EX30" i="1"/>
  <c r="EZ30" i="1" s="1"/>
  <c r="FB30" i="1" s="1"/>
  <c r="FH30" i="1"/>
  <c r="FJ30" i="1" s="1"/>
  <c r="FL30" i="1" s="1"/>
  <c r="L44" i="1"/>
  <c r="EH44" i="1"/>
  <c r="ED21" i="1"/>
  <c r="EF21" i="1" s="1"/>
  <c r="FH21" i="1"/>
  <c r="FJ21" i="1" s="1"/>
  <c r="FL21" i="1" s="1"/>
  <c r="EX21" i="1"/>
  <c r="EZ21" i="1" s="1"/>
  <c r="FB21" i="1" s="1"/>
  <c r="EN21" i="1"/>
  <c r="EP21" i="1" s="1"/>
  <c r="ER21" i="1" s="1"/>
  <c r="FH26" i="1"/>
  <c r="FJ26" i="1" s="1"/>
  <c r="FL26" i="1" s="1"/>
  <c r="EX26" i="1"/>
  <c r="EZ26" i="1" s="1"/>
  <c r="FB26" i="1" s="1"/>
  <c r="EN26" i="1"/>
  <c r="EP26" i="1" s="1"/>
  <c r="ER26" i="1" s="1"/>
  <c r="ED26" i="1"/>
  <c r="EF26" i="1" s="1"/>
  <c r="DS17" i="1"/>
  <c r="DK17" i="1"/>
  <c r="DC17" i="1"/>
  <c r="DQ17" i="1"/>
  <c r="DI17" i="1"/>
  <c r="DU17" i="1"/>
  <c r="DM17" i="1"/>
  <c r="DE17" i="1"/>
  <c r="DO17" i="1"/>
  <c r="DG17" i="1"/>
  <c r="DB21" i="1"/>
  <c r="J21" i="1"/>
  <c r="K20" i="1"/>
  <c r="DW29" i="1"/>
  <c r="K29" i="1"/>
  <c r="DW20" i="1"/>
  <c r="EH14" i="1"/>
  <c r="L14" i="1"/>
  <c r="DB17" i="1"/>
  <c r="J17" i="1"/>
  <c r="N19" i="1"/>
  <c r="O19" i="1" s="1"/>
  <c r="N14" i="1"/>
  <c r="O14" i="1" s="1"/>
  <c r="M7" i="1"/>
  <c r="EK7" i="1"/>
  <c r="ED22" i="1"/>
  <c r="EF22" i="1" s="1"/>
  <c r="FH22" i="1"/>
  <c r="FJ22" i="1" s="1"/>
  <c r="FL22" i="1" s="1"/>
  <c r="EN22" i="1"/>
  <c r="EP22" i="1" s="1"/>
  <c r="ER22" i="1" s="1"/>
  <c r="EX22" i="1"/>
  <c r="EZ22" i="1" s="1"/>
  <c r="FB22" i="1" s="1"/>
  <c r="GI47" i="1"/>
  <c r="X47" i="1" s="1"/>
  <c r="GE69" i="1"/>
  <c r="K9" i="1"/>
  <c r="DW9" i="1"/>
  <c r="EH7" i="1"/>
  <c r="L7" i="1"/>
  <c r="GA48" i="1"/>
  <c r="BU7" i="1"/>
  <c r="U7" i="1"/>
  <c r="GH18" i="1"/>
  <c r="FT18" i="1"/>
  <c r="M10" i="1"/>
  <c r="U8" i="1"/>
  <c r="BU8" i="1"/>
  <c r="GC62" i="1"/>
  <c r="GC37" i="1"/>
  <c r="GC7" i="1"/>
  <c r="DS15" i="1"/>
  <c r="DK15" i="1"/>
  <c r="DC15" i="1"/>
  <c r="DM15" i="1"/>
  <c r="DU15" i="1"/>
  <c r="DI15" i="1"/>
  <c r="DG15" i="1"/>
  <c r="DO15" i="1"/>
  <c r="DE15" i="1"/>
  <c r="DQ15" i="1"/>
  <c r="AB66" i="1"/>
  <c r="BE66" i="1"/>
  <c r="BF66" i="1" s="1"/>
  <c r="BG59" i="1"/>
  <c r="BH59" i="1" s="1"/>
  <c r="BE59" i="1"/>
  <c r="BF59" i="1" s="1"/>
  <c r="AB51" i="1"/>
  <c r="AB53" i="1"/>
  <c r="FQ41" i="1"/>
  <c r="Z41" i="1"/>
  <c r="AC46" i="1"/>
  <c r="AB31" i="1"/>
  <c r="FQ20" i="1"/>
  <c r="Z20" i="1"/>
  <c r="P24" i="8"/>
  <c r="P26" i="8"/>
  <c r="P31" i="8"/>
  <c r="P23" i="8"/>
  <c r="P39" i="8"/>
  <c r="P52" i="8"/>
  <c r="D43" i="8"/>
  <c r="Q58" i="8"/>
  <c r="R58" i="8" s="1"/>
  <c r="N58" i="8"/>
  <c r="D58" i="8"/>
  <c r="O58" i="8"/>
  <c r="P58" i="8" s="1"/>
  <c r="AG15" i="6"/>
  <c r="P43" i="8"/>
  <c r="P27" i="8"/>
  <c r="R56" i="8"/>
  <c r="X17" i="6"/>
  <c r="AG22" i="6"/>
  <c r="P36" i="8"/>
  <c r="R51" i="8"/>
  <c r="R35" i="8"/>
  <c r="E15" i="6"/>
  <c r="AE15" i="6"/>
  <c r="Q50" i="8"/>
  <c r="R50" i="8" s="1"/>
  <c r="N50" i="8"/>
  <c r="O50" i="8"/>
  <c r="P50" i="8" s="1"/>
  <c r="D41" i="8"/>
  <c r="X19" i="6"/>
  <c r="Q3" i="6"/>
  <c r="Q2" i="6" s="1"/>
  <c r="P35" i="8"/>
  <c r="Z16" i="6"/>
  <c r="D56" i="8"/>
  <c r="F7" i="4"/>
  <c r="R48" i="8"/>
  <c r="R54" i="8"/>
  <c r="Z7" i="6"/>
  <c r="D19" i="6"/>
  <c r="AG12" i="6"/>
  <c r="X21" i="6"/>
  <c r="AE18" i="6"/>
  <c r="S63" i="1"/>
  <c r="K68" i="1"/>
  <c r="ED62" i="1"/>
  <c r="EF62" i="1" s="1"/>
  <c r="FH62" i="1"/>
  <c r="FJ62" i="1" s="1"/>
  <c r="FL62" i="1" s="1"/>
  <c r="EX62" i="1"/>
  <c r="EZ62" i="1" s="1"/>
  <c r="FB62" i="1" s="1"/>
  <c r="EN62" i="1"/>
  <c r="EP62" i="1" s="1"/>
  <c r="ER62" i="1" s="1"/>
  <c r="BC60" i="1"/>
  <c r="BD60" i="1" s="1"/>
  <c r="BE60" i="1"/>
  <c r="BF60" i="1" s="1"/>
  <c r="BG60" i="1"/>
  <c r="BH60" i="1" s="1"/>
  <c r="AA60" i="1"/>
  <c r="AB60" i="1"/>
  <c r="N60" i="1" s="1"/>
  <c r="O60" i="1" s="1"/>
  <c r="EU60" i="1"/>
  <c r="M60" i="1"/>
  <c r="EX53" i="1"/>
  <c r="EZ53" i="1" s="1"/>
  <c r="FB53" i="1" s="1"/>
  <c r="ED53" i="1"/>
  <c r="EF53" i="1" s="1"/>
  <c r="EN53" i="1"/>
  <c r="EP53" i="1" s="1"/>
  <c r="ER53" i="1" s="1"/>
  <c r="FH53" i="1"/>
  <c r="FJ53" i="1" s="1"/>
  <c r="FL53" i="1" s="1"/>
  <c r="DW55" i="1"/>
  <c r="K55" i="1"/>
  <c r="CA54" i="1"/>
  <c r="T54" i="1" s="1"/>
  <c r="U54" i="1"/>
  <c r="CV49" i="1"/>
  <c r="CN49" i="1"/>
  <c r="CP49" i="1"/>
  <c r="CX49" i="1"/>
  <c r="CL49" i="1"/>
  <c r="CR49" i="1"/>
  <c r="CZ49" i="1"/>
  <c r="CH49" i="1"/>
  <c r="CT49" i="1"/>
  <c r="CJ49" i="1"/>
  <c r="EK57" i="1"/>
  <c r="M57" i="1"/>
  <c r="FH66" i="1"/>
  <c r="FJ66" i="1" s="1"/>
  <c r="FL66" i="1" s="1"/>
  <c r="ED66" i="1"/>
  <c r="EF66" i="1" s="1"/>
  <c r="EN66" i="1"/>
  <c r="EP66" i="1" s="1"/>
  <c r="ER66" i="1" s="1"/>
  <c r="EX66" i="1"/>
  <c r="EZ66" i="1" s="1"/>
  <c r="FB66" i="1" s="1"/>
  <c r="CT51" i="1"/>
  <c r="CL51" i="1"/>
  <c r="CZ51" i="1"/>
  <c r="CR51" i="1"/>
  <c r="CJ51" i="1"/>
  <c r="CH51" i="1"/>
  <c r="CP51" i="1"/>
  <c r="CV51" i="1"/>
  <c r="CX51" i="1"/>
  <c r="CN51" i="1"/>
  <c r="GI50" i="1"/>
  <c r="X50" i="1" s="1"/>
  <c r="GF61" i="1"/>
  <c r="M47" i="1"/>
  <c r="EK47" i="1"/>
  <c r="CT46" i="1"/>
  <c r="CL46" i="1"/>
  <c r="CR46" i="1"/>
  <c r="CZ46" i="1"/>
  <c r="CH46" i="1"/>
  <c r="CP46" i="1"/>
  <c r="CX46" i="1"/>
  <c r="CJ46" i="1"/>
  <c r="CV46" i="1"/>
  <c r="CN46" i="1"/>
  <c r="M39" i="1"/>
  <c r="FE39" i="1"/>
  <c r="BG36" i="1"/>
  <c r="BH36" i="1" s="1"/>
  <c r="BC36" i="1"/>
  <c r="BD36" i="1" s="1"/>
  <c r="AA36" i="1"/>
  <c r="BE36" i="1"/>
  <c r="BF36" i="1" s="1"/>
  <c r="BA34" i="1"/>
  <c r="BB34" i="1" s="1"/>
  <c r="BG34" i="1"/>
  <c r="BH34" i="1" s="1"/>
  <c r="AB34" i="1"/>
  <c r="N34" i="1" s="1"/>
  <c r="O34" i="1" s="1"/>
  <c r="BE34" i="1"/>
  <c r="BF34" i="1" s="1"/>
  <c r="AA34" i="1"/>
  <c r="BC34" i="1"/>
  <c r="BD34" i="1" s="1"/>
  <c r="BF43" i="1"/>
  <c r="EK37" i="1"/>
  <c r="M37" i="1"/>
  <c r="EH38" i="1"/>
  <c r="L38" i="1"/>
  <c r="R30" i="1"/>
  <c r="C30" i="1"/>
  <c r="K53" i="1"/>
  <c r="DW53" i="1"/>
  <c r="J39" i="1"/>
  <c r="DB39" i="1"/>
  <c r="J34" i="1"/>
  <c r="DB34" i="1"/>
  <c r="BE29" i="1"/>
  <c r="BF29" i="1" s="1"/>
  <c r="BC29" i="1"/>
  <c r="BD29" i="1" s="1"/>
  <c r="AA29" i="1"/>
  <c r="BG29" i="1"/>
  <c r="BH29" i="1" s="1"/>
  <c r="M20" i="1"/>
  <c r="FE20" i="1"/>
  <c r="C17" i="1"/>
  <c r="R17" i="1"/>
  <c r="K36" i="1"/>
  <c r="DW36" i="1"/>
  <c r="GD60" i="1"/>
  <c r="GD12" i="1"/>
  <c r="GG32" i="1"/>
  <c r="FS32" i="1"/>
  <c r="FR32" i="1"/>
  <c r="K19" i="1"/>
  <c r="DW19" i="1"/>
  <c r="M28" i="1"/>
  <c r="R6" i="1"/>
  <c r="C6" i="1"/>
  <c r="FT19" i="1"/>
  <c r="M24" i="1"/>
  <c r="CA19" i="1"/>
  <c r="T19" i="1" s="1"/>
  <c r="U19" i="1"/>
  <c r="M11" i="1"/>
  <c r="EK11" i="1"/>
  <c r="BE19" i="1"/>
  <c r="BF19" i="1" s="1"/>
  <c r="BC19" i="1"/>
  <c r="BD19" i="1" s="1"/>
  <c r="BA19" i="1"/>
  <c r="BB19" i="1" s="1"/>
  <c r="AA19" i="1"/>
  <c r="BG19" i="1"/>
  <c r="BH19" i="1" s="1"/>
  <c r="L15" i="1"/>
  <c r="EH15" i="1"/>
  <c r="EH11" i="1"/>
  <c r="L11" i="1"/>
  <c r="M19" i="1"/>
  <c r="DO7" i="1"/>
  <c r="DG7" i="1"/>
  <c r="DU7" i="1"/>
  <c r="DM7" i="1"/>
  <c r="DE7" i="1"/>
  <c r="DQ7" i="1"/>
  <c r="DI7" i="1"/>
  <c r="DK7" i="1"/>
  <c r="DS7" i="1"/>
  <c r="DC7" i="1"/>
  <c r="FR11" i="1"/>
  <c r="GG11" i="1"/>
  <c r="L6" i="1"/>
  <c r="J13" i="1"/>
  <c r="DB13" i="1"/>
  <c r="GH13" i="1"/>
  <c r="FT13" i="1"/>
  <c r="FR8" i="1"/>
  <c r="FR16" i="1"/>
  <c r="DU12" i="1"/>
  <c r="DM12" i="1"/>
  <c r="DE12" i="1"/>
  <c r="DS12" i="1"/>
  <c r="DK12" i="1"/>
  <c r="DC12" i="1"/>
  <c r="DO12" i="1"/>
  <c r="DG12" i="1"/>
  <c r="DQ12" i="1"/>
  <c r="DI12" i="1"/>
  <c r="FY10" i="1"/>
  <c r="GF26" i="1"/>
  <c r="GG26" i="1" s="1"/>
  <c r="FQ64" i="1"/>
  <c r="Z51" i="1"/>
  <c r="FQ51" i="1"/>
  <c r="FQ53" i="1"/>
  <c r="Z53" i="1"/>
  <c r="AC45" i="1"/>
  <c r="BG39" i="1"/>
  <c r="BH39" i="1" s="1"/>
  <c r="Z46" i="1"/>
  <c r="FQ46" i="1"/>
  <c r="Z30" i="1"/>
  <c r="U30" i="1" s="1"/>
  <c r="FQ30" i="1"/>
  <c r="AC31" i="1"/>
  <c r="FQ29" i="1"/>
  <c r="Z29" i="1"/>
  <c r="U29" i="1" s="1"/>
  <c r="FQ23" i="1"/>
  <c r="Z23" i="1"/>
  <c r="Q55" i="8"/>
  <c r="R55" i="8" s="1"/>
  <c r="O55" i="8"/>
  <c r="P55" i="8" s="1"/>
  <c r="N55" i="8"/>
  <c r="P44" i="8"/>
  <c r="P28" i="8"/>
  <c r="P32" i="8"/>
  <c r="R24" i="8"/>
  <c r="R28" i="8"/>
  <c r="AE17" i="6"/>
  <c r="P40" i="8"/>
  <c r="AE11" i="6"/>
  <c r="P25" i="8"/>
  <c r="BF68" i="1"/>
  <c r="E22" i="6"/>
  <c r="AE22" i="6"/>
  <c r="X9" i="6"/>
  <c r="D6" i="6"/>
  <c r="X6" i="6"/>
  <c r="Z22" i="6"/>
  <c r="AG10" i="6"/>
  <c r="AG17" i="6"/>
  <c r="Z17" i="6"/>
  <c r="Z11" i="6"/>
  <c r="Z14" i="6"/>
  <c r="AG11" i="6"/>
  <c r="P3" i="8"/>
  <c r="P2" i="8" s="1"/>
  <c r="Z67" i="1"/>
  <c r="FQ67" i="1"/>
  <c r="FH61" i="1"/>
  <c r="FJ61" i="1" s="1"/>
  <c r="FL61" i="1" s="1"/>
  <c r="EN61" i="1"/>
  <c r="EP61" i="1" s="1"/>
  <c r="ER61" i="1" s="1"/>
  <c r="EX61" i="1"/>
  <c r="EZ61" i="1" s="1"/>
  <c r="FB61" i="1" s="1"/>
  <c r="ED61" i="1"/>
  <c r="EF61" i="1" s="1"/>
  <c r="D15" i="6"/>
  <c r="CX62" i="1"/>
  <c r="CP62" i="1"/>
  <c r="CH62" i="1"/>
  <c r="CV62" i="1"/>
  <c r="CN62" i="1"/>
  <c r="CT62" i="1"/>
  <c r="CL62" i="1"/>
  <c r="CZ62" i="1"/>
  <c r="CR62" i="1"/>
  <c r="CJ62" i="1"/>
  <c r="Z63" i="1"/>
  <c r="FQ63" i="1"/>
  <c r="BC56" i="1"/>
  <c r="BD56" i="1" s="1"/>
  <c r="AB56" i="1"/>
  <c r="N56" i="1" s="1"/>
  <c r="O56" i="1" s="1"/>
  <c r="AA56" i="1"/>
  <c r="BG56" i="1"/>
  <c r="BH56" i="1" s="1"/>
  <c r="BE56" i="1"/>
  <c r="BF56" i="1" s="1"/>
  <c r="EH65" i="1"/>
  <c r="L65" i="1"/>
  <c r="K50" i="1"/>
  <c r="DW50" i="1"/>
  <c r="S47" i="1"/>
  <c r="CX54" i="1"/>
  <c r="CP54" i="1"/>
  <c r="CH54" i="1"/>
  <c r="CZ54" i="1"/>
  <c r="CV54" i="1"/>
  <c r="CL54" i="1"/>
  <c r="CJ54" i="1"/>
  <c r="CT54" i="1"/>
  <c r="CR54" i="1"/>
  <c r="CN54" i="1"/>
  <c r="U66" i="1"/>
  <c r="CA66" i="1"/>
  <c r="T66" i="1" s="1"/>
  <c r="S53" i="1"/>
  <c r="GI53" i="1"/>
  <c r="X53" i="1" s="1"/>
  <c r="L48" i="1"/>
  <c r="EH48" i="1"/>
  <c r="K41" i="1"/>
  <c r="DW41" i="1"/>
  <c r="GI42" i="1"/>
  <c r="X42" i="1" s="1"/>
  <c r="S36" i="1"/>
  <c r="EK45" i="1"/>
  <c r="M45" i="1"/>
  <c r="BC45" i="1"/>
  <c r="BD45" i="1" s="1"/>
  <c r="BE45" i="1"/>
  <c r="BF45" i="1" s="1"/>
  <c r="BG45" i="1"/>
  <c r="BH45" i="1" s="1"/>
  <c r="AA45" i="1"/>
  <c r="GF36" i="1"/>
  <c r="C40" i="1"/>
  <c r="R40" i="1"/>
  <c r="EK33" i="1"/>
  <c r="M33" i="1"/>
  <c r="DB37" i="1"/>
  <c r="J37" i="1"/>
  <c r="BB33" i="1"/>
  <c r="DB42" i="1"/>
  <c r="J42" i="1"/>
  <c r="GI22" i="1"/>
  <c r="X22" i="1" s="1"/>
  <c r="DW24" i="1"/>
  <c r="K24" i="1"/>
  <c r="FH27" i="1"/>
  <c r="FJ27" i="1" s="1"/>
  <c r="FL27" i="1" s="1"/>
  <c r="EX27" i="1"/>
  <c r="EZ27" i="1" s="1"/>
  <c r="FB27" i="1" s="1"/>
  <c r="EN27" i="1"/>
  <c r="EP27" i="1" s="1"/>
  <c r="ER27" i="1" s="1"/>
  <c r="ED27" i="1"/>
  <c r="EF27" i="1" s="1"/>
  <c r="CX26" i="1"/>
  <c r="CP26" i="1"/>
  <c r="CH26" i="1"/>
  <c r="CT26" i="1"/>
  <c r="CL26" i="1"/>
  <c r="CV26" i="1"/>
  <c r="CJ26" i="1"/>
  <c r="CR26" i="1"/>
  <c r="CN26" i="1"/>
  <c r="CZ26" i="1"/>
  <c r="CA14" i="1"/>
  <c r="T14" i="1" s="1"/>
  <c r="U14" i="1"/>
  <c r="AB9" i="1"/>
  <c r="N9" i="1" s="1"/>
  <c r="O9" i="1" s="1"/>
  <c r="BC9" i="1"/>
  <c r="BD9" i="1" s="1"/>
  <c r="AA9" i="1"/>
  <c r="BE9" i="1"/>
  <c r="BF9" i="1" s="1"/>
  <c r="BG9" i="1"/>
  <c r="BH9" i="1" s="1"/>
  <c r="J18" i="1"/>
  <c r="DB18" i="1"/>
  <c r="J31" i="1"/>
  <c r="DB31" i="1"/>
  <c r="FT28" i="1"/>
  <c r="GH28" i="1"/>
  <c r="M15" i="1"/>
  <c r="EK15" i="1"/>
  <c r="L9" i="1"/>
  <c r="EH9" i="1"/>
  <c r="J24" i="1"/>
  <c r="DB24" i="1"/>
  <c r="EH16" i="1"/>
  <c r="L16" i="1"/>
  <c r="L18" i="1"/>
  <c r="BE7" i="1"/>
  <c r="BF7" i="1" s="1"/>
  <c r="AA7" i="1"/>
  <c r="BC7" i="1"/>
  <c r="BD7" i="1" s="1"/>
  <c r="BG7" i="1"/>
  <c r="BH7" i="1" s="1"/>
  <c r="AB7" i="1"/>
  <c r="N7" i="1" s="1"/>
  <c r="O7" i="1" s="1"/>
  <c r="DW11" i="1"/>
  <c r="K11" i="1"/>
  <c r="FW55" i="1"/>
  <c r="GF55" i="1" s="1"/>
  <c r="FW37" i="1"/>
  <c r="FW14" i="1"/>
  <c r="C15" i="1"/>
  <c r="R15" i="1"/>
  <c r="GI15" i="1"/>
  <c r="X15" i="1" s="1"/>
  <c r="BC12" i="1"/>
  <c r="BD12" i="1" s="1"/>
  <c r="AB12" i="1"/>
  <c r="N12" i="1" s="1"/>
  <c r="O12" i="1" s="1"/>
  <c r="BE12" i="1"/>
  <c r="BF12" i="1" s="1"/>
  <c r="AA12" i="1"/>
  <c r="BG12" i="1"/>
  <c r="BH12" i="1" s="1"/>
  <c r="GA62" i="1"/>
  <c r="GA37" i="1"/>
  <c r="GA7" i="1"/>
  <c r="GA14" i="1"/>
  <c r="J8" i="1"/>
  <c r="DB8" i="1"/>
  <c r="GF23" i="1"/>
  <c r="BE67" i="1"/>
  <c r="BF67" i="1" s="1"/>
  <c r="AC66" i="1"/>
  <c r="AC61" i="1"/>
  <c r="AB48" i="1"/>
  <c r="AC51" i="1"/>
  <c r="AB52" i="1"/>
  <c r="AB46" i="1"/>
  <c r="AC30" i="1"/>
  <c r="AB30" i="1"/>
  <c r="AB29" i="1"/>
  <c r="N61" i="1" l="1"/>
  <c r="O61" i="1" s="1"/>
  <c r="N65" i="1"/>
  <c r="O65" i="1" s="1"/>
  <c r="GH33" i="1"/>
  <c r="GG8" i="1"/>
  <c r="GF62" i="1"/>
  <c r="GG62" i="1" s="1"/>
  <c r="GF7" i="1"/>
  <c r="GG7" i="1" s="1"/>
  <c r="GG15" i="1"/>
  <c r="GF14" i="1"/>
  <c r="GH14" i="1" s="1"/>
  <c r="GF37" i="1"/>
  <c r="N45" i="1"/>
  <c r="O45" i="1" s="1"/>
  <c r="FR62" i="1"/>
  <c r="N48" i="1"/>
  <c r="O48" i="1" s="1"/>
  <c r="N23" i="1"/>
  <c r="O23" i="1" s="1"/>
  <c r="N63" i="1"/>
  <c r="O63" i="1" s="1"/>
  <c r="N22" i="1"/>
  <c r="O22" i="1" s="1"/>
  <c r="FS65" i="1"/>
  <c r="FT65" i="1" s="1"/>
  <c r="N44" i="1"/>
  <c r="O44" i="1" s="1"/>
  <c r="N52" i="1"/>
  <c r="O52" i="1" s="1"/>
  <c r="N53" i="1"/>
  <c r="O53" i="1" s="1"/>
  <c r="N39" i="1"/>
  <c r="O39" i="1" s="1"/>
  <c r="N42" i="1"/>
  <c r="O42" i="1" s="1"/>
  <c r="FR66" i="1"/>
  <c r="GG66" i="1"/>
  <c r="N40" i="1"/>
  <c r="O40" i="1" s="1"/>
  <c r="N46" i="1"/>
  <c r="O46" i="1" s="1"/>
  <c r="N21" i="1"/>
  <c r="O21" i="1" s="1"/>
  <c r="N67" i="1"/>
  <c r="O67" i="1" s="1"/>
  <c r="N20" i="1"/>
  <c r="O20" i="1" s="1"/>
  <c r="N29" i="1"/>
  <c r="O29" i="1" s="1"/>
  <c r="N49" i="1"/>
  <c r="O49" i="1" s="1"/>
  <c r="N47" i="1"/>
  <c r="O47" i="1" s="1"/>
  <c r="N41" i="1"/>
  <c r="O41" i="1" s="1"/>
  <c r="N24" i="1"/>
  <c r="O24" i="1" s="1"/>
  <c r="N50" i="1"/>
  <c r="O50" i="1" s="1"/>
  <c r="FR53" i="1"/>
  <c r="FS53" i="1"/>
  <c r="GG53" i="1"/>
  <c r="GG55" i="1"/>
  <c r="GH55" i="1"/>
  <c r="EH61" i="1"/>
  <c r="L61" i="1"/>
  <c r="U51" i="1"/>
  <c r="CA51" i="1"/>
  <c r="T51" i="1" s="1"/>
  <c r="K12" i="1"/>
  <c r="DW12" i="1"/>
  <c r="DB51" i="1"/>
  <c r="J51" i="1"/>
  <c r="L66" i="1"/>
  <c r="EH66" i="1"/>
  <c r="EH62" i="1"/>
  <c r="L62" i="1"/>
  <c r="N66" i="1"/>
  <c r="O66" i="1" s="1"/>
  <c r="DW15" i="1"/>
  <c r="K15" i="1"/>
  <c r="J67" i="1"/>
  <c r="DB67" i="1"/>
  <c r="GG47" i="1"/>
  <c r="FS47" i="1"/>
  <c r="FR47" i="1"/>
  <c r="J16" i="1"/>
  <c r="DB16" i="1"/>
  <c r="DB44" i="1"/>
  <c r="J44" i="1"/>
  <c r="FT68" i="1"/>
  <c r="CA24" i="1"/>
  <c r="T24" i="1" s="1"/>
  <c r="U24" i="1"/>
  <c r="U45" i="1"/>
  <c r="CA45" i="1"/>
  <c r="T45" i="1" s="1"/>
  <c r="DW49" i="1"/>
  <c r="K49" i="1"/>
  <c r="K61" i="1"/>
  <c r="DW61" i="1"/>
  <c r="EH31" i="1"/>
  <c r="L31" i="1"/>
  <c r="DB36" i="1"/>
  <c r="J36" i="1"/>
  <c r="DB68" i="1"/>
  <c r="J68" i="1"/>
  <c r="U39" i="1"/>
  <c r="CA39" i="1"/>
  <c r="T39" i="1" s="1"/>
  <c r="DB53" i="1"/>
  <c r="J53" i="1"/>
  <c r="AG37" i="1"/>
  <c r="BG37" i="1"/>
  <c r="BH37" i="1" s="1"/>
  <c r="AB37" i="1"/>
  <c r="N37" i="1" s="1"/>
  <c r="O37" i="1" s="1"/>
  <c r="BE37" i="1"/>
  <c r="BF37" i="1" s="1"/>
  <c r="AA37" i="1"/>
  <c r="BC37" i="1"/>
  <c r="BD37" i="1" s="1"/>
  <c r="D47" i="8"/>
  <c r="CA11" i="1"/>
  <c r="T11" i="1" s="1"/>
  <c r="BY11" i="1"/>
  <c r="BV11" i="1"/>
  <c r="BX11" i="1"/>
  <c r="BW11" i="1"/>
  <c r="D55" i="8"/>
  <c r="FS46" i="1"/>
  <c r="FR46" i="1"/>
  <c r="GG46" i="1"/>
  <c r="FR64" i="1"/>
  <c r="FS64" i="1"/>
  <c r="DW7" i="1"/>
  <c r="K7" i="1"/>
  <c r="U41" i="1"/>
  <c r="CA41" i="1"/>
  <c r="T41" i="1" s="1"/>
  <c r="EH22" i="1"/>
  <c r="L22" i="1"/>
  <c r="DB40" i="1"/>
  <c r="J40" i="1"/>
  <c r="J64" i="1"/>
  <c r="DB64" i="1"/>
  <c r="FR49" i="1"/>
  <c r="GG49" i="1"/>
  <c r="FS49" i="1"/>
  <c r="FZ69" i="1"/>
  <c r="FZ68" i="1"/>
  <c r="D45" i="8"/>
  <c r="FS24" i="1"/>
  <c r="FR24" i="1"/>
  <c r="GG24" i="1"/>
  <c r="FS45" i="1"/>
  <c r="FR45" i="1"/>
  <c r="EH68" i="1"/>
  <c r="L68" i="1"/>
  <c r="AG38" i="1"/>
  <c r="AB38" i="1"/>
  <c r="N38" i="1" s="1"/>
  <c r="O38" i="1" s="1"/>
  <c r="GG39" i="1"/>
  <c r="FS39" i="1"/>
  <c r="FR39" i="1"/>
  <c r="BX9" i="1"/>
  <c r="CA9" i="1"/>
  <c r="T9" i="1" s="1"/>
  <c r="BV9" i="1"/>
  <c r="S9" i="1" s="1"/>
  <c r="BY9" i="1"/>
  <c r="BW9" i="1"/>
  <c r="U23" i="1"/>
  <c r="CA23" i="1"/>
  <c r="T23" i="1" s="1"/>
  <c r="GG41" i="1"/>
  <c r="FS41" i="1"/>
  <c r="FR41" i="1"/>
  <c r="EH26" i="1"/>
  <c r="L26" i="1"/>
  <c r="L21" i="1"/>
  <c r="EH21" i="1"/>
  <c r="FS31" i="1"/>
  <c r="FR31" i="1"/>
  <c r="GG31" i="1"/>
  <c r="U49" i="1"/>
  <c r="CA49" i="1"/>
  <c r="T49" i="1" s="1"/>
  <c r="FZ45" i="1"/>
  <c r="FX58" i="1"/>
  <c r="FX10" i="1"/>
  <c r="FX17" i="1"/>
  <c r="FX35" i="1"/>
  <c r="FX65" i="1"/>
  <c r="EH58" i="1"/>
  <c r="L58" i="1"/>
  <c r="FZ35" i="1"/>
  <c r="FZ10" i="1"/>
  <c r="FZ17" i="1"/>
  <c r="FZ65" i="1"/>
  <c r="FZ58" i="1"/>
  <c r="GA69" i="1"/>
  <c r="GA68" i="1"/>
  <c r="J52" i="1"/>
  <c r="DB52" i="1"/>
  <c r="U21" i="1"/>
  <c r="CA21" i="1"/>
  <c r="T21" i="1" s="1"/>
  <c r="FX60" i="1"/>
  <c r="GF60" i="1" s="1"/>
  <c r="FX12" i="1"/>
  <c r="GF12" i="1" s="1"/>
  <c r="FX19" i="1"/>
  <c r="FX67" i="1"/>
  <c r="GF67" i="1" s="1"/>
  <c r="GG67" i="1" s="1"/>
  <c r="DB61" i="1"/>
  <c r="J61" i="1"/>
  <c r="DW60" i="1"/>
  <c r="K60" i="1"/>
  <c r="FT66" i="1"/>
  <c r="GH66" i="1"/>
  <c r="CA48" i="1"/>
  <c r="T48" i="1" s="1"/>
  <c r="U48" i="1"/>
  <c r="FW69" i="1"/>
  <c r="FW68" i="1"/>
  <c r="DB23" i="1"/>
  <c r="J23" i="1"/>
  <c r="L27" i="1"/>
  <c r="EH27" i="1"/>
  <c r="CA46" i="1"/>
  <c r="T46" i="1" s="1"/>
  <c r="U46" i="1"/>
  <c r="FW48" i="1"/>
  <c r="GF48" i="1" s="1"/>
  <c r="GG48" i="1" s="1"/>
  <c r="FR63" i="1"/>
  <c r="GG63" i="1"/>
  <c r="FS63" i="1"/>
  <c r="GG23" i="1"/>
  <c r="FR23" i="1"/>
  <c r="FS23" i="1"/>
  <c r="DB46" i="1"/>
  <c r="J46" i="1"/>
  <c r="D50" i="8"/>
  <c r="GE45" i="1"/>
  <c r="K51" i="1"/>
  <c r="DW51" i="1"/>
  <c r="AG36" i="1"/>
  <c r="AB36" i="1"/>
  <c r="N36" i="1" s="1"/>
  <c r="O36" i="1" s="1"/>
  <c r="DB15" i="1"/>
  <c r="J15" i="1"/>
  <c r="FS22" i="1"/>
  <c r="FR22" i="1"/>
  <c r="GG22" i="1"/>
  <c r="DB7" i="1"/>
  <c r="J7" i="1"/>
  <c r="DW8" i="1"/>
  <c r="K8" i="1"/>
  <c r="FT62" i="1"/>
  <c r="GH62" i="1"/>
  <c r="CA42" i="1"/>
  <c r="T42" i="1" s="1"/>
  <c r="U42" i="1"/>
  <c r="GA45" i="1"/>
  <c r="FS21" i="1"/>
  <c r="FR21" i="1"/>
  <c r="GG21" i="1"/>
  <c r="AE3" i="6"/>
  <c r="AE2" i="6" s="1"/>
  <c r="FR48" i="1"/>
  <c r="FS48" i="1"/>
  <c r="AG3" i="6"/>
  <c r="AG2" i="6" s="1"/>
  <c r="U63" i="1"/>
  <c r="CA63" i="1"/>
  <c r="T63" i="1" s="1"/>
  <c r="DB62" i="1"/>
  <c r="J62" i="1"/>
  <c r="FS67" i="1"/>
  <c r="FR67" i="1"/>
  <c r="EH53" i="1"/>
  <c r="L53" i="1"/>
  <c r="CA20" i="1"/>
  <c r="T20" i="1" s="1"/>
  <c r="U20" i="1"/>
  <c r="N51" i="1"/>
  <c r="O51" i="1" s="1"/>
  <c r="CA7" i="1"/>
  <c r="T7" i="1" s="1"/>
  <c r="BW7" i="1"/>
  <c r="BY7" i="1"/>
  <c r="BX7" i="1"/>
  <c r="BV7" i="1"/>
  <c r="DW52" i="1"/>
  <c r="K52" i="1"/>
  <c r="EH67" i="1"/>
  <c r="L67" i="1"/>
  <c r="GG50" i="1"/>
  <c r="FR50" i="1"/>
  <c r="FS50" i="1"/>
  <c r="J14" i="1"/>
  <c r="DB14" i="1"/>
  <c r="J25" i="1"/>
  <c r="DB25" i="1"/>
  <c r="J47" i="1"/>
  <c r="DB47" i="1"/>
  <c r="EH63" i="1"/>
  <c r="L63" i="1"/>
  <c r="U22" i="1"/>
  <c r="CA22" i="1"/>
  <c r="T22" i="1" s="1"/>
  <c r="DB22" i="1"/>
  <c r="J22" i="1"/>
  <c r="EH55" i="1"/>
  <c r="L55" i="1"/>
  <c r="D53" i="8"/>
  <c r="FR42" i="1"/>
  <c r="FS42" i="1"/>
  <c r="GG42" i="1"/>
  <c r="J55" i="1"/>
  <c r="DB55" i="1"/>
  <c r="J63" i="1"/>
  <c r="DB63" i="1"/>
  <c r="GC27" i="1"/>
  <c r="GC57" i="1"/>
  <c r="GC16" i="1"/>
  <c r="GC64" i="1"/>
  <c r="GC9" i="1"/>
  <c r="K57" i="1"/>
  <c r="DW57" i="1"/>
  <c r="DB12" i="1"/>
  <c r="J12" i="1"/>
  <c r="J45" i="1"/>
  <c r="DB45" i="1"/>
  <c r="DB66" i="1"/>
  <c r="J66" i="1"/>
  <c r="GH32" i="1"/>
  <c r="FT32" i="1"/>
  <c r="FW35" i="1"/>
  <c r="FW65" i="1"/>
  <c r="GF65" i="1" s="1"/>
  <c r="GG65" i="1" s="1"/>
  <c r="FW17" i="1"/>
  <c r="FW10" i="1"/>
  <c r="FW58" i="1"/>
  <c r="N30" i="1"/>
  <c r="O30" i="1" s="1"/>
  <c r="GG14" i="1"/>
  <c r="J54" i="1"/>
  <c r="DB54" i="1"/>
  <c r="CA67" i="1"/>
  <c r="T67" i="1" s="1"/>
  <c r="U67" i="1"/>
  <c r="FR29" i="1"/>
  <c r="FS29" i="1"/>
  <c r="GG29" i="1"/>
  <c r="U53" i="1"/>
  <c r="CA53" i="1"/>
  <c r="T53" i="1" s="1"/>
  <c r="FS20" i="1"/>
  <c r="GG20" i="1"/>
  <c r="FR20" i="1"/>
  <c r="GA35" i="1"/>
  <c r="GA17" i="1"/>
  <c r="GA58" i="1"/>
  <c r="GA65" i="1"/>
  <c r="GA10" i="1"/>
  <c r="L51" i="1"/>
  <c r="EH51" i="1"/>
  <c r="CA61" i="1"/>
  <c r="T61" i="1" s="1"/>
  <c r="U61" i="1"/>
  <c r="CA50" i="1"/>
  <c r="T50" i="1" s="1"/>
  <c r="U50" i="1"/>
  <c r="GD45" i="1"/>
  <c r="GH26" i="1"/>
  <c r="FT26" i="1"/>
  <c r="J56" i="1"/>
  <c r="DB56" i="1"/>
  <c r="CA40" i="1"/>
  <c r="T40" i="1" s="1"/>
  <c r="U40" i="1"/>
  <c r="CA6" i="1"/>
  <c r="T6" i="1" s="1"/>
  <c r="BX6" i="1"/>
  <c r="BW6" i="1"/>
  <c r="BY6" i="1"/>
  <c r="BV6" i="1"/>
  <c r="DB58" i="1"/>
  <c r="J58" i="1"/>
  <c r="FT25" i="1"/>
  <c r="GH25" i="1"/>
  <c r="N62" i="1"/>
  <c r="O62" i="1" s="1"/>
  <c r="J49" i="1"/>
  <c r="DB49" i="1"/>
  <c r="CA8" i="1"/>
  <c r="T8" i="1" s="1"/>
  <c r="BX8" i="1"/>
  <c r="BV8" i="1"/>
  <c r="BW8" i="1"/>
  <c r="BY8" i="1"/>
  <c r="DW40" i="1"/>
  <c r="K40" i="1"/>
  <c r="EH47" i="1"/>
  <c r="L47" i="1"/>
  <c r="FS61" i="1"/>
  <c r="FR61" i="1"/>
  <c r="GG61" i="1"/>
  <c r="Z3" i="6"/>
  <c r="Z2" i="6" s="1"/>
  <c r="CA12" i="1"/>
  <c r="T12" i="1" s="1"/>
  <c r="BW12" i="1"/>
  <c r="BV12" i="1"/>
  <c r="BX12" i="1"/>
  <c r="BY12" i="1"/>
  <c r="J57" i="1"/>
  <c r="DB57" i="1"/>
  <c r="X3" i="6"/>
  <c r="X2" i="6" s="1"/>
  <c r="GD69" i="1"/>
  <c r="GD68" i="1"/>
  <c r="K45" i="1"/>
  <c r="DW45" i="1"/>
  <c r="DB65" i="1"/>
  <c r="J65" i="1"/>
  <c r="FR40" i="1"/>
  <c r="FS40" i="1"/>
  <c r="GG40" i="1"/>
  <c r="DW6" i="1"/>
  <c r="K6" i="1"/>
  <c r="J19" i="1"/>
  <c r="DB19" i="1"/>
  <c r="DW38" i="1"/>
  <c r="K38" i="1"/>
  <c r="GG44" i="1"/>
  <c r="FR44" i="1"/>
  <c r="FS44" i="1"/>
  <c r="FX27" i="1"/>
  <c r="FX16" i="1"/>
  <c r="FX9" i="1"/>
  <c r="FX64" i="1"/>
  <c r="FX57" i="1"/>
  <c r="DW13" i="1"/>
  <c r="K13" i="1"/>
  <c r="D42" i="8"/>
  <c r="CA52" i="1"/>
  <c r="T52" i="1" s="1"/>
  <c r="U52" i="1"/>
  <c r="GI14" i="1"/>
  <c r="X14" i="1" s="1"/>
  <c r="CA10" i="1"/>
  <c r="T10" i="1" s="1"/>
  <c r="BY10" i="1"/>
  <c r="BV10" i="1"/>
  <c r="BW10" i="1"/>
  <c r="BX10" i="1"/>
  <c r="DB26" i="1"/>
  <c r="J26" i="1"/>
  <c r="GG30" i="1"/>
  <c r="FS30" i="1"/>
  <c r="FR30" i="1"/>
  <c r="GG51" i="1"/>
  <c r="FS51" i="1"/>
  <c r="FR51" i="1"/>
  <c r="N31" i="1"/>
  <c r="O31" i="1" s="1"/>
  <c r="K17" i="1"/>
  <c r="DW17" i="1"/>
  <c r="L30" i="1"/>
  <c r="EH30" i="1"/>
  <c r="K64" i="1"/>
  <c r="DW64" i="1"/>
  <c r="DW65" i="1"/>
  <c r="K65" i="1"/>
  <c r="U47" i="1"/>
  <c r="CA47" i="1"/>
  <c r="T47" i="1" s="1"/>
  <c r="GH5" i="1"/>
  <c r="DB60" i="1"/>
  <c r="J60" i="1"/>
  <c r="N64" i="1"/>
  <c r="O64" i="1" s="1"/>
  <c r="U44" i="1"/>
  <c r="CA44" i="1"/>
  <c r="T44" i="1" s="1"/>
  <c r="DB32" i="1"/>
  <c r="J32" i="1"/>
  <c r="GG52" i="1"/>
  <c r="FS52" i="1"/>
  <c r="FR52" i="1"/>
  <c r="GG56" i="1"/>
  <c r="GH56" i="1"/>
  <c r="GH7" i="1" l="1"/>
  <c r="GI48" i="1"/>
  <c r="X48" i="1" s="1"/>
  <c r="S12" i="1"/>
  <c r="GF17" i="1"/>
  <c r="GH42" i="1"/>
  <c r="FT42" i="1"/>
  <c r="S7" i="1"/>
  <c r="GE27" i="1"/>
  <c r="GE64" i="1"/>
  <c r="GE9" i="1"/>
  <c r="GE57" i="1"/>
  <c r="GE16" i="1"/>
  <c r="GH12" i="1"/>
  <c r="GG12" i="1"/>
  <c r="GH50" i="1"/>
  <c r="FT50" i="1"/>
  <c r="GH60" i="1"/>
  <c r="GG60" i="1"/>
  <c r="GH51" i="1"/>
  <c r="FT51" i="1"/>
  <c r="GF35" i="1"/>
  <c r="FW45" i="1"/>
  <c r="GH21" i="1"/>
  <c r="FT21" i="1"/>
  <c r="GI17" i="1"/>
  <c r="X17" i="1" s="1"/>
  <c r="GF68" i="1"/>
  <c r="FT41" i="1"/>
  <c r="GH41" i="1"/>
  <c r="GH65" i="1"/>
  <c r="FT64" i="1"/>
  <c r="GH20" i="1"/>
  <c r="FT20" i="1"/>
  <c r="S10" i="1"/>
  <c r="GH40" i="1"/>
  <c r="FT40" i="1"/>
  <c r="GD27" i="1"/>
  <c r="GD9" i="1"/>
  <c r="GD16" i="1"/>
  <c r="GD64" i="1"/>
  <c r="GD57" i="1"/>
  <c r="FW57" i="1"/>
  <c r="FW27" i="1"/>
  <c r="FW9" i="1"/>
  <c r="FW16" i="1"/>
  <c r="FW64" i="1"/>
  <c r="GA27" i="1"/>
  <c r="GA16" i="1"/>
  <c r="GA57" i="1"/>
  <c r="GA9" i="1"/>
  <c r="GA64" i="1"/>
  <c r="S11" i="1"/>
  <c r="FT67" i="1"/>
  <c r="GH67" i="1"/>
  <c r="FT48" i="1"/>
  <c r="GH48" i="1"/>
  <c r="Z36" i="1"/>
  <c r="FQ36" i="1"/>
  <c r="FT23" i="1"/>
  <c r="GH23" i="1"/>
  <c r="GF69" i="1"/>
  <c r="GH31" i="1"/>
  <c r="FT31" i="1"/>
  <c r="FT39" i="1"/>
  <c r="GH39" i="1"/>
  <c r="FT45" i="1"/>
  <c r="Z37" i="1"/>
  <c r="FQ37" i="1"/>
  <c r="GH53" i="1"/>
  <c r="FT53" i="1"/>
  <c r="FT30" i="1"/>
  <c r="GH30" i="1"/>
  <c r="S8" i="1"/>
  <c r="GH29" i="1"/>
  <c r="FT29" i="1"/>
  <c r="FZ27" i="1"/>
  <c r="FZ16" i="1"/>
  <c r="FZ9" i="1"/>
  <c r="FZ64" i="1"/>
  <c r="FZ57" i="1"/>
  <c r="FT49" i="1"/>
  <c r="GH49" i="1"/>
  <c r="GH44" i="1"/>
  <c r="FT44" i="1"/>
  <c r="FT52" i="1"/>
  <c r="GH52" i="1"/>
  <c r="FT61" i="1"/>
  <c r="GH61" i="1"/>
  <c r="GF58" i="1"/>
  <c r="GH47" i="1"/>
  <c r="FT47" i="1"/>
  <c r="S6" i="1"/>
  <c r="GF10" i="1"/>
  <c r="FT22" i="1"/>
  <c r="GH22" i="1"/>
  <c r="GH63" i="1"/>
  <c r="FT63" i="1"/>
  <c r="GF19" i="1"/>
  <c r="GI19" i="1"/>
  <c r="X19" i="1" s="1"/>
  <c r="Z38" i="1"/>
  <c r="FQ38" i="1"/>
  <c r="FT24" i="1"/>
  <c r="GH24" i="1"/>
  <c r="FT46" i="1"/>
  <c r="GH46" i="1"/>
  <c r="GH58" i="1" l="1"/>
  <c r="GG58" i="1"/>
  <c r="FS38" i="1"/>
  <c r="GG38" i="1"/>
  <c r="FR38" i="1"/>
  <c r="GH10" i="1"/>
  <c r="GG10" i="1"/>
  <c r="GF64" i="1"/>
  <c r="CA38" i="1"/>
  <c r="T38" i="1" s="1"/>
  <c r="U38" i="1"/>
  <c r="FR37" i="1"/>
  <c r="GG37" i="1"/>
  <c r="FS37" i="1"/>
  <c r="GG69" i="1"/>
  <c r="GH69" i="1"/>
  <c r="GF16" i="1"/>
  <c r="GI16" i="1"/>
  <c r="X16" i="1" s="1"/>
  <c r="CA37" i="1"/>
  <c r="T37" i="1" s="1"/>
  <c r="U37" i="1"/>
  <c r="GF9" i="1"/>
  <c r="GF45" i="1"/>
  <c r="GI45" i="1"/>
  <c r="X45" i="1" s="1"/>
  <c r="GG19" i="1"/>
  <c r="GH19" i="1"/>
  <c r="GF27" i="1"/>
  <c r="GI27" i="1"/>
  <c r="X27" i="1" s="1"/>
  <c r="GH35" i="1"/>
  <c r="GG35" i="1"/>
  <c r="GG36" i="1"/>
  <c r="FR36" i="1"/>
  <c r="FS36" i="1"/>
  <c r="GH17" i="1"/>
  <c r="GG17" i="1"/>
  <c r="CA36" i="1"/>
  <c r="T36" i="1" s="1"/>
  <c r="U36" i="1"/>
  <c r="GF57" i="1"/>
  <c r="GG68" i="1"/>
  <c r="GH68" i="1"/>
  <c r="GH38" i="1" l="1"/>
  <c r="FT38" i="1"/>
  <c r="GH16" i="1"/>
  <c r="GG16" i="1"/>
  <c r="FT36" i="1"/>
  <c r="GH36" i="1"/>
  <c r="GG27" i="1"/>
  <c r="GH27" i="1"/>
  <c r="GG64" i="1"/>
  <c r="GH64" i="1"/>
  <c r="GG45" i="1"/>
  <c r="GH45" i="1"/>
  <c r="FT37" i="1"/>
  <c r="GH37" i="1"/>
  <c r="GH57" i="1"/>
  <c r="GG57" i="1"/>
  <c r="GG9" i="1"/>
  <c r="GH9" i="1"/>
</calcChain>
</file>

<file path=xl/comments1.xml><?xml version="1.0" encoding="utf-8"?>
<comments xmlns="http://schemas.openxmlformats.org/spreadsheetml/2006/main">
  <authors>
    <author>作者</author>
    <author>jianlong wo</author>
  </authors>
  <commentList>
    <comment ref="T4" authorId="0" shapeId="0">
      <text>
        <r>
          <rPr>
            <sz val="9"/>
            <rFont val="宋体"/>
            <family val="3"/>
            <charset val="134"/>
          </rPr>
          <t>玩家实际情况会在填写的值范围内随机</t>
        </r>
      </text>
    </comment>
    <comment ref="CA4" authorId="0" shapeId="0">
      <text>
        <r>
          <rPr>
            <sz val="9"/>
            <rFont val="宋体"/>
            <family val="3"/>
            <charset val="134"/>
          </rPr>
          <t>根据玩家充值后立得金币计算值
玩家实际情况会在填写的值范围内随机</t>
        </r>
      </text>
    </comment>
    <comment ref="AE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涂黄的未做首次区分的
读取的是非首次充值的</t>
        </r>
      </text>
    </comment>
    <comment ref="CD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涂黄的未做首次区分的
读取的是非首次充值的</t>
        </r>
      </text>
    </comment>
    <comment ref="DZ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涂黄的未做首次区分的
读取的是非首次充值的</t>
        </r>
      </text>
    </comment>
    <comment ref="U6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非演出档位此值为0</t>
        </r>
      </text>
    </comment>
    <comment ref="X6" authorId="1" shapeId="0">
      <text>
        <r>
          <rPr>
            <sz val="9"/>
            <rFont val="宋体"/>
            <family val="3"/>
            <charset val="134"/>
          </rPr>
          <t>一些星钻、道具礼包档位、不破产礼包为空值</t>
        </r>
      </text>
    </comment>
    <comment ref="AE2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涂黄的未做首次区分的
读取的是非首次充值的</t>
        </r>
      </text>
    </comment>
    <comment ref="CD2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涂黄的未做首次区分的
读取的是非首次充值的</t>
        </r>
      </text>
    </comment>
    <comment ref="DZ2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涂黄的未做首次区分的
读取的是非首次充值的</t>
        </r>
      </text>
    </comment>
    <comment ref="AB3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计算值</t>
        </r>
      </text>
    </comment>
    <comment ref="AE3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涂黄的未做首次区分的
读取的是非首次充值的</t>
        </r>
      </text>
    </comment>
    <comment ref="CD3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涂黄的未做首次区分的
读取的是非首次充值的</t>
        </r>
      </text>
    </comment>
    <comment ref="DZ3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涂黄的未做首次区分的
读取的是非首次充值的</t>
        </r>
      </text>
    </comment>
    <comment ref="AE6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涂黄的未做首次区分的
读取的是非首次充值的</t>
        </r>
      </text>
    </comment>
    <comment ref="CD6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涂黄的未做首次区分的
读取的是非首次充值的</t>
        </r>
      </text>
    </comment>
    <comment ref="DZ6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涂黄的未做首次区分的
读取的是非首次充值的</t>
        </r>
      </text>
    </comment>
    <comment ref="Q69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因为华为2是按照68元申请的</t>
        </r>
      </text>
    </comment>
    <comment ref="AE6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涂黄的未做首次区分的
读取的是非首次充值的</t>
        </r>
      </text>
    </comment>
    <comment ref="CD6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涂黄的未做首次区分的
读取的是非首次充值的</t>
        </r>
      </text>
    </comment>
    <comment ref="DZ6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涂黄的未做首次区分的
读取的是非首次充值的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A4" authorId="0" shapeId="0">
      <text>
        <r>
          <rPr>
            <sz val="9"/>
            <rFont val="宋体"/>
            <family val="3"/>
            <charset val="134"/>
          </rPr>
          <t>添加新的充值id后修改</t>
        </r>
        <r>
          <rPr>
            <b/>
            <sz val="9"/>
            <rFont val="宋体"/>
            <family val="3"/>
            <charset val="134"/>
          </rPr>
          <t>商品描述和充值档位名称RMBDes表</t>
        </r>
      </text>
    </comment>
    <comment ref="J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喜从天降501、502如果一个房间配置了两个，502覆盖501</t>
        </r>
      </text>
    </comment>
    <comment ref="J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喜从天降只能每个档位对应那一个房间</t>
        </r>
      </text>
    </comment>
    <comment ref="J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喜从天降只能每个档位对应那一个房间</t>
        </r>
      </text>
    </comment>
    <comment ref="L1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填写原价用来计算优惠百分比</t>
        </r>
      </text>
    </comment>
    <comment ref="L2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填写原价用来计算优惠百分比</t>
        </r>
      </text>
    </comment>
    <comment ref="AX21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实物价值是正常价值的2倍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Z2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实物价值是正常价值的2倍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A4" authorId="0" shapeId="0">
      <text>
        <r>
          <rPr>
            <sz val="9"/>
            <rFont val="宋体"/>
            <family val="3"/>
            <charset val="134"/>
          </rPr>
          <t>添加新的充值id后修改</t>
        </r>
        <r>
          <rPr>
            <b/>
            <sz val="9"/>
            <rFont val="宋体"/>
            <family val="3"/>
            <charset val="134"/>
          </rPr>
          <t>商品描述和充值档位名称RMBDes表</t>
        </r>
      </text>
    </comment>
    <comment ref="AK2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实物价值是正常价值的2倍</t>
        </r>
      </text>
    </comment>
  </commentList>
</comments>
</file>

<file path=xl/comments5.xml><?xml version="1.0" encoding="utf-8"?>
<comments xmlns="http://schemas.openxmlformats.org/spreadsheetml/2006/main">
  <authors>
    <author>作者</author>
  </authors>
  <commentList>
    <comment ref="AH2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实物价值是正常价值的2倍</t>
        </r>
      </text>
    </comment>
  </commentList>
</comments>
</file>

<file path=xl/comments6.xml><?xml version="1.0" encoding="utf-8"?>
<comments xmlns="http://schemas.openxmlformats.org/spreadsheetml/2006/main">
  <authors>
    <author>jianlong wo</author>
  </authors>
  <commentList>
    <comment ref="C4" authorId="0" shapeId="0">
      <text>
        <r>
          <rPr>
            <sz val="9"/>
            <rFont val="宋体"/>
            <family val="3"/>
            <charset val="134"/>
          </rPr>
          <t>玩家注册后的第N次</t>
        </r>
      </text>
    </comment>
    <comment ref="D4" authorId="0" shapeId="0">
      <text>
        <r>
          <rPr>
            <sz val="9"/>
            <rFont val="宋体"/>
            <family val="3"/>
            <charset val="134"/>
          </rPr>
          <t>玩家注册后的第N次</t>
        </r>
      </text>
    </comment>
    <comment ref="E4" authorId="0" shapeId="0">
      <text>
        <r>
          <rPr>
            <sz val="9"/>
            <rFont val="宋体"/>
            <family val="3"/>
            <charset val="134"/>
          </rPr>
          <t>玩家注册后的第N次</t>
        </r>
      </text>
    </comment>
    <comment ref="F4" authorId="0" shapeId="0">
      <text>
        <r>
          <rPr>
            <sz val="9"/>
            <rFont val="宋体"/>
            <family val="3"/>
            <charset val="134"/>
          </rPr>
          <t>玩家注册后的第N次</t>
        </r>
      </text>
    </comment>
  </commentList>
</comments>
</file>

<file path=xl/comments7.xml><?xml version="1.0" encoding="utf-8"?>
<comments xmlns="http://schemas.openxmlformats.org/spreadsheetml/2006/main">
  <authors>
    <author>jianlong wo</author>
  </authors>
  <commentList>
    <comment ref="D4" authorId="0" shapeId="0">
      <text>
        <r>
          <rPr>
            <sz val="9"/>
            <rFont val="宋体"/>
            <family val="3"/>
            <charset val="134"/>
          </rPr>
          <t>玩家注册后的第N次</t>
        </r>
      </text>
    </comment>
    <comment ref="E4" authorId="0" shapeId="0">
      <text>
        <r>
          <rPr>
            <sz val="9"/>
            <rFont val="宋体"/>
            <family val="3"/>
            <charset val="134"/>
          </rPr>
          <t>玩家注册后的第N次</t>
        </r>
      </text>
    </comment>
  </commentList>
</comments>
</file>

<file path=xl/sharedStrings.xml><?xml version="1.0" encoding="utf-8"?>
<sst xmlns="http://schemas.openxmlformats.org/spreadsheetml/2006/main" count="1209" uniqueCount="482">
  <si>
    <t>cs</t>
  </si>
  <si>
    <t>s</t>
  </si>
  <si>
    <t>充值1rmb金币价值</t>
  </si>
  <si>
    <t>会员卡、成长基金未考虑后续的，因此不做参考</t>
  </si>
  <si>
    <t>方案从0开始
1、2、3、4是变动方案</t>
  </si>
  <si>
    <r>
      <rPr>
        <sz val="9"/>
        <color theme="1"/>
        <rFont val="微软雅黑"/>
        <family val="2"/>
        <charset val="134"/>
      </rPr>
      <t xml:space="preserve">默认方案充值池子为固定值且保持之前不变
新方案充值池子挑战
</t>
    </r>
    <r>
      <rPr>
        <sz val="9"/>
        <color rgb="FFFF0000"/>
        <rFont val="微软雅黑"/>
        <family val="2"/>
        <charset val="134"/>
      </rPr>
      <t>星钻道具档位充值池子固定</t>
    </r>
  </si>
  <si>
    <t>充值池子随机值方案,首次充值</t>
  </si>
  <si>
    <t>非首次充值</t>
  </si>
  <si>
    <t>充值池子期望不同情况下值</t>
  </si>
  <si>
    <t>方案9</t>
  </si>
  <si>
    <t>首次充值</t>
  </si>
  <si>
    <t>方案10</t>
  </si>
  <si>
    <t>方案11</t>
  </si>
  <si>
    <r>
      <rPr>
        <b/>
        <sz val="12"/>
        <color theme="1"/>
        <rFont val="微软雅黑"/>
        <family val="2"/>
        <charset val="134"/>
      </rPr>
      <t xml:space="preserve">方案12
</t>
    </r>
    <r>
      <rPr>
        <b/>
        <sz val="10"/>
        <color rgb="FFFF0000"/>
        <rFont val="微软雅黑"/>
        <family val="2"/>
        <charset val="134"/>
      </rPr>
      <t>最新默认方案</t>
    </r>
  </si>
  <si>
    <t>各个档位对应库存验算</t>
  </si>
  <si>
    <t>充值库存
标准值设定</t>
  </si>
  <si>
    <t>充值库存目前只配置给金币的档位</t>
  </si>
  <si>
    <t>int</t>
  </si>
  <si>
    <t>string</t>
  </si>
  <si>
    <t>float</t>
  </si>
  <si>
    <t>金币</t>
  </si>
  <si>
    <t>充值立即奖励（不考虑首充双倍、贵族、会员卡）</t>
  </si>
  <si>
    <t>1元开火次数</t>
  </si>
  <si>
    <t>池子组1</t>
  </si>
  <si>
    <t>池子组2</t>
  </si>
  <si>
    <t>池子组3</t>
  </si>
  <si>
    <t>池子组4</t>
  </si>
  <si>
    <t>池子组5</t>
  </si>
  <si>
    <t>池子组6</t>
  </si>
  <si>
    <t>池子组7</t>
  </si>
  <si>
    <t>池子组8</t>
  </si>
  <si>
    <t>池子组9</t>
  </si>
  <si>
    <t>池子组10</t>
  </si>
  <si>
    <t>金币转化比例</t>
  </si>
  <si>
    <t>id</t>
  </si>
  <si>
    <t>name</t>
  </si>
  <si>
    <t>des</t>
  </si>
  <si>
    <t>type</t>
  </si>
  <si>
    <t>reward1</t>
  </si>
  <si>
    <t>reward2</t>
  </si>
  <si>
    <t>RMB</t>
  </si>
  <si>
    <t>firstRMBPool</t>
  </si>
  <si>
    <t>RMBPool</t>
  </si>
  <si>
    <t>firstRMBPoolF</t>
  </si>
  <si>
    <t>RMBPoolF</t>
  </si>
  <si>
    <t>firstRMBPoolF2</t>
  </si>
  <si>
    <t>RMBPoolF2</t>
  </si>
  <si>
    <t>RMBG</t>
  </si>
  <si>
    <t>RMBD</t>
  </si>
  <si>
    <t>productId</t>
  </si>
  <si>
    <t>productIdHW</t>
  </si>
  <si>
    <t>nameHT</t>
  </si>
  <si>
    <t>rechargeN</t>
  </si>
  <si>
    <t>rechargeP</t>
  </si>
  <si>
    <t>rechargeG</t>
  </si>
  <si>
    <t>FGid</t>
  </si>
  <si>
    <t>FGPro</t>
  </si>
  <si>
    <t>ReK</t>
  </si>
  <si>
    <t>星钻</t>
  </si>
  <si>
    <t>首充</t>
  </si>
  <si>
    <t>非首充</t>
  </si>
  <si>
    <t>只金币</t>
  </si>
  <si>
    <t>池子数量</t>
  </si>
  <si>
    <t>充值获得总金币</t>
  </si>
  <si>
    <t>调整系数</t>
  </si>
  <si>
    <t>库存1范围</t>
  </si>
  <si>
    <t>库存2范围</t>
  </si>
  <si>
    <t>库存3范围</t>
  </si>
  <si>
    <r>
      <rPr>
        <sz val="10"/>
        <color theme="1"/>
        <rFont val="微软雅黑"/>
        <family val="2"/>
        <charset val="134"/>
      </rPr>
      <t xml:space="preserve">key值编号
</t>
    </r>
    <r>
      <rPr>
        <b/>
        <sz val="9"/>
        <color rgb="FFFF0000"/>
        <rFont val="微软雅黑"/>
        <family val="2"/>
        <charset val="134"/>
      </rPr>
      <t>加入新档位时需要跟程序确认是否影响演出节奏！！！</t>
    </r>
  </si>
  <si>
    <t>充值档位名称</t>
  </si>
  <si>
    <r>
      <rPr>
        <b/>
        <sz val="10"/>
        <color rgb="FFFF0000"/>
        <rFont val="微软雅黑"/>
        <family val="2"/>
        <charset val="134"/>
      </rPr>
      <t>调整奖励内容后原则上需要加新充值档位</t>
    </r>
    <r>
      <rPr>
        <sz val="10"/>
        <color theme="1"/>
        <rFont val="微软雅黑"/>
        <family val="2"/>
        <charset val="134"/>
      </rPr>
      <t xml:space="preserve">
描述1</t>
    </r>
  </si>
  <si>
    <t>0:其他，1:靓号，2:会员 
3:亲友圈助手，4:房卡 ，
5:礼包，6:亲友圈专用卡，
7:钻石，1001:金币</t>
  </si>
  <si>
    <r>
      <rPr>
        <sz val="9"/>
        <color theme="1"/>
        <rFont val="微软雅黑"/>
        <family val="2"/>
        <charset val="134"/>
      </rPr>
      <t>补偿奖励
针对炮倍礼包，补单时玩家炮倍率</t>
    </r>
    <r>
      <rPr>
        <sz val="9"/>
        <color rgb="FFFF0000"/>
        <rFont val="微软雅黑"/>
        <family val="2"/>
        <charset val="134"/>
      </rPr>
      <t>未达到</t>
    </r>
    <r>
      <rPr>
        <sz val="9"/>
        <color theme="1"/>
        <rFont val="微软雅黑"/>
        <family val="2"/>
        <charset val="134"/>
      </rPr>
      <t>炮倍礼包对应的档位</t>
    </r>
  </si>
  <si>
    <r>
      <rPr>
        <sz val="9"/>
        <color theme="1"/>
        <rFont val="微软雅黑"/>
        <family val="2"/>
        <charset val="134"/>
      </rPr>
      <t>补偿奖励
针对炮倍礼包，补单时玩家炮倍率</t>
    </r>
    <r>
      <rPr>
        <sz val="9"/>
        <color rgb="FFFF0000"/>
        <rFont val="微软雅黑"/>
        <family val="2"/>
        <charset val="134"/>
      </rPr>
      <t>达到</t>
    </r>
    <r>
      <rPr>
        <sz val="9"/>
        <color theme="1"/>
        <rFont val="微软雅黑"/>
        <family val="2"/>
        <charset val="134"/>
      </rPr>
      <t>炮倍礼包对应的档位</t>
    </r>
  </si>
  <si>
    <r>
      <rPr>
        <sz val="10"/>
        <color theme="1"/>
        <rFont val="微软雅黑"/>
        <family val="2"/>
        <charset val="134"/>
      </rPr>
      <t xml:space="preserve">rmb价格
</t>
    </r>
    <r>
      <rPr>
        <sz val="10"/>
        <color rgb="FFFF0000"/>
        <rFont val="微软雅黑"/>
        <family val="2"/>
        <charset val="134"/>
      </rPr>
      <t>不能随便改变价格</t>
    </r>
  </si>
  <si>
    <r>
      <rPr>
        <b/>
        <sz val="9"/>
        <color rgb="FFFF0000"/>
        <rFont val="微软雅黑"/>
        <family val="2"/>
        <charset val="134"/>
      </rPr>
      <t>首次</t>
    </r>
    <r>
      <rPr>
        <sz val="9"/>
        <color theme="1"/>
        <rFont val="微软雅黑"/>
        <family val="2"/>
        <charset val="134"/>
      </rPr>
      <t>充值该档位返还金币池子</t>
    </r>
  </si>
  <si>
    <r>
      <rPr>
        <b/>
        <sz val="9"/>
        <color theme="1"/>
        <rFont val="微软雅黑"/>
        <family val="2"/>
        <charset val="134"/>
      </rPr>
      <t>非首次</t>
    </r>
    <r>
      <rPr>
        <sz val="9"/>
        <color theme="1"/>
        <rFont val="微软雅黑"/>
        <family val="2"/>
        <charset val="134"/>
      </rPr>
      <t>充值该档位返还金币池子</t>
    </r>
  </si>
  <si>
    <r>
      <rPr>
        <b/>
        <sz val="9"/>
        <color rgb="FFFF0000"/>
        <rFont val="微软雅黑"/>
        <family val="2"/>
        <charset val="134"/>
      </rPr>
      <t>方案5、6、7、8用到了
首次</t>
    </r>
    <r>
      <rPr>
        <sz val="9"/>
        <color theme="1"/>
        <rFont val="微软雅黑"/>
        <family val="2"/>
        <charset val="134"/>
      </rPr>
      <t>充值该档位返还金币池子
从多组里面随机一个值作为池子</t>
    </r>
  </si>
  <si>
    <r>
      <rPr>
        <b/>
        <sz val="9"/>
        <color rgb="FFFF0000"/>
        <rFont val="微软雅黑"/>
        <family val="2"/>
        <charset val="134"/>
      </rPr>
      <t>方案5、6、7、8用到了</t>
    </r>
    <r>
      <rPr>
        <b/>
        <sz val="9"/>
        <color theme="1"/>
        <rFont val="微软雅黑"/>
        <family val="2"/>
        <charset val="134"/>
      </rPr>
      <t xml:space="preserve">
非首次</t>
    </r>
    <r>
      <rPr>
        <sz val="9"/>
        <color theme="1"/>
        <rFont val="微软雅黑"/>
        <family val="2"/>
        <charset val="134"/>
      </rPr>
      <t>充值该档位返还金币池子</t>
    </r>
  </si>
  <si>
    <t>首充充值
方案9、10、11、12</t>
  </si>
  <si>
    <t>非首充充值充值池子
方案9、10、11、12</t>
  </si>
  <si>
    <t>金币对应RMB</t>
  </si>
  <si>
    <t>星钻对应RMB</t>
  </si>
  <si>
    <t>产品ID，ios专用</t>
  </si>
  <si>
    <t>产品ID，华为专用</t>
  </si>
  <si>
    <t>数据后台展示名称</t>
  </si>
  <si>
    <t>不破产开火次数N
方案1~4</t>
  </si>
  <si>
    <t>充值后不破产必中触发的金币范围
0.5~1.5随机</t>
  </si>
  <si>
    <t>充值档位必不中金币基数</t>
  </si>
  <si>
    <t>购买该档位后出现的复购档位id</t>
  </si>
  <si>
    <t>复购档位出现概率
100表示100%</t>
  </si>
  <si>
    <t>方案C
档位对应库存</t>
  </si>
  <si>
    <t>首次充值该档位获得金币(包含池子)</t>
  </si>
  <si>
    <t>非首次充值该档位获得金币(包含池子)</t>
  </si>
  <si>
    <t>金币价值</t>
  </si>
  <si>
    <t>星钻对应
金币价值</t>
  </si>
  <si>
    <t>首次充值该档位返还金币池子</t>
  </si>
  <si>
    <t>非首次充值该档位返还金币池子</t>
  </si>
  <si>
    <t>钻石</t>
  </si>
  <si>
    <t>金币
价值</t>
  </si>
  <si>
    <t>锁定</t>
  </si>
  <si>
    <t>金币
价值
2钻</t>
  </si>
  <si>
    <t>冰冻</t>
  </si>
  <si>
    <t>金币
价值
5钻</t>
  </si>
  <si>
    <t>召唤</t>
  </si>
  <si>
    <t>狂暴</t>
  </si>
  <si>
    <t>金币
价值
10钻</t>
  </si>
  <si>
    <t>超级武器1</t>
  </si>
  <si>
    <t>超级武器2</t>
  </si>
  <si>
    <t>超级武器3</t>
  </si>
  <si>
    <t>超级武器4</t>
  </si>
  <si>
    <r>
      <rPr>
        <b/>
        <sz val="10"/>
        <color theme="1"/>
        <rFont val="微软雅黑"/>
        <family val="2"/>
        <charset val="134"/>
      </rPr>
      <t>首充</t>
    </r>
    <r>
      <rPr>
        <sz val="9"/>
        <color theme="1"/>
        <rFont val="微软雅黑"/>
        <family val="2"/>
        <charset val="134"/>
      </rPr>
      <t xml:space="preserve">
池子+金币数
(金币、弹头)</t>
    </r>
  </si>
  <si>
    <t>1RMB金币</t>
  </si>
  <si>
    <r>
      <rPr>
        <b/>
        <sz val="10"/>
        <color theme="1"/>
        <rFont val="微软雅黑"/>
        <family val="2"/>
        <charset val="134"/>
      </rPr>
      <t>非首充</t>
    </r>
    <r>
      <rPr>
        <sz val="9"/>
        <color theme="1"/>
        <rFont val="微软雅黑"/>
        <family val="2"/>
        <charset val="134"/>
      </rPr>
      <t xml:space="preserve">
池子+金币数
(金币、弹头)</t>
    </r>
  </si>
  <si>
    <t>金币价值
(金币、弹头+星钻)</t>
  </si>
  <si>
    <t>总金币价值
(所有)</t>
  </si>
  <si>
    <t>该档位
RMB</t>
  </si>
  <si>
    <t>档位对应的开火次数系数
0表示该档位无此阶段</t>
  </si>
  <si>
    <r>
      <rPr>
        <sz val="9"/>
        <color theme="1"/>
        <rFont val="微软雅黑"/>
        <family val="2"/>
        <charset val="134"/>
      </rPr>
      <t>不破产开火次数N</t>
    </r>
    <r>
      <rPr>
        <b/>
        <sz val="10"/>
        <color theme="1"/>
        <rFont val="微软雅黑"/>
        <family val="2"/>
        <charset val="134"/>
      </rPr>
      <t xml:space="preserve">
方案1</t>
    </r>
  </si>
  <si>
    <r>
      <rPr>
        <sz val="9"/>
        <color theme="1"/>
        <rFont val="微软雅黑"/>
        <family val="2"/>
        <charset val="134"/>
      </rPr>
      <t>不破产开火次数N</t>
    </r>
    <r>
      <rPr>
        <b/>
        <sz val="10"/>
        <color theme="1"/>
        <rFont val="微软雅黑"/>
        <family val="2"/>
        <charset val="134"/>
      </rPr>
      <t xml:space="preserve">
方案2</t>
    </r>
  </si>
  <si>
    <r>
      <rPr>
        <sz val="9"/>
        <color theme="1"/>
        <rFont val="微软雅黑"/>
        <family val="2"/>
        <charset val="134"/>
      </rPr>
      <t>不破产开火次数N</t>
    </r>
    <r>
      <rPr>
        <b/>
        <sz val="10"/>
        <color theme="1"/>
        <rFont val="微软雅黑"/>
        <family val="2"/>
        <charset val="134"/>
      </rPr>
      <t xml:space="preserve">
方案3</t>
    </r>
  </si>
  <si>
    <r>
      <rPr>
        <sz val="9"/>
        <color theme="1"/>
        <rFont val="微软雅黑"/>
        <family val="2"/>
        <charset val="134"/>
      </rPr>
      <t>不破产开火次数N</t>
    </r>
    <r>
      <rPr>
        <b/>
        <sz val="10"/>
        <color theme="1"/>
        <rFont val="微软雅黑"/>
        <family val="2"/>
        <charset val="134"/>
      </rPr>
      <t xml:space="preserve">
方案4</t>
    </r>
  </si>
  <si>
    <t>随机
权重</t>
  </si>
  <si>
    <t>池子
期望值</t>
  </si>
  <si>
    <r>
      <rPr>
        <sz val="8"/>
        <color theme="1"/>
        <rFont val="微软雅黑"/>
        <family val="2"/>
        <charset val="134"/>
      </rPr>
      <t xml:space="preserve">首次充值该档位返还金币池子
</t>
    </r>
    <r>
      <rPr>
        <b/>
        <sz val="9"/>
        <color theme="1"/>
        <rFont val="微软雅黑"/>
        <family val="2"/>
        <charset val="134"/>
      </rPr>
      <t>默认</t>
    </r>
  </si>
  <si>
    <r>
      <rPr>
        <sz val="8"/>
        <color theme="1"/>
        <rFont val="微软雅黑"/>
        <family val="2"/>
        <charset val="134"/>
      </rPr>
      <t xml:space="preserve">非首次充值该档位返还金币池子
</t>
    </r>
    <r>
      <rPr>
        <b/>
        <sz val="9"/>
        <color theme="1"/>
        <rFont val="微软雅黑"/>
        <family val="2"/>
        <charset val="134"/>
      </rPr>
      <t>默认</t>
    </r>
  </si>
  <si>
    <t>首充/非首充
占默认方案比例</t>
  </si>
  <si>
    <t>1rmb价值金币</t>
  </si>
  <si>
    <r>
      <rPr>
        <b/>
        <sz val="11"/>
        <color theme="1"/>
        <rFont val="微软雅黑"/>
        <family val="2"/>
        <charset val="134"/>
      </rPr>
      <t>该档位系数，</t>
    </r>
    <r>
      <rPr>
        <sz val="11"/>
        <color theme="1"/>
        <rFont val="微软雅黑"/>
        <family val="2"/>
        <charset val="134"/>
      </rPr>
      <t>用来调整同样价格的档位库存期望</t>
    </r>
  </si>
  <si>
    <t>Min</t>
  </si>
  <si>
    <t>Max</t>
  </si>
  <si>
    <t>权重</t>
  </si>
  <si>
    <t>期望</t>
  </si>
  <si>
    <t>首充价值
折损</t>
  </si>
  <si>
    <t>非首充价值
折损</t>
  </si>
  <si>
    <t>配置内容</t>
  </si>
  <si>
    <t>充值额度</t>
  </si>
  <si>
    <t>会员卡</t>
  </si>
  <si>
    <t>com.soof.dicabc30</t>
  </si>
  <si>
    <t>星钻纳入池子后需要考虑：</t>
  </si>
  <si>
    <t>com.soof.dicf6</t>
  </si>
  <si>
    <t>抽抽乐</t>
  </si>
  <si>
    <t>抽抽乐，普通、超级翻倍获得金币期望值、福卡抽奖消耗福卡，需要调整</t>
  </si>
  <si>
    <t>com.soof.dicf12</t>
  </si>
  <si>
    <t>排行榜</t>
  </si>
  <si>
    <t>排行榜奖励星钻，无需</t>
  </si>
  <si>
    <t>com.soof.dicbcd30</t>
  </si>
  <si>
    <t>com.soof.dicz98</t>
  </si>
  <si>
    <t>充值档位</t>
  </si>
  <si>
    <t>充值档位中星钻的金币价值会变化，无需要调整</t>
  </si>
  <si>
    <t>com.soof.dicz198</t>
  </si>
  <si>
    <t>金蟾聚宝</t>
  </si>
  <si>
    <t>金蟾聚宝中的星钻，无需调整</t>
  </si>
  <si>
    <t>com.soof.dicz328</t>
  </si>
  <si>
    <t>com.soof.dicz648</t>
  </si>
  <si>
    <t>com.soof.dicg6</t>
  </si>
  <si>
    <t>用户升级</t>
  </si>
  <si>
    <t>用户升级奖励星钻，无需调整</t>
  </si>
  <si>
    <t>com.soof.dicg12</t>
  </si>
  <si>
    <t>com.soof.dicg30</t>
  </si>
  <si>
    <t>龙舟福卡赛</t>
  </si>
  <si>
    <t>龙舟赛掉落星钻的金币价值，需要调整</t>
  </si>
  <si>
    <t>com.soof.dicg98</t>
  </si>
  <si>
    <t>抽奖</t>
  </si>
  <si>
    <t>抽奖的星钻金币价值，需要调整</t>
  </si>
  <si>
    <t>com.soof.dicg198</t>
  </si>
  <si>
    <t>com.soof.dicg328</t>
  </si>
  <si>
    <t>com.soof.dicg648</t>
  </si>
  <si>
    <t>星钻商城</t>
  </si>
  <si>
    <t>星钻商城冷却结束免费赠送星钻，无需调整</t>
  </si>
  <si>
    <t>首充特惠</t>
  </si>
  <si>
    <t>com.soof.dica6</t>
  </si>
  <si>
    <t>兑换商城</t>
  </si>
  <si>
    <t>兑换里面的星钻对应福卡价值，无需调整</t>
  </si>
  <si>
    <t>起航大礼包</t>
  </si>
  <si>
    <t>com.soof.dica30</t>
  </si>
  <si>
    <t>com.soof.dicb6</t>
  </si>
  <si>
    <t>com.soof.dicb30</t>
  </si>
  <si>
    <t>认证</t>
  </si>
  <si>
    <t>绑定手机号、实名认证、修改昵称，无需调整</t>
  </si>
  <si>
    <t>com.soof.dica60</t>
  </si>
  <si>
    <t>竞技场</t>
  </si>
  <si>
    <t>竞技场中的积分获得星钻，无需调整</t>
  </si>
  <si>
    <t>com.soof.dich6</t>
  </si>
  <si>
    <t>竞技场中的重复挑战消耗星钻，无需调整</t>
  </si>
  <si>
    <t>com.soof.dich30</t>
  </si>
  <si>
    <t>com.soof.dich98</t>
  </si>
  <si>
    <t>com.soof.dich328</t>
  </si>
  <si>
    <t>com.soof.dic12</t>
  </si>
  <si>
    <t>购买道具</t>
  </si>
  <si>
    <t>购买道具消耗星钻，无需调整</t>
  </si>
  <si>
    <t>com.soof.dic18</t>
  </si>
  <si>
    <t>com.soof.dicab30</t>
  </si>
  <si>
    <t>com.soof.dicbc30</t>
  </si>
  <si>
    <t>成长基金</t>
  </si>
  <si>
    <t>com.soof.dicgi198</t>
  </si>
  <si>
    <t>购买后，立即转动此档位转盘，有机会获得30倍大奖</t>
  </si>
  <si>
    <t>com.soof.dicc6</t>
  </si>
  <si>
    <t>com.soof.dicc12</t>
  </si>
  <si>
    <t>com.soof.dica28</t>
  </si>
  <si>
    <t>com.soof.dicd6</t>
  </si>
  <si>
    <t>com.soof.dicd12</t>
  </si>
  <si>
    <t>com.soof.dic28</t>
  </si>
  <si>
    <t>com.soof.dic50</t>
  </si>
  <si>
    <t>私人定制</t>
  </si>
  <si>
    <t>com.soof.bic6</t>
  </si>
  <si>
    <t>贵族1-特权礼包</t>
  </si>
  <si>
    <t>购买后，立即获得贵族1的特权礼包奖励</t>
  </si>
  <si>
    <t>com.soof.bic18</t>
  </si>
  <si>
    <t>贵族2-特权礼包</t>
  </si>
  <si>
    <t>购买后，立即获得贵族2的特权礼包奖励</t>
  </si>
  <si>
    <t>com.soof.bic88</t>
  </si>
  <si>
    <t>贵族3-特权礼包</t>
  </si>
  <si>
    <t>购买后，立即获得贵族3的特权礼包奖励</t>
  </si>
  <si>
    <t>com.soof.bic108</t>
  </si>
  <si>
    <t>贵族4-特权礼包</t>
  </si>
  <si>
    <t>购买后，立即获得贵族4的特权礼包奖励</t>
  </si>
  <si>
    <t>com.soof.bic188</t>
  </si>
  <si>
    <t>贵族5-特权礼包</t>
  </si>
  <si>
    <t>购买后，立即获得贵族5的特权礼包奖励</t>
  </si>
  <si>
    <t>com.soof.bic288</t>
  </si>
  <si>
    <t>贵族6-特权礼包</t>
  </si>
  <si>
    <t>购买后，立即获得贵族6的特权礼包奖励</t>
  </si>
  <si>
    <t>com.soof.bic388</t>
  </si>
  <si>
    <t>贵族7-特权礼包</t>
  </si>
  <si>
    <t>购买后，立即获得贵族7的特权礼包奖励</t>
  </si>
  <si>
    <t>com.soof.bic488</t>
  </si>
  <si>
    <t>贵族8-特权礼包</t>
  </si>
  <si>
    <t>购买后，立即获得贵族8的特权礼包奖励</t>
  </si>
  <si>
    <t>com.soof.bic588</t>
  </si>
  <si>
    <t>贵族9-特权礼包</t>
  </si>
  <si>
    <t>购买后，立即获得贵族9的特权礼包奖励</t>
  </si>
  <si>
    <t>com.soof.bic618</t>
  </si>
  <si>
    <t>贵族10-特权礼包</t>
  </si>
  <si>
    <t>购买后，立即获得贵族10的特权礼包奖励</t>
  </si>
  <si>
    <t>com.soof.cic6</t>
  </si>
  <si>
    <t>60</t>
  </si>
  <si>
    <t>com.soof.cic12</t>
  </si>
  <si>
    <t>120</t>
  </si>
  <si>
    <t>com.soof.cic30</t>
  </si>
  <si>
    <t>300</t>
  </si>
  <si>
    <t>com.soof.cic98</t>
  </si>
  <si>
    <t>980</t>
  </si>
  <si>
    <t>com.soof.cic198</t>
  </si>
  <si>
    <t>1980</t>
  </si>
  <si>
    <t>com.soof.cic328</t>
  </si>
  <si>
    <t>3280</t>
  </si>
  <si>
    <t>com.soof.cic648</t>
  </si>
  <si>
    <t>6480</t>
  </si>
  <si>
    <t>com.soof.dic6</t>
  </si>
  <si>
    <t>com.soof.zic12</t>
  </si>
  <si>
    <t>com.soof.dic30</t>
  </si>
  <si>
    <t>com.soof.dic98</t>
  </si>
  <si>
    <t>com.soof.dic198</t>
  </si>
  <si>
    <t>com.soof.dic328</t>
  </si>
  <si>
    <t>com.soof.dic648</t>
  </si>
  <si>
    <t>星钻月卡</t>
  </si>
  <si>
    <t>金币月卡</t>
  </si>
  <si>
    <r>
      <rPr>
        <sz val="10"/>
        <color theme="1"/>
        <rFont val="微软雅黑"/>
        <family val="2"/>
        <charset val="134"/>
      </rPr>
      <t>K</t>
    </r>
    <r>
      <rPr>
        <sz val="10"/>
        <color theme="1"/>
        <rFont val="微软雅黑"/>
        <family val="2"/>
        <charset val="134"/>
      </rPr>
      <t>Min</t>
    </r>
  </si>
  <si>
    <t>KMax</t>
  </si>
  <si>
    <t>pFishKCMin</t>
  </si>
  <si>
    <t>pFishKCMax</t>
  </si>
  <si>
    <t>jFishKCMin</t>
  </si>
  <si>
    <t>jFishKCMax</t>
  </si>
  <si>
    <t>库存范围</t>
  </si>
  <si>
    <t>充值库存
范围（小）</t>
  </si>
  <si>
    <t>充值库存
范围（大）</t>
  </si>
  <si>
    <t>普通鱼修正值
范围（小）</t>
  </si>
  <si>
    <t>普通鱼修正值
范围（大）</t>
  </si>
  <si>
    <t>奖金鱼(黄金鱼、boss、特殊鱼)
修正值（小）</t>
  </si>
  <si>
    <t>奖金鱼
修正值（大）</t>
  </si>
  <si>
    <t>c</t>
  </si>
  <si>
    <t>rechargeType</t>
  </si>
  <si>
    <t>activeType</t>
  </si>
  <si>
    <t>attackAdd</t>
  </si>
  <si>
    <t>saveZuan</t>
  </si>
  <si>
    <t>money</t>
  </si>
  <si>
    <t>Reward</t>
  </si>
  <si>
    <t>special</t>
  </si>
  <si>
    <t>double</t>
  </si>
  <si>
    <t>automaticPao</t>
  </si>
  <si>
    <t>roomId</t>
  </si>
  <si>
    <t>keepTime</t>
  </si>
  <si>
    <t>showpay</t>
  </si>
  <si>
    <t>showIndex</t>
  </si>
  <si>
    <t>specialitem</t>
  </si>
  <si>
    <t>奖励内容</t>
  </si>
  <si>
    <t>充值类型
3xx,首充;4xx,卡牌大放送
5xx,喜从天降;6xx,直升N炮
7xx,每日超值礼包
8xx超值道具;9xx不破产礼包
10xx成长基金;11欢乐转转转
12特惠礼包;13私人豪礼</t>
  </si>
  <si>
    <t>商品类型
1.首充A，5.首充B
2.卡牌大放送 3.喜从天降
4.直升n炮 6.超值道具
7.不破产礼包 8.成长基金
9.欢乐转转转 10.特惠礼包
14.贵族特权礼包 15欢乐转转加强版</t>
  </si>
  <si>
    <t>攻击力（能量）增加提示图片</t>
  </si>
  <si>
    <t>6xx表示节省钻石(直升炮比平时节省)
8xx表示返利百分比</t>
  </si>
  <si>
    <r>
      <rPr>
        <sz val="8"/>
        <color theme="1"/>
        <rFont val="微软雅黑"/>
        <family val="2"/>
        <charset val="134"/>
      </rPr>
      <t xml:space="preserve">充值需要的金钱（元）
</t>
    </r>
    <r>
      <rPr>
        <sz val="8"/>
        <color rgb="FFFF0000"/>
        <rFont val="微软雅黑"/>
        <family val="2"/>
        <charset val="134"/>
      </rPr>
      <t>微信小游戏的充值档位</t>
    </r>
  </si>
  <si>
    <t>一次性奖励类型|物品id|数量
格式：x1|y1|z1,x2|y2|z2|
x：奖励类型；：1货币，2道具
y：物品id，1钻石，2金币 ，其他的物品还没定义
z：具体数量
不填代表没有奖励</t>
  </si>
  <si>
    <t>特殊商品
302为被替换后的商品（商品替换后）
303为随机抽取数量范围，前后均包含（x，n）</t>
  </si>
  <si>
    <t>账号首次购买此档位时，奖励翻n倍，不填则不翻倍</t>
  </si>
  <si>
    <t>表示直升的炮倍率
-1表示没有</t>
  </si>
  <si>
    <t>触发的房间id(没限制则不填写)
1新手,2初级
3中级,4高级
5竞技场6核弹专场</t>
  </si>
  <si>
    <t>持续时间
-1表示无持续时间/s</t>
  </si>
  <si>
    <t>商品显示原价
（如不需要显示原价则不填）</t>
  </si>
  <si>
    <t>同类型商品衔接显示顺序</t>
  </si>
  <si>
    <t>客户端特殊显示道具
（随机数量的物品占位）</t>
  </si>
  <si>
    <t>15欢乐转转加强版
概率分组
该档位所属概率组
TurntableM</t>
  </si>
  <si>
    <t>备注</t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</si>
  <si>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0"/>
        <color theme="1"/>
        <rFont val="微软雅黑"/>
        <family val="2"/>
        <charset val="134"/>
      </rPr>
      <t>1</t>
    </r>
  </si>
  <si>
    <t>物品
类型</t>
  </si>
  <si>
    <t>物品id</t>
  </si>
  <si>
    <t>物品数量</t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</si>
  <si>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2</t>
    </r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</si>
  <si>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3</t>
    </r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</si>
  <si>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4</t>
    </r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</si>
  <si>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5</t>
    </r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</si>
  <si>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6</t>
    </r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</si>
  <si>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7</t>
    </r>
  </si>
  <si>
    <t>人民币价值</t>
  </si>
  <si>
    <t>N倍</t>
  </si>
  <si>
    <t>价值
钻石价值</t>
  </si>
  <si>
    <t>物品类型</t>
  </si>
  <si>
    <r>
      <rPr>
        <sz val="11"/>
        <color theme="1"/>
        <rFont val="微软雅黑"/>
        <family val="2"/>
        <charset val="134"/>
      </rPr>
      <t xml:space="preserve">金币价值
</t>
    </r>
    <r>
      <rPr>
        <sz val="9"/>
        <color theme="1"/>
        <rFont val="微软雅黑"/>
        <family val="2"/>
        <charset val="134"/>
      </rPr>
      <t>1个该物品的价值</t>
    </r>
  </si>
  <si>
    <t>含特殊奖品，改动内容需与前后端沟通</t>
  </si>
  <si>
    <t>人民币</t>
  </si>
  <si>
    <t>2,3</t>
  </si>
  <si>
    <t>4,5,6</t>
  </si>
  <si>
    <t>福卡</t>
  </si>
  <si>
    <t>1|2|150000</t>
  </si>
  <si>
    <t>1|2|300000</t>
  </si>
  <si>
    <t>5元话费卡</t>
  </si>
  <si>
    <t>1|2|700000</t>
  </si>
  <si>
    <t>2元话费卡</t>
  </si>
  <si>
    <t>高压锅</t>
  </si>
  <si>
    <t>30元话费卡</t>
  </si>
  <si>
    <t>50元话费卡</t>
  </si>
  <si>
    <t>活跃度</t>
  </si>
  <si>
    <t>红包【恭】</t>
  </si>
  <si>
    <t>红包【喜】</t>
  </si>
  <si>
    <t>红包【发】</t>
  </si>
  <si>
    <t>红包【财】</t>
  </si>
  <si>
    <t>双轮</t>
  </si>
  <si>
    <t>弹出未购买保留24小时</t>
  </si>
  <si>
    <t>cardType</t>
  </si>
  <si>
    <t>price1</t>
  </si>
  <si>
    <t>price2</t>
  </si>
  <si>
    <t>reward3</t>
  </si>
  <si>
    <t>price3</t>
  </si>
  <si>
    <t>充值后第1次获得</t>
  </si>
  <si>
    <t>充值后第2次获得</t>
  </si>
  <si>
    <t>充值后第3次获得</t>
  </si>
  <si>
    <t>充值类型
3xx,首充;4xx,卡牌大放送
5xx,喜从天降;6xx,直升N炮
7xx,每日超值礼包
8xx超值道具;9xx不破产礼包
10xx成长基金;11欢乐转转转
12特惠礼包;13私人定制</t>
  </si>
  <si>
    <t>充值需要的金钱（元）</t>
  </si>
  <si>
    <t>充值一次性给予的奖励格式：x1|y1|z1,x2|y2|z2|
x：消耗类型；：1货币，2道具
y：物品id，1钻石，2金币 ，其他的物品还没定义
z：具体数量
不填代表没有奖励</t>
  </si>
  <si>
    <t>价值人民币</t>
  </si>
  <si>
    <t>第2次奖励
格式：x1|y1|z1,x2|y2|z2|
x：奖励类型；：1货币，2道具
y：物品id，1钻石，2金币 ，其他的物品还没定义
z：具体数量
不填代表没有奖励</t>
  </si>
  <si>
    <t>第3次奖励
格式：x1|y1|z1,x2|y2|z2|
x：奖励类型；：1货币，2道具
y：物品id，1钻石，2金币 ，其他的物品还没定义
z：具体数量
不填代表没有奖励</t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</si>
  <si>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18"/>
        <color theme="1"/>
        <rFont val="微软雅黑"/>
        <family val="2"/>
        <charset val="134"/>
      </rPr>
      <t>1</t>
    </r>
  </si>
  <si>
    <t>originalMoney</t>
  </si>
  <si>
    <t>isShow</t>
  </si>
  <si>
    <t>rewardFirst</t>
  </si>
  <si>
    <t>rewardSecond1</t>
  </si>
  <si>
    <t>rewardSecond2</t>
  </si>
  <si>
    <t>cdPerSecond</t>
  </si>
  <si>
    <t>rewardThird1</t>
  </si>
  <si>
    <t>rewardThird2</t>
  </si>
  <si>
    <t>cdPerThird</t>
  </si>
  <si>
    <r>
      <rPr>
        <sz val="8"/>
        <color theme="1"/>
        <rFont val="微软雅黑"/>
        <family val="2"/>
        <charset val="134"/>
      </rPr>
      <t>充值类型
3xx,首充,</t>
    </r>
    <r>
      <rPr>
        <b/>
        <sz val="8"/>
        <color rgb="FFFF0000"/>
        <rFont val="微软雅黑"/>
        <family val="2"/>
        <charset val="134"/>
      </rPr>
      <t>301暂时废弃</t>
    </r>
    <r>
      <rPr>
        <sz val="8"/>
        <color theme="1"/>
        <rFont val="微软雅黑"/>
        <family val="2"/>
        <charset val="134"/>
      </rPr>
      <t xml:space="preserve">
4xx,卡牌大放送
5xx,喜从天降
6xx,直升N炮
7xx每日超值礼包</t>
    </r>
  </si>
  <si>
    <t>商品类型
1.首充A，5.首充B
2.卡牌大放送
3.喜从天降
4.直升n炮
6每日超值礼包</t>
  </si>
  <si>
    <t>显示的原价
第一天|第二天|第三天</t>
  </si>
  <si>
    <t>是否展示
该档位
0否，1是</t>
  </si>
  <si>
    <t>奖励物品1类型|物品id1|数量（第1次）
格式：x1|y1|z1,x2|y2|z2|
x：消耗类型；：1货币，2道具
y：物品id，1钻石，2金币 ，其他的物品还没定义
z：具体数量
不填代表没有奖励</t>
  </si>
  <si>
    <t>第2次购买
倒计时内</t>
  </si>
  <si>
    <t>第2次购买
倒计时结束后(暂时弃用）</t>
  </si>
  <si>
    <t>倒计时秒,倒计时前a%显示，倒计时后b%显示(暂时弃用）</t>
  </si>
  <si>
    <t>第3次购买
倒计时内</t>
  </si>
  <si>
    <t>第3次购买
倒计时结束后(暂时弃用）</t>
  </si>
  <si>
    <t>奖励
物品
1</t>
  </si>
  <si>
    <t>物品
数量</t>
  </si>
  <si>
    <t>奖励
物品
2</t>
  </si>
  <si>
    <t>奖励
物品
3</t>
  </si>
  <si>
    <t>奖励
物品
4</t>
  </si>
  <si>
    <t>奖励
物品
5</t>
  </si>
  <si>
    <t>商城购买
金币</t>
  </si>
  <si>
    <t>12|15|20</t>
  </si>
  <si>
    <t>1|2|800000,1|1|5,2|1001|2,2|1002|2,2|1003|1</t>
  </si>
  <si>
    <t>1|2|1000000,1|1|7,2|1001|5,2|1002|5,2|1003|1</t>
  </si>
  <si>
    <t>2|1005|1,1|1|10,2|1001|8,2|1002|8,2|1003|1</t>
  </si>
  <si>
    <t>第1次</t>
  </si>
  <si>
    <t>60|75|100</t>
  </si>
  <si>
    <t>1|2|3800000,1|1|50,2|1001|10,2|1002|10,2|1003|5</t>
  </si>
  <si>
    <t>2|1006|1,1|2|2500000,1|1|80,2|1001|20,2|1003|15</t>
  </si>
  <si>
    <t>2|1006|2,1|2|1500000,2|1001|30,2|1002|20,2|1003|20</t>
  </si>
  <si>
    <t>第2次</t>
  </si>
  <si>
    <t>196|255|328</t>
  </si>
  <si>
    <t>1|2|12000000,1|1|200,2|1001|30,2|1002|30,2|1003|15</t>
  </si>
  <si>
    <t>2|1007|1,1|2|12000000,2|1001|60,2|1002|60,2|1003|30</t>
  </si>
  <si>
    <t>2|1007|1,2|1006|1,1|2|12000000,2|1001|80,2|1003|50</t>
  </si>
  <si>
    <t>第3次</t>
  </si>
  <si>
    <t>656|818|1088</t>
  </si>
  <si>
    <t>1|2|38880000,1|1|888,2|1001|88,2|1002|88,2|1003|58</t>
  </si>
  <si>
    <t>2|1008|1,1|2|38880000,1|1|888,2|1001|128,2|1003|88</t>
  </si>
  <si>
    <t>2|1008|3,1|2|38880000,1|1|888,2|1001|168,2|1003|128</t>
  </si>
  <si>
    <t>礼包</t>
  </si>
  <si>
    <t>itemId</t>
  </si>
  <si>
    <t>length</t>
  </si>
  <si>
    <t>chargeReward</t>
  </si>
  <si>
    <t>everydayReward</t>
  </si>
  <si>
    <t>automaticUse</t>
  </si>
  <si>
    <t>value</t>
  </si>
  <si>
    <t>每次充值一次性给予</t>
  </si>
  <si>
    <t>贵族卡每日奖励内容</t>
  </si>
  <si>
    <t>贵宾卡种类
1：周卡
2：A月卡（钻石）
3：三年卡
4.B月卡（金币）</t>
  </si>
  <si>
    <t xml:space="preserve">充值需要的金钱（元）
</t>
  </si>
  <si>
    <t xml:space="preserve">贵族卡对应的道具id
</t>
  </si>
  <si>
    <t>持续时间（天）</t>
  </si>
  <si>
    <t>每天奖励类型|物品id|数量
格式：x1|y1|z1,x2|y2|z2|
x：奖励类型；：1货币，2道具
y：物品id，1钻石，2金币 ，其他的物品还没定义
z：具体数量
不填代表没有奖励</t>
  </si>
  <si>
    <t>是否自动使用
0不自动使用
1自动使用</t>
  </si>
  <si>
    <t>显示用
总价值x元</t>
  </si>
  <si>
    <t>奖励物品</t>
  </si>
  <si>
    <t>人民币
价值1</t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</si>
  <si>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1</t>
    </r>
  </si>
  <si>
    <t>人民币
价值2</t>
  </si>
  <si>
    <t>shopId</t>
  </si>
  <si>
    <t>shopType</t>
  </si>
  <si>
    <t>rmb</t>
  </si>
  <si>
    <t>fristAddMultiple</t>
  </si>
  <si>
    <t>addReward</t>
  </si>
  <si>
    <t>cannonLvChange</t>
  </si>
  <si>
    <t>tips</t>
  </si>
  <si>
    <t>interval</t>
  </si>
  <si>
    <t>memberbonus</t>
  </si>
  <si>
    <t>再购买M次后
N倍</t>
  </si>
  <si>
    <t xml:space="preserve">充值档位ID
</t>
  </si>
  <si>
    <t xml:space="preserve">商城类型
1：钻石商城
2：金币商城
</t>
  </si>
  <si>
    <t>充值基础给予的奖励数量</t>
  </si>
  <si>
    <t xml:space="preserve">首充赠送的奖励倍数；
首充赠送几倍就填几。
首充1倍填写1；首充2倍填写2，
首充3倍填写3。
</t>
  </si>
  <si>
    <t xml:space="preserve">额外赠送的奖励数量
</t>
  </si>
  <si>
    <t>破产/自动调整炮倍率后，该档位充值，炮倍率数字变化值
取填写的值与玩家最大炮倍率之间的最小值,然后在此基础上与当前房间限制最小做比较，取两者之间最大值。
-1表示不处理（暂时废弃）</t>
  </si>
  <si>
    <t>商城标签
1,最畅销
2,最划算
0表示没有
暂时废弃</t>
  </si>
  <si>
    <t>间隔n次后可触发1次双倍金币购买</t>
  </si>
  <si>
    <t>会员卡购买商品加赠5%
（配置为加赠的具体数量，没有加赠则配置为0）</t>
  </si>
  <si>
    <t>M</t>
  </si>
  <si>
    <t>N</t>
  </si>
  <si>
    <t>平均价值
%</t>
  </si>
  <si>
    <t>第1档</t>
  </si>
  <si>
    <t>默认</t>
  </si>
  <si>
    <t>本次金币价值</t>
  </si>
  <si>
    <t>第2档</t>
  </si>
  <si>
    <t>第3档</t>
  </si>
  <si>
    <t>key</t>
  </si>
  <si>
    <t>ptId</t>
  </si>
  <si>
    <t>weight1</t>
  </si>
  <si>
    <t>weight2</t>
  </si>
  <si>
    <t>weight3</t>
  </si>
  <si>
    <t>1rmb金币值</t>
  </si>
  <si>
    <t>平均倍数</t>
  </si>
  <si>
    <t>编号</t>
  </si>
  <si>
    <t>倍数</t>
  </si>
  <si>
    <t>第1档充值权重
[0,x]中0表示默认概率
第N次权重</t>
  </si>
  <si>
    <t>第2档充值权重
[0,x]中0表示默认概率
第N次权重</t>
  </si>
  <si>
    <t>第3档充值权重
[0,x]中0表示默认概率
第N次权重</t>
  </si>
  <si>
    <t>标准值</t>
  </si>
  <si>
    <t>基础值</t>
  </si>
  <si>
    <t>实际倍数</t>
  </si>
  <si>
    <t>概率</t>
  </si>
  <si>
    <t>基础金币=rmb*100000</t>
  </si>
  <si>
    <t>weight</t>
  </si>
  <si>
    <r>
      <rPr>
        <sz val="9"/>
        <color theme="1"/>
        <rFont val="微软雅黑"/>
        <family val="2"/>
        <charset val="134"/>
      </rPr>
      <t xml:space="preserve">对应充值档位名称
中的type列（用来依据充值数额划分翻倍期望值）
</t>
    </r>
    <r>
      <rPr>
        <sz val="9"/>
        <color rgb="FFFF0000"/>
        <rFont val="微软雅黑"/>
        <family val="2"/>
        <charset val="134"/>
      </rPr>
      <t>类型本身没有实际意义可以一直加，只是为了和15类型的转转加强版做映射</t>
    </r>
  </si>
  <si>
    <t>首次后充值权重
[0,x]中0表示默认概率
第N次权重</t>
  </si>
  <si>
    <t>档位对应的基础金币=rmb*10万</t>
  </si>
  <si>
    <t>bulletNumMin</t>
  </si>
  <si>
    <t>bulletNumMax</t>
  </si>
  <si>
    <t>broPCMin</t>
  </si>
  <si>
    <t>broPCMax</t>
  </si>
  <si>
    <t>累计
充值金额</t>
  </si>
  <si>
    <t>额外增加子弹数（小）</t>
  </si>
  <si>
    <t>额外增加子弹数
（大）</t>
  </si>
  <si>
    <t>额外破产系数
（小）</t>
  </si>
  <si>
    <t>额外破产系数
（大）</t>
  </si>
  <si>
    <t>com.soof.zib68</t>
  </si>
  <si>
    <t>com.soof.zid68</t>
  </si>
  <si>
    <t>CMin</t>
  </si>
  <si>
    <t>CMax</t>
  </si>
  <si>
    <t>登录时间间隔/分钟</t>
  </si>
  <si>
    <t>长时间不在线小时</t>
  </si>
  <si>
    <t>正式数据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</si>
</sst>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0%"/>
    <numFmt numFmtId="177" formatCode="0.000"/>
    <numFmt numFmtId="178" formatCode="0.0%"/>
    <numFmt numFmtId="179" formatCode="0.0"/>
  </numFmts>
  <fonts count="33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b/>
      <sz val="10"/>
      <color rgb="FF7030A0"/>
      <name val="微软雅黑"/>
      <family val="2"/>
      <charset val="134"/>
    </font>
    <font>
      <sz val="10"/>
      <color rgb="FF7030A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8"/>
      <color rgb="FF7030A0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22"/>
      <color theme="1"/>
      <name val="微软雅黑"/>
      <family val="2"/>
      <charset val="134"/>
    </font>
    <font>
      <b/>
      <sz val="8"/>
      <color rgb="FFFF0000"/>
      <name val="微软雅黑"/>
      <family val="2"/>
      <charset val="134"/>
    </font>
    <font>
      <sz val="18"/>
      <color theme="1"/>
      <name val="微软雅黑"/>
      <family val="2"/>
      <charset val="134"/>
    </font>
    <font>
      <sz val="20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52391125217448"/>
        <bgColor indexed="64"/>
      </patternFill>
    </fill>
    <fill>
      <patternFill patternType="solid">
        <fgColor theme="3" tint="0.7994933927426984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615466780602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3" tint="0.7998290963469344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58494827112647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3" tint="0.7995544297616504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29" fillId="0" borderId="0" applyFont="0" applyFill="0" applyBorder="0" applyAlignment="0" applyProtection="0">
      <alignment vertical="center"/>
    </xf>
    <xf numFmtId="0" fontId="29" fillId="0" borderId="0"/>
  </cellStyleXfs>
  <cellXfs count="260">
    <xf numFmtId="0" fontId="0" fillId="0" borderId="0" xfId="0"/>
    <xf numFmtId="0" fontId="1" fillId="0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176" fontId="2" fillId="0" borderId="0" xfId="1" applyNumberFormat="1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10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8" borderId="1" xfId="0" applyFont="1" applyFill="1" applyBorder="1" applyAlignment="1">
      <alignment horizontal="left"/>
    </xf>
    <xf numFmtId="0" fontId="9" fillId="8" borderId="1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5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/>
    </xf>
    <xf numFmtId="0" fontId="5" fillId="9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9" fontId="1" fillId="0" borderId="0" xfId="1" applyFont="1" applyAlignment="1">
      <alignment horizontal="left" vertical="center"/>
    </xf>
    <xf numFmtId="0" fontId="2" fillId="10" borderId="1" xfId="0" applyFont="1" applyFill="1" applyBorder="1" applyAlignment="1">
      <alignment horizontal="left"/>
    </xf>
    <xf numFmtId="0" fontId="2" fillId="10" borderId="2" xfId="0" applyFont="1" applyFill="1" applyBorder="1" applyAlignment="1">
      <alignment horizontal="left"/>
    </xf>
    <xf numFmtId="0" fontId="5" fillId="10" borderId="2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13" fillId="11" borderId="0" xfId="0" applyFont="1" applyFill="1" applyBorder="1" applyAlignment="1">
      <alignment horizontal="left"/>
    </xf>
    <xf numFmtId="0" fontId="14" fillId="11" borderId="0" xfId="0" applyFont="1" applyFill="1" applyBorder="1" applyAlignment="1">
      <alignment horizontal="left"/>
    </xf>
    <xf numFmtId="0" fontId="1" fillId="12" borderId="4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left" vertical="center" wrapText="1"/>
    </xf>
    <xf numFmtId="0" fontId="1" fillId="12" borderId="5" xfId="0" applyFont="1" applyFill="1" applyBorder="1" applyAlignment="1">
      <alignment horizontal="left" vertical="center"/>
    </xf>
    <xf numFmtId="0" fontId="1" fillId="12" borderId="6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/>
    </xf>
    <xf numFmtId="0" fontId="12" fillId="5" borderId="0" xfId="0" applyFont="1" applyFill="1" applyAlignment="1">
      <alignment horizontal="left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1" fillId="0" borderId="0" xfId="2" applyFont="1" applyAlignment="1">
      <alignment horizontal="left" vertical="center"/>
    </xf>
    <xf numFmtId="0" fontId="2" fillId="10" borderId="1" xfId="2" applyFont="1" applyFill="1" applyBorder="1" applyAlignment="1">
      <alignment horizontal="left"/>
    </xf>
    <xf numFmtId="0" fontId="5" fillId="9" borderId="1" xfId="2" applyFont="1" applyFill="1" applyBorder="1" applyAlignment="1">
      <alignment horizontal="left" vertical="center" wrapText="1"/>
    </xf>
    <xf numFmtId="0" fontId="5" fillId="10" borderId="1" xfId="2" applyFont="1" applyFill="1" applyBorder="1" applyAlignment="1">
      <alignment horizontal="left" vertical="top" wrapText="1"/>
    </xf>
    <xf numFmtId="0" fontId="29" fillId="0" borderId="0" xfId="2"/>
    <xf numFmtId="0" fontId="3" fillId="0" borderId="0" xfId="2" applyFont="1" applyAlignment="1">
      <alignment horizontal="left" vertical="center"/>
    </xf>
    <xf numFmtId="0" fontId="5" fillId="9" borderId="1" xfId="2" applyFont="1" applyFill="1" applyBorder="1" applyAlignment="1">
      <alignment horizontal="left" vertical="top" wrapText="1"/>
    </xf>
    <xf numFmtId="0" fontId="3" fillId="13" borderId="13" xfId="2" applyFont="1" applyFill="1" applyBorder="1" applyAlignment="1">
      <alignment horizontal="left" vertical="center" wrapText="1"/>
    </xf>
    <xf numFmtId="0" fontId="15" fillId="14" borderId="8" xfId="2" applyFont="1" applyFill="1" applyBorder="1" applyAlignment="1">
      <alignment vertical="center"/>
    </xf>
    <xf numFmtId="0" fontId="3" fillId="0" borderId="13" xfId="2" applyFont="1" applyBorder="1" applyAlignment="1">
      <alignment horizontal="left"/>
    </xf>
    <xf numFmtId="0" fontId="2" fillId="5" borderId="8" xfId="2" applyFont="1" applyFill="1" applyBorder="1" applyAlignment="1">
      <alignment horizontal="left" vertical="center"/>
    </xf>
    <xf numFmtId="0" fontId="15" fillId="14" borderId="9" xfId="2" applyFont="1" applyFill="1" applyBorder="1" applyAlignment="1">
      <alignment vertical="center"/>
    </xf>
    <xf numFmtId="0" fontId="3" fillId="0" borderId="0" xfId="2" applyFont="1" applyBorder="1" applyAlignment="1">
      <alignment horizontal="left"/>
    </xf>
    <xf numFmtId="0" fontId="2" fillId="5" borderId="9" xfId="2" applyFont="1" applyFill="1" applyBorder="1" applyAlignment="1">
      <alignment horizontal="left" vertical="center"/>
    </xf>
    <xf numFmtId="0" fontId="15" fillId="4" borderId="8" xfId="2" applyFont="1" applyFill="1" applyBorder="1" applyAlignment="1">
      <alignment vertical="center"/>
    </xf>
    <xf numFmtId="0" fontId="15" fillId="4" borderId="9" xfId="2" applyFont="1" applyFill="1" applyBorder="1" applyAlignment="1">
      <alignment vertical="center"/>
    </xf>
    <xf numFmtId="0" fontId="17" fillId="7" borderId="8" xfId="2" applyFont="1" applyFill="1" applyBorder="1" applyAlignment="1">
      <alignment vertical="center"/>
    </xf>
    <xf numFmtId="0" fontId="17" fillId="7" borderId="9" xfId="2" applyFont="1" applyFill="1" applyBorder="1" applyAlignment="1">
      <alignment vertical="center"/>
    </xf>
    <xf numFmtId="0" fontId="15" fillId="13" borderId="8" xfId="2" applyFont="1" applyFill="1" applyBorder="1" applyAlignment="1">
      <alignment vertical="center"/>
    </xf>
    <xf numFmtId="0" fontId="15" fillId="13" borderId="9" xfId="2" applyFont="1" applyFill="1" applyBorder="1" applyAlignment="1">
      <alignment vertical="center"/>
    </xf>
    <xf numFmtId="0" fontId="3" fillId="13" borderId="13" xfId="2" applyFont="1" applyFill="1" applyBorder="1" applyAlignment="1">
      <alignment horizontal="left" vertical="center"/>
    </xf>
    <xf numFmtId="0" fontId="3" fillId="13" borderId="14" xfId="2" applyFont="1" applyFill="1" applyBorder="1" applyAlignment="1">
      <alignment horizontal="left" vertical="center" wrapText="1"/>
    </xf>
    <xf numFmtId="0" fontId="3" fillId="12" borderId="8" xfId="2" applyFont="1" applyFill="1" applyBorder="1" applyAlignment="1">
      <alignment horizontal="center" vertical="center" wrapText="1"/>
    </xf>
    <xf numFmtId="0" fontId="3" fillId="12" borderId="13" xfId="2" applyFont="1" applyFill="1" applyBorder="1" applyAlignment="1">
      <alignment horizontal="left" vertical="center" wrapText="1"/>
    </xf>
    <xf numFmtId="0" fontId="3" fillId="12" borderId="13" xfId="2" applyFont="1" applyFill="1" applyBorder="1" applyAlignment="1">
      <alignment horizontal="left" vertical="center"/>
    </xf>
    <xf numFmtId="0" fontId="3" fillId="12" borderId="14" xfId="2" applyFont="1" applyFill="1" applyBorder="1" applyAlignment="1">
      <alignment horizontal="left" vertical="center" wrapText="1"/>
    </xf>
    <xf numFmtId="0" fontId="3" fillId="4" borderId="13" xfId="2" applyFont="1" applyFill="1" applyBorder="1" applyAlignment="1">
      <alignment horizontal="left" vertical="center" wrapText="1"/>
    </xf>
    <xf numFmtId="0" fontId="2" fillId="0" borderId="13" xfId="2" applyFont="1" applyBorder="1" applyAlignment="1">
      <alignment horizontal="left" vertical="center"/>
    </xf>
    <xf numFmtId="0" fontId="2" fillId="5" borderId="14" xfId="2" applyFont="1" applyFill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2" fillId="5" borderId="10" xfId="2" applyFont="1" applyFill="1" applyBorder="1" applyAlignment="1">
      <alignment horizontal="left" vertical="center"/>
    </xf>
    <xf numFmtId="0" fontId="3" fillId="4" borderId="13" xfId="2" applyFont="1" applyFill="1" applyBorder="1" applyAlignment="1">
      <alignment horizontal="left" vertical="center"/>
    </xf>
    <xf numFmtId="0" fontId="3" fillId="4" borderId="14" xfId="2" applyFont="1" applyFill="1" applyBorder="1" applyAlignment="1">
      <alignment horizontal="left" vertical="center" wrapText="1"/>
    </xf>
    <xf numFmtId="0" fontId="2" fillId="0" borderId="0" xfId="2" applyFont="1" applyAlignment="1">
      <alignment horizontal="center" vertical="center" wrapText="1"/>
    </xf>
    <xf numFmtId="0" fontId="1" fillId="0" borderId="8" xfId="2" applyFont="1" applyBorder="1" applyAlignment="1">
      <alignment horizontal="left" vertical="center"/>
    </xf>
    <xf numFmtId="0" fontId="1" fillId="0" borderId="9" xfId="2" applyFont="1" applyBorder="1" applyAlignment="1">
      <alignment horizontal="left" vertical="center"/>
    </xf>
    <xf numFmtId="0" fontId="1" fillId="0" borderId="0" xfId="2" applyFont="1" applyBorder="1" applyAlignment="1">
      <alignment horizontal="left" vertical="center"/>
    </xf>
    <xf numFmtId="0" fontId="1" fillId="15" borderId="15" xfId="2" applyFont="1" applyFill="1" applyBorder="1" applyAlignment="1">
      <alignment horizontal="left" vertical="center"/>
    </xf>
    <xf numFmtId="0" fontId="1" fillId="0" borderId="10" xfId="2" applyFont="1" applyBorder="1" applyAlignment="1">
      <alignment horizontal="left" vertical="center"/>
    </xf>
    <xf numFmtId="0" fontId="1" fillId="16" borderId="4" xfId="0" applyFont="1" applyFill="1" applyBorder="1" applyAlignment="1">
      <alignment horizontal="center" vertical="center" wrapText="1"/>
    </xf>
    <xf numFmtId="0" fontId="1" fillId="16" borderId="5" xfId="0" applyFont="1" applyFill="1" applyBorder="1" applyAlignment="1">
      <alignment horizontal="left" vertical="center" wrapText="1"/>
    </xf>
    <xf numFmtId="0" fontId="1" fillId="16" borderId="5" xfId="0" applyFont="1" applyFill="1" applyBorder="1" applyAlignment="1">
      <alignment horizontal="left" vertical="center"/>
    </xf>
    <xf numFmtId="0" fontId="1" fillId="16" borderId="6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left" vertical="center" wrapText="1"/>
    </xf>
    <xf numFmtId="0" fontId="14" fillId="10" borderId="2" xfId="0" applyFont="1" applyFill="1" applyBorder="1" applyAlignment="1">
      <alignment horizontal="left"/>
    </xf>
    <xf numFmtId="0" fontId="18" fillId="10" borderId="2" xfId="0" applyFont="1" applyFill="1" applyBorder="1" applyAlignment="1">
      <alignment horizontal="left" vertical="top" wrapText="1"/>
    </xf>
    <xf numFmtId="0" fontId="1" fillId="15" borderId="15" xfId="0" applyFont="1" applyFill="1" applyBorder="1" applyAlignment="1">
      <alignment horizontal="left" vertical="center"/>
    </xf>
    <xf numFmtId="0" fontId="1" fillId="15" borderId="0" xfId="0" applyFont="1" applyFill="1" applyBorder="1" applyAlignment="1">
      <alignment horizontal="left" vertical="center"/>
    </xf>
    <xf numFmtId="0" fontId="1" fillId="17" borderId="0" xfId="0" applyFont="1" applyFill="1" applyAlignment="1">
      <alignment horizontal="left" vertical="center"/>
    </xf>
    <xf numFmtId="0" fontId="12" fillId="17" borderId="0" xfId="0" applyFont="1" applyFill="1" applyAlignment="1">
      <alignment horizontal="left" vertical="center"/>
    </xf>
    <xf numFmtId="0" fontId="15" fillId="9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14" borderId="0" xfId="0" applyFont="1" applyFill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/>
    </xf>
    <xf numFmtId="0" fontId="11" fillId="15" borderId="15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" fillId="8" borderId="16" xfId="0" applyFont="1" applyFill="1" applyBorder="1" applyAlignment="1">
      <alignment horizontal="left" vertical="center"/>
    </xf>
    <xf numFmtId="0" fontId="5" fillId="8" borderId="16" xfId="0" applyFont="1" applyFill="1" applyBorder="1" applyAlignment="1">
      <alignment horizontal="left" vertical="center"/>
    </xf>
    <xf numFmtId="0" fontId="5" fillId="8" borderId="16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2" fillId="18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8" borderId="1" xfId="0" applyFont="1" applyFill="1" applyBorder="1" applyAlignment="1">
      <alignment horizontal="left" vertical="center"/>
    </xf>
    <xf numFmtId="0" fontId="2" fillId="19" borderId="1" xfId="0" applyFont="1" applyFill="1" applyBorder="1" applyAlignment="1">
      <alignment horizontal="left" vertical="center"/>
    </xf>
    <xf numFmtId="0" fontId="2" fillId="19" borderId="1" xfId="0" applyFont="1" applyFill="1" applyBorder="1" applyAlignment="1">
      <alignment horizontal="left"/>
    </xf>
    <xf numFmtId="0" fontId="13" fillId="8" borderId="1" xfId="0" applyFont="1" applyFill="1" applyBorder="1" applyAlignment="1">
      <alignment horizontal="left" vertical="center"/>
    </xf>
    <xf numFmtId="0" fontId="19" fillId="2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22" borderId="0" xfId="0" applyFont="1" applyFill="1" applyAlignment="1">
      <alignment horizontal="left" vertical="center"/>
    </xf>
    <xf numFmtId="9" fontId="2" fillId="5" borderId="0" xfId="1" applyFont="1" applyFill="1" applyAlignment="1">
      <alignment horizontal="left" vertical="center"/>
    </xf>
    <xf numFmtId="9" fontId="2" fillId="0" borderId="0" xfId="1" applyNumberFormat="1" applyFont="1" applyAlignment="1">
      <alignment horizontal="left" vertical="center"/>
    </xf>
    <xf numFmtId="0" fontId="3" fillId="9" borderId="0" xfId="0" applyFont="1" applyFill="1" applyAlignment="1">
      <alignment horizontal="left" vertical="center"/>
    </xf>
    <xf numFmtId="9" fontId="9" fillId="0" borderId="0" xfId="1" applyFont="1" applyAlignment="1">
      <alignment horizontal="left" vertical="center"/>
    </xf>
    <xf numFmtId="0" fontId="3" fillId="23" borderId="0" xfId="0" applyFont="1" applyFill="1" applyAlignment="1">
      <alignment horizontal="left" vertical="center"/>
    </xf>
    <xf numFmtId="9" fontId="2" fillId="0" borderId="0" xfId="1" applyFont="1" applyAlignment="1">
      <alignment horizontal="left" vertical="center"/>
    </xf>
    <xf numFmtId="9" fontId="13" fillId="0" borderId="0" xfId="1" applyFont="1" applyAlignment="1">
      <alignment horizontal="left" vertical="center"/>
    </xf>
    <xf numFmtId="9" fontId="13" fillId="0" borderId="0" xfId="1" applyNumberFormat="1" applyFont="1" applyAlignment="1">
      <alignment horizontal="left" vertical="center"/>
    </xf>
    <xf numFmtId="9" fontId="2" fillId="5" borderId="0" xfId="1" applyNumberFormat="1" applyFont="1" applyFill="1" applyAlignment="1">
      <alignment horizontal="left" vertical="center"/>
    </xf>
    <xf numFmtId="0" fontId="3" fillId="11" borderId="0" xfId="0" applyFont="1" applyFill="1" applyAlignment="1">
      <alignment horizontal="left" vertical="center"/>
    </xf>
    <xf numFmtId="0" fontId="3" fillId="24" borderId="0" xfId="0" applyFont="1" applyFill="1" applyAlignment="1">
      <alignment horizontal="left" vertical="center"/>
    </xf>
    <xf numFmtId="0" fontId="15" fillId="25" borderId="0" xfId="0" applyFont="1" applyFill="1" applyAlignment="1">
      <alignment horizontal="left" vertical="center"/>
    </xf>
    <xf numFmtId="0" fontId="2" fillId="26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2" fillId="27" borderId="8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27" borderId="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27" borderId="1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27" borderId="13" xfId="0" applyFont="1" applyFill="1" applyBorder="1" applyAlignment="1">
      <alignment horizontal="left" vertical="center"/>
    </xf>
    <xf numFmtId="0" fontId="2" fillId="27" borderId="0" xfId="0" applyFont="1" applyFill="1" applyBorder="1" applyAlignment="1">
      <alignment horizontal="left" vertical="center"/>
    </xf>
    <xf numFmtId="0" fontId="2" fillId="27" borderId="3" xfId="0" applyFont="1" applyFill="1" applyBorder="1" applyAlignment="1">
      <alignment horizontal="left" vertical="center"/>
    </xf>
    <xf numFmtId="0" fontId="3" fillId="28" borderId="0" xfId="0" applyFont="1" applyFill="1" applyAlignment="1">
      <alignment horizontal="left" vertical="center" wrapText="1"/>
    </xf>
    <xf numFmtId="1" fontId="2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77" fontId="20" fillId="5" borderId="0" xfId="0" applyNumberFormat="1" applyFont="1" applyFill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178" fontId="3" fillId="0" borderId="0" xfId="1" applyNumberFormat="1" applyFont="1" applyAlignment="1">
      <alignment vertical="center"/>
    </xf>
    <xf numFmtId="9" fontId="2" fillId="5" borderId="0" xfId="0" applyNumberFormat="1" applyFont="1" applyFill="1" applyAlignment="1">
      <alignment horizontal="left" vertical="center"/>
    </xf>
    <xf numFmtId="0" fontId="3" fillId="0" borderId="0" xfId="0" applyFont="1" applyAlignment="1">
      <alignment vertical="center" wrapText="1"/>
    </xf>
    <xf numFmtId="9" fontId="2" fillId="15" borderId="0" xfId="1" applyFont="1" applyFill="1" applyAlignment="1">
      <alignment horizontal="left" vertical="center"/>
    </xf>
    <xf numFmtId="1" fontId="3" fillId="5" borderId="0" xfId="0" applyNumberFormat="1" applyFont="1" applyFill="1" applyAlignment="1">
      <alignment horizontal="left" vertical="center"/>
    </xf>
    <xf numFmtId="179" fontId="3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15" fillId="29" borderId="0" xfId="0" applyFont="1" applyFill="1" applyAlignment="1">
      <alignment vertical="center"/>
    </xf>
    <xf numFmtId="0" fontId="21" fillId="31" borderId="0" xfId="0" applyFont="1" applyFill="1" applyAlignment="1">
      <alignment vertical="center"/>
    </xf>
    <xf numFmtId="0" fontId="15" fillId="24" borderId="0" xfId="0" applyFont="1" applyFill="1" applyAlignment="1">
      <alignment horizontal="left" vertical="center"/>
    </xf>
    <xf numFmtId="0" fontId="1" fillId="24" borderId="0" xfId="0" applyFont="1" applyFill="1" applyAlignment="1">
      <alignment horizontal="left" vertical="center" wrapText="1"/>
    </xf>
    <xf numFmtId="0" fontId="15" fillId="32" borderId="0" xfId="0" applyFont="1" applyFill="1" applyAlignment="1">
      <alignment horizontal="left" vertical="center"/>
    </xf>
    <xf numFmtId="0" fontId="1" fillId="32" borderId="0" xfId="0" applyFont="1" applyFill="1" applyAlignment="1">
      <alignment horizontal="left" vertical="center" wrapText="1"/>
    </xf>
    <xf numFmtId="0" fontId="3" fillId="32" borderId="0" xfId="0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" fillId="5" borderId="0" xfId="0" applyFont="1" applyFill="1" applyAlignment="1">
      <alignment horizontal="left" vertical="center" wrapText="1"/>
    </xf>
    <xf numFmtId="9" fontId="1" fillId="5" borderId="0" xfId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22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5" borderId="8" xfId="0" applyFont="1" applyFill="1" applyBorder="1" applyAlignment="1">
      <alignment horizontal="left" vertical="center"/>
    </xf>
    <xf numFmtId="1" fontId="2" fillId="5" borderId="13" xfId="0" applyNumberFormat="1" applyFont="1" applyFill="1" applyBorder="1" applyAlignment="1">
      <alignment horizontal="left" vertical="center"/>
    </xf>
    <xf numFmtId="0" fontId="16" fillId="5" borderId="13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1" fontId="2" fillId="0" borderId="0" xfId="0" applyNumberFormat="1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1" fontId="2" fillId="0" borderId="3" xfId="0" applyNumberFormat="1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" fontId="2" fillId="0" borderId="13" xfId="0" applyNumberFormat="1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1" fontId="2" fillId="5" borderId="0" xfId="0" applyNumberFormat="1" applyFont="1" applyFill="1" applyBorder="1" applyAlignment="1">
      <alignment horizontal="left" vertical="center"/>
    </xf>
    <xf numFmtId="0" fontId="16" fillId="5" borderId="0" xfId="0" applyFont="1" applyFill="1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4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35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35" borderId="16" xfId="0" applyFont="1" applyFill="1" applyBorder="1" applyAlignment="1">
      <alignment horizontal="left" vertical="center" wrapText="1"/>
    </xf>
    <xf numFmtId="0" fontId="5" fillId="35" borderId="16" xfId="0" applyFont="1" applyFill="1" applyBorder="1" applyAlignment="1">
      <alignment horizontal="left" vertical="center" wrapText="1"/>
    </xf>
    <xf numFmtId="0" fontId="15" fillId="5" borderId="0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2" fillId="21" borderId="1" xfId="0" applyFont="1" applyFill="1" applyBorder="1" applyAlignment="1">
      <alignment horizontal="center" vertical="center"/>
    </xf>
    <xf numFmtId="0" fontId="1" fillId="3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29" borderId="0" xfId="0" applyFont="1" applyFill="1" applyAlignment="1">
      <alignment horizontal="center" vertical="center"/>
    </xf>
    <xf numFmtId="0" fontId="21" fillId="31" borderId="0" xfId="0" applyFont="1" applyFill="1" applyAlignment="1">
      <alignment horizontal="center" vertical="center"/>
    </xf>
    <xf numFmtId="0" fontId="15" fillId="23" borderId="0" xfId="0" applyFont="1" applyFill="1" applyBorder="1" applyAlignment="1">
      <alignment horizontal="center" vertical="center"/>
    </xf>
    <xf numFmtId="0" fontId="15" fillId="34" borderId="0" xfId="0" applyFont="1" applyFill="1" applyBorder="1" applyAlignment="1">
      <alignment horizontal="center" vertical="center"/>
    </xf>
    <xf numFmtId="0" fontId="15" fillId="33" borderId="0" xfId="0" applyFont="1" applyFill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15" fillId="23" borderId="0" xfId="0" applyFont="1" applyFill="1" applyAlignment="1">
      <alignment horizontal="center" vertical="center"/>
    </xf>
    <xf numFmtId="0" fontId="15" fillId="34" borderId="0" xfId="0" applyFont="1" applyFill="1" applyAlignment="1">
      <alignment horizontal="center" vertical="center"/>
    </xf>
    <xf numFmtId="0" fontId="15" fillId="3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/>
    </xf>
    <xf numFmtId="0" fontId="16" fillId="9" borderId="3" xfId="2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left" wrapText="1"/>
    </xf>
    <xf numFmtId="0" fontId="32" fillId="0" borderId="0" xfId="0" applyFont="1" applyAlignment="1">
      <alignment horizontal="left"/>
    </xf>
  </cellXfs>
  <cellStyles count="3">
    <cellStyle name="百分比" xfId="1" builtinId="5"/>
    <cellStyle name="常规" xfId="0" builtinId="0"/>
    <cellStyle name="常规 2" xfId="2"/>
  </cellStyles>
  <dxfs count="1846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8</xdr:col>
      <xdr:colOff>19050</xdr:colOff>
      <xdr:row>3</xdr:row>
      <xdr:rowOff>842366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0"/>
          <a:ext cx="10629900" cy="1466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541020</xdr:colOff>
      <xdr:row>8</xdr:row>
      <xdr:rowOff>38100</xdr:rowOff>
    </xdr:from>
    <xdr:to>
      <xdr:col>26</xdr:col>
      <xdr:colOff>272906</xdr:colOff>
      <xdr:row>14</xdr:row>
      <xdr:rowOff>95100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6680" y="1874520"/>
          <a:ext cx="11458575" cy="11995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624840</xdr:colOff>
      <xdr:row>14</xdr:row>
      <xdr:rowOff>76200</xdr:rowOff>
    </xdr:from>
    <xdr:to>
      <xdr:col>24</xdr:col>
      <xdr:colOff>45720</xdr:colOff>
      <xdr:row>42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3540" y="3840480"/>
          <a:ext cx="9791700" cy="550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14</xdr:row>
      <xdr:rowOff>0</xdr:rowOff>
    </xdr:from>
    <xdr:to>
      <xdr:col>38</xdr:col>
      <xdr:colOff>30480</xdr:colOff>
      <xdr:row>30</xdr:row>
      <xdr:rowOff>175260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48420" y="3764280"/>
          <a:ext cx="6035040" cy="334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83820</xdr:colOff>
      <xdr:row>8</xdr:row>
      <xdr:rowOff>15240</xdr:rowOff>
    </xdr:from>
    <xdr:to>
      <xdr:col>26</xdr:col>
      <xdr:colOff>350520</xdr:colOff>
      <xdr:row>24</xdr:row>
      <xdr:rowOff>190500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62760" y="2590800"/>
          <a:ext cx="6035040" cy="33451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</xdr:colOff>
      <xdr:row>13</xdr:row>
      <xdr:rowOff>83820</xdr:rowOff>
    </xdr:from>
    <xdr:to>
      <xdr:col>10</xdr:col>
      <xdr:colOff>91440</xdr:colOff>
      <xdr:row>24</xdr:row>
      <xdr:rowOff>99060</xdr:rowOff>
    </xdr:to>
    <xdr:pic>
      <xdr:nvPicPr>
        <xdr:cNvPr id="2" name="图片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2480" y="3467100"/>
          <a:ext cx="4678680" cy="2194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510540</xdr:colOff>
      <xdr:row>5</xdr:row>
      <xdr:rowOff>33074</xdr:rowOff>
    </xdr:from>
    <xdr:to>
      <xdr:col>21</xdr:col>
      <xdr:colOff>264781</xdr:colOff>
      <xdr:row>12</xdr:row>
      <xdr:rowOff>43515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5980" y="1122734"/>
          <a:ext cx="8288641" cy="1290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HB69"/>
  <sheetViews>
    <sheetView topLeftCell="A34" zoomScale="80" zoomScaleNormal="80" workbookViewId="0">
      <selection activeCell="P68" sqref="P68:P69"/>
    </sheetView>
  </sheetViews>
  <sheetFormatPr defaultColWidth="9" defaultRowHeight="15.6" outlineLevelCol="2" x14ac:dyDescent="0.25"/>
  <cols>
    <col min="1" max="1" width="15.44140625" style="10" customWidth="1"/>
    <col min="2" max="2" width="19.33203125" style="10" customWidth="1"/>
    <col min="3" max="3" width="40.109375" style="10" customWidth="1"/>
    <col min="4" max="4" width="21.6640625" style="10" customWidth="1"/>
    <col min="5" max="5" width="24.77734375" style="10" customWidth="1"/>
    <col min="6" max="6" width="14.6640625" style="10" customWidth="1"/>
    <col min="7" max="7" width="9" style="10"/>
    <col min="8" max="8" width="13.88671875" style="10" customWidth="1"/>
    <col min="9" max="9" width="11.6640625" style="10" customWidth="1"/>
    <col min="10" max="10" width="19.88671875" style="10" customWidth="1"/>
    <col min="11" max="11" width="18.6640625" style="10" customWidth="1"/>
    <col min="12" max="12" width="36.6640625" style="10" customWidth="1"/>
    <col min="13" max="13" width="33" style="10" customWidth="1"/>
    <col min="14" max="14" width="10.44140625" style="10" customWidth="1"/>
    <col min="15" max="15" width="10" style="10" customWidth="1"/>
    <col min="16" max="16" width="19.77734375" style="10" customWidth="1"/>
    <col min="17" max="17" width="14.44140625" style="10" customWidth="1"/>
    <col min="18" max="18" width="20.6640625" style="10" customWidth="1"/>
    <col min="19" max="19" width="30.33203125" style="10" customWidth="1"/>
    <col min="20" max="20" width="39.88671875" style="10" customWidth="1"/>
    <col min="21" max="23" width="13.33203125" style="10" customWidth="1"/>
    <col min="24" max="25" width="9" style="10" customWidth="1"/>
    <col min="26" max="26" width="11.6640625" style="10" customWidth="1"/>
    <col min="27" max="27" width="11.21875" style="10" customWidth="1"/>
    <col min="28" max="28" width="10.44140625" style="10" customWidth="1"/>
    <col min="29" max="29" width="11.109375" style="10" customWidth="1"/>
    <col min="30" max="30" width="9" style="10" customWidth="1" outlineLevel="1"/>
    <col min="31" max="31" width="8.109375" style="10" customWidth="1" outlineLevel="1"/>
    <col min="32" max="32" width="9.109375" style="10" customWidth="1" outlineLevel="1"/>
    <col min="33" max="33" width="12" style="10" customWidth="1" outlineLevel="1"/>
    <col min="34" max="34" width="11.44140625" style="10" customWidth="1" outlineLevel="1"/>
    <col min="35" max="35" width="7.44140625" style="10" customWidth="1" outlineLevel="1"/>
    <col min="36" max="36" width="11.6640625" style="10" customWidth="1" outlineLevel="1"/>
    <col min="37" max="37" width="6.44140625" style="10" customWidth="1" outlineLevel="1"/>
    <col min="38" max="38" width="9.33203125" style="10" customWidth="1" outlineLevel="1"/>
    <col min="39" max="39" width="5.44140625" style="10" customWidth="1" outlineLevel="1"/>
    <col min="40" max="40" width="9.33203125" style="10" customWidth="1" outlineLevel="1"/>
    <col min="41" max="41" width="5.44140625" style="10" customWidth="1" outlineLevel="1"/>
    <col min="42" max="42" width="8.21875" style="10" customWidth="1" outlineLevel="1"/>
    <col min="43" max="43" width="5.44140625" style="10" customWidth="1" outlineLevel="1"/>
    <col min="44" max="44" width="10.44140625" style="10" customWidth="1" outlineLevel="1"/>
    <col min="45" max="45" width="10.21875" style="10" customWidth="1" outlineLevel="1"/>
    <col min="46" max="46" width="9.33203125" style="10" customWidth="1" outlineLevel="1"/>
    <col min="47" max="47" width="10.21875" style="10" customWidth="1" outlineLevel="1"/>
    <col min="48" max="48" width="11.6640625" style="10" customWidth="1" outlineLevel="1"/>
    <col min="49" max="49" width="10.21875" style="10" customWidth="1" outlineLevel="1"/>
    <col min="50" max="50" width="9.77734375" style="10" customWidth="1" outlineLevel="1"/>
    <col min="51" max="51" width="12.77734375" style="10" customWidth="1" outlineLevel="1"/>
    <col min="52" max="52" width="10.77734375" style="10" customWidth="1" outlineLevel="1"/>
    <col min="53" max="53" width="11.21875" style="10" customWidth="1" outlineLevel="1"/>
    <col min="54" max="54" width="9.44140625" style="10" customWidth="1" outlineLevel="1"/>
    <col min="55" max="57" width="11.6640625" style="10" customWidth="1" outlineLevel="1"/>
    <col min="58" max="58" width="10.109375" style="10" customWidth="1" outlineLevel="1"/>
    <col min="59" max="59" width="11.6640625" style="10" customWidth="1" outlineLevel="1"/>
    <col min="60" max="60" width="10.109375" style="10" customWidth="1" outlineLevel="1"/>
    <col min="61" max="63" width="9" style="10" customWidth="1" outlineLevel="1"/>
    <col min="64" max="64" width="11.6640625" style="10" customWidth="1" outlineLevel="1"/>
    <col min="65" max="71" width="9" style="10" customWidth="1" outlineLevel="1"/>
    <col min="72" max="72" width="9" style="10" customWidth="1"/>
    <col min="73" max="73" width="10.77734375" style="10" customWidth="1" outlineLevel="1"/>
    <col min="74" max="78" width="9" style="10" customWidth="1" outlineLevel="1"/>
    <col min="79" max="79" width="10.44140625" style="10" customWidth="1" outlineLevel="1"/>
    <col min="80" max="83" width="9" style="10" customWidth="1" outlineLevel="1"/>
    <col min="84" max="85" width="10.109375" style="10" customWidth="1" outlineLevel="1"/>
    <col min="86" max="86" width="8.44140625" style="10" customWidth="1" outlineLevel="2"/>
    <col min="87" max="87" width="6.33203125" style="10" customWidth="1" outlineLevel="2"/>
    <col min="88" max="88" width="9.44140625" style="10" customWidth="1" outlineLevel="2"/>
    <col min="89" max="89" width="6.44140625" style="10" customWidth="1" outlineLevel="2"/>
    <col min="90" max="90" width="10.44140625" style="10" customWidth="1" outlineLevel="2"/>
    <col min="91" max="91" width="6.44140625" style="10" customWidth="1" outlineLevel="2"/>
    <col min="92" max="92" width="10.44140625" style="10" customWidth="1" outlineLevel="2"/>
    <col min="93" max="93" width="6.44140625" style="10" customWidth="1" outlineLevel="2"/>
    <col min="94" max="94" width="11.6640625" style="10" customWidth="1" outlineLevel="2"/>
    <col min="95" max="95" width="7" style="10" customWidth="1" outlineLevel="2"/>
    <col min="96" max="96" width="10.44140625" style="10" customWidth="1" outlineLevel="2"/>
    <col min="97" max="97" width="6.44140625" style="10" customWidth="1" outlineLevel="2"/>
    <col min="98" max="98" width="12.77734375" style="10" customWidth="1" outlineLevel="2"/>
    <col min="99" max="99" width="6.44140625" style="10" customWidth="1" outlineLevel="2"/>
    <col min="100" max="100" width="11.6640625" style="10" customWidth="1" outlineLevel="2"/>
    <col min="101" max="101" width="6.44140625" style="10" customWidth="1" outlineLevel="2"/>
    <col min="102" max="102" width="11.6640625" style="10" customWidth="1" outlineLevel="2"/>
    <col min="103" max="103" width="6.44140625" style="10" customWidth="1" outlineLevel="2"/>
    <col min="104" max="104" width="11.6640625" style="10" customWidth="1" outlineLevel="2"/>
    <col min="105" max="105" width="6.44140625" style="10" customWidth="1" outlineLevel="2"/>
    <col min="106" max="106" width="12.77734375" style="10" customWidth="1" outlineLevel="2"/>
    <col min="107" max="107" width="11.77734375" style="10" customWidth="1" outlineLevel="2"/>
    <col min="108" max="108" width="6.44140625" style="10" customWidth="1" outlineLevel="2"/>
    <col min="109" max="109" width="9.44140625" style="10" customWidth="1" outlineLevel="2"/>
    <col min="110" max="110" width="6.44140625" style="10" customWidth="1" outlineLevel="2"/>
    <col min="111" max="111" width="10.44140625" style="10" customWidth="1" outlineLevel="2"/>
    <col min="112" max="112" width="6.44140625" style="10" customWidth="1" outlineLevel="2"/>
    <col min="113" max="113" width="10.44140625" style="10" customWidth="1" outlineLevel="2"/>
    <col min="114" max="114" width="6.44140625" style="10" customWidth="1" outlineLevel="2"/>
    <col min="115" max="115" width="11.6640625" style="10" customWidth="1" outlineLevel="2"/>
    <col min="116" max="116" width="6.44140625" style="10" customWidth="1" outlineLevel="2"/>
    <col min="117" max="117" width="13.33203125" style="10" customWidth="1" outlineLevel="2"/>
    <col min="118" max="118" width="6.44140625" style="10" customWidth="1" outlineLevel="2"/>
    <col min="119" max="119" width="11.6640625" style="10" customWidth="1" outlineLevel="2"/>
    <col min="120" max="120" width="6.44140625" style="10" customWidth="1" outlineLevel="2"/>
    <col min="121" max="121" width="11.6640625" style="10" customWidth="1" outlineLevel="2"/>
    <col min="122" max="122" width="6.44140625" style="10" customWidth="1" outlineLevel="2"/>
    <col min="123" max="123" width="11.6640625" style="10" customWidth="1" outlineLevel="2"/>
    <col min="124" max="124" width="6.44140625" style="10" customWidth="1" outlineLevel="2"/>
    <col min="125" max="125" width="11.6640625" style="10" customWidth="1" outlineLevel="2"/>
    <col min="126" max="126" width="6.44140625" style="10" customWidth="1" outlineLevel="2"/>
    <col min="127" max="127" width="13.33203125" style="10" customWidth="1" outlineLevel="2"/>
    <col min="128" max="128" width="9" style="10" customWidth="1" outlineLevel="1"/>
    <col min="129" max="129" width="9" style="10" customWidth="1"/>
    <col min="130" max="130" width="9.6640625" style="10" customWidth="1"/>
    <col min="131" max="132" width="9" style="10" customWidth="1"/>
    <col min="133" max="137" width="9" style="10" customWidth="1" outlineLevel="1"/>
    <col min="138" max="138" width="12.21875" style="10" customWidth="1" outlineLevel="1"/>
    <col min="139" max="140" width="9" style="10" customWidth="1" outlineLevel="1"/>
    <col min="141" max="141" width="12.21875" style="10" customWidth="1" outlineLevel="1"/>
    <col min="142" max="147" width="9" style="10" customWidth="1" outlineLevel="1"/>
    <col min="148" max="148" width="12.21875" style="10" customWidth="1" outlineLevel="1"/>
    <col min="149" max="150" width="9" style="10" customWidth="1" outlineLevel="1"/>
    <col min="151" max="151" width="12.21875" style="10" customWidth="1" outlineLevel="1"/>
    <col min="152" max="157" width="9" style="10" customWidth="1" outlineLevel="1"/>
    <col min="158" max="158" width="12.21875" style="10" customWidth="1" outlineLevel="1"/>
    <col min="159" max="160" width="9" style="10" customWidth="1" outlineLevel="1"/>
    <col min="161" max="161" width="12.21875" style="10" customWidth="1" outlineLevel="1"/>
    <col min="162" max="162" width="9" style="10" customWidth="1" outlineLevel="1"/>
    <col min="163" max="167" width="9" style="10" customWidth="1"/>
    <col min="168" max="168" width="12.21875" style="10" customWidth="1"/>
    <col min="169" max="170" width="9" style="10" customWidth="1"/>
    <col min="171" max="171" width="12.21875" style="10" customWidth="1"/>
    <col min="172" max="172" width="9" style="10" customWidth="1"/>
    <col min="173" max="173" width="14.6640625" style="10" customWidth="1"/>
    <col min="174" max="174" width="11.88671875" style="10" customWidth="1"/>
    <col min="175" max="175" width="14.6640625" style="10" customWidth="1"/>
    <col min="176" max="176" width="12.21875" style="10" customWidth="1"/>
    <col min="177" max="177" width="17.109375" style="10" customWidth="1"/>
    <col min="178" max="178" width="9" style="10"/>
    <col min="179" max="179" width="13.44140625" style="10" customWidth="1"/>
    <col min="180" max="180" width="10.5546875" style="10" customWidth="1"/>
    <col min="181" max="181" width="6.109375" style="10" customWidth="1"/>
    <col min="182" max="183" width="11.5546875" style="10" customWidth="1"/>
    <col min="184" max="184" width="6.109375" style="10" customWidth="1"/>
    <col min="185" max="186" width="11.5546875" style="10" customWidth="1"/>
    <col min="187" max="187" width="6.109375" style="10" customWidth="1"/>
    <col min="188" max="190" width="11.5546875" style="10" customWidth="1"/>
    <col min="191" max="191" width="10" style="10" customWidth="1"/>
    <col min="192" max="192" width="9" style="10"/>
    <col min="193" max="193" width="14.44140625" style="10" customWidth="1"/>
    <col min="194" max="194" width="14.21875" style="10" customWidth="1"/>
    <col min="195" max="198" width="13.109375" style="10" customWidth="1"/>
    <col min="199" max="208" width="9" style="10"/>
    <col min="209" max="209" width="10.5546875" style="10" customWidth="1"/>
    <col min="210" max="16384" width="9" style="10"/>
  </cols>
  <sheetData>
    <row r="1" spans="1:210" ht="16.2" customHeight="1" x14ac:dyDescent="0.25">
      <c r="A1" s="116" t="s">
        <v>0</v>
      </c>
      <c r="B1" s="116" t="s">
        <v>0</v>
      </c>
      <c r="C1" s="116" t="s">
        <v>0</v>
      </c>
      <c r="D1" s="116" t="s">
        <v>1</v>
      </c>
      <c r="E1" s="116" t="s">
        <v>1</v>
      </c>
      <c r="F1" s="116" t="s">
        <v>1</v>
      </c>
      <c r="G1" s="116" t="s">
        <v>0</v>
      </c>
      <c r="H1" s="116" t="s">
        <v>1</v>
      </c>
      <c r="I1" s="116" t="s">
        <v>1</v>
      </c>
      <c r="J1" s="133" t="s">
        <v>1</v>
      </c>
      <c r="K1" s="133" t="s">
        <v>1</v>
      </c>
      <c r="L1" s="133" t="s">
        <v>1</v>
      </c>
      <c r="M1" s="133" t="s">
        <v>1</v>
      </c>
      <c r="N1" s="116" t="s">
        <v>1</v>
      </c>
      <c r="O1" s="116" t="s">
        <v>1</v>
      </c>
      <c r="P1" s="134" t="s">
        <v>0</v>
      </c>
      <c r="Q1" s="134" t="s">
        <v>0</v>
      </c>
      <c r="R1" s="116" t="s">
        <v>1</v>
      </c>
      <c r="S1" s="116" t="s">
        <v>1</v>
      </c>
      <c r="T1" s="116" t="s">
        <v>1</v>
      </c>
      <c r="U1" s="116" t="s">
        <v>1</v>
      </c>
      <c r="V1" s="116" t="s">
        <v>0</v>
      </c>
      <c r="W1" s="116" t="s">
        <v>1</v>
      </c>
      <c r="X1" s="116" t="s">
        <v>1</v>
      </c>
      <c r="AD1" s="10" t="s">
        <v>2</v>
      </c>
      <c r="AG1" s="30"/>
      <c r="BA1" s="30" t="s">
        <v>3</v>
      </c>
      <c r="BV1" s="171" t="s">
        <v>4</v>
      </c>
      <c r="CD1" s="245" t="s">
        <v>5</v>
      </c>
      <c r="CE1" s="246"/>
      <c r="CF1" s="246"/>
      <c r="CG1" s="246"/>
      <c r="CH1" s="235" t="s">
        <v>6</v>
      </c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/>
      <c r="CZ1" s="235"/>
      <c r="DA1" s="235"/>
      <c r="DC1" s="236" t="s">
        <v>7</v>
      </c>
      <c r="DD1" s="236"/>
      <c r="DE1" s="236"/>
      <c r="DF1" s="236"/>
      <c r="DG1" s="236"/>
      <c r="DH1" s="236"/>
      <c r="DI1" s="236"/>
      <c r="DJ1" s="236"/>
      <c r="DK1" s="236"/>
      <c r="DL1" s="236"/>
      <c r="DM1" s="236"/>
      <c r="DN1" s="236"/>
      <c r="DO1" s="236"/>
      <c r="DP1" s="236"/>
      <c r="DQ1" s="236"/>
      <c r="DR1" s="236"/>
      <c r="DS1" s="236"/>
      <c r="DT1" s="236"/>
      <c r="DU1" s="236"/>
      <c r="DV1" s="236"/>
      <c r="DZ1" s="247" t="s">
        <v>8</v>
      </c>
      <c r="EA1" s="247"/>
      <c r="EB1" s="181"/>
      <c r="EC1" s="248" t="s">
        <v>9</v>
      </c>
      <c r="ED1" s="181"/>
      <c r="EE1" s="181"/>
      <c r="EF1" s="183" t="s">
        <v>10</v>
      </c>
      <c r="EG1" s="183"/>
      <c r="EH1" s="234"/>
      <c r="EI1" s="184" t="s">
        <v>7</v>
      </c>
      <c r="EJ1" s="184"/>
      <c r="EM1" s="248" t="s">
        <v>11</v>
      </c>
      <c r="EN1" s="181"/>
      <c r="EO1" s="181"/>
      <c r="EP1" s="183" t="s">
        <v>10</v>
      </c>
      <c r="EQ1" s="183"/>
      <c r="ER1" s="234"/>
      <c r="ES1" s="184" t="s">
        <v>7</v>
      </c>
      <c r="ET1" s="184"/>
      <c r="EW1" s="248" t="s">
        <v>12</v>
      </c>
      <c r="EX1" s="181"/>
      <c r="EY1" s="181"/>
      <c r="EZ1" s="183" t="s">
        <v>10</v>
      </c>
      <c r="FA1" s="183"/>
      <c r="FB1" s="234"/>
      <c r="FC1" s="184" t="s">
        <v>7</v>
      </c>
      <c r="FD1" s="184"/>
      <c r="FG1" s="249" t="s">
        <v>13</v>
      </c>
      <c r="FH1" s="181"/>
      <c r="FI1" s="181"/>
      <c r="FJ1" s="183" t="s">
        <v>10</v>
      </c>
      <c r="FK1" s="183"/>
      <c r="FL1" s="234"/>
      <c r="FM1" s="184" t="s">
        <v>7</v>
      </c>
      <c r="FN1" s="184"/>
      <c r="FW1" s="171" t="s">
        <v>14</v>
      </c>
      <c r="GK1" s="240" t="s">
        <v>15</v>
      </c>
      <c r="GL1" s="195"/>
      <c r="GM1" s="195"/>
      <c r="GN1" s="112" t="s">
        <v>16</v>
      </c>
      <c r="GO1" s="112"/>
      <c r="GP1" s="112"/>
      <c r="GQ1" s="112"/>
      <c r="GR1" s="112"/>
      <c r="GS1" s="112"/>
      <c r="GT1" s="112"/>
      <c r="GU1" s="112"/>
      <c r="GV1" s="112"/>
      <c r="GW1" s="112"/>
      <c r="GX1" s="112"/>
      <c r="GY1" s="112"/>
      <c r="GZ1" s="112"/>
      <c r="HA1" s="112"/>
      <c r="HB1" s="114"/>
    </row>
    <row r="2" spans="1:210" ht="17.399999999999999" x14ac:dyDescent="0.35">
      <c r="A2" s="116" t="s">
        <v>17</v>
      </c>
      <c r="B2" s="20" t="s">
        <v>18</v>
      </c>
      <c r="C2" s="20" t="s">
        <v>18</v>
      </c>
      <c r="D2" s="116" t="s">
        <v>17</v>
      </c>
      <c r="E2" s="20" t="s">
        <v>18</v>
      </c>
      <c r="F2" s="20" t="s">
        <v>18</v>
      </c>
      <c r="G2" s="116" t="s">
        <v>17</v>
      </c>
      <c r="H2" s="116" t="s">
        <v>17</v>
      </c>
      <c r="I2" s="116" t="s">
        <v>17</v>
      </c>
      <c r="J2" s="21" t="s">
        <v>18</v>
      </c>
      <c r="K2" s="21" t="s">
        <v>18</v>
      </c>
      <c r="L2" s="21" t="s">
        <v>18</v>
      </c>
      <c r="M2" s="21" t="s">
        <v>18</v>
      </c>
      <c r="N2" s="116" t="s">
        <v>19</v>
      </c>
      <c r="O2" s="116" t="s">
        <v>19</v>
      </c>
      <c r="P2" s="135" t="s">
        <v>18</v>
      </c>
      <c r="Q2" s="135" t="s">
        <v>18</v>
      </c>
      <c r="R2" s="116" t="s">
        <v>18</v>
      </c>
      <c r="S2" s="116" t="s">
        <v>18</v>
      </c>
      <c r="T2" s="116" t="s">
        <v>18</v>
      </c>
      <c r="U2" s="116" t="s">
        <v>17</v>
      </c>
      <c r="V2" s="116" t="s">
        <v>17</v>
      </c>
      <c r="W2" s="116" t="s">
        <v>17</v>
      </c>
      <c r="X2" s="116" t="s">
        <v>18</v>
      </c>
      <c r="AD2" s="10">
        <v>100000</v>
      </c>
      <c r="AE2" s="10" t="s">
        <v>20</v>
      </c>
      <c r="AG2" s="157" t="s">
        <v>21</v>
      </c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V2" s="132" t="s">
        <v>22</v>
      </c>
      <c r="BW2" s="132" t="s">
        <v>22</v>
      </c>
      <c r="BX2" s="132" t="s">
        <v>22</v>
      </c>
      <c r="BY2" s="132" t="s">
        <v>22</v>
      </c>
      <c r="CD2" s="246"/>
      <c r="CE2" s="246"/>
      <c r="CF2" s="246"/>
      <c r="CG2" s="246"/>
      <c r="CH2" s="234" t="s">
        <v>23</v>
      </c>
      <c r="CI2" s="234"/>
      <c r="CJ2" s="233" t="s">
        <v>24</v>
      </c>
      <c r="CK2" s="233"/>
      <c r="CL2" s="234" t="s">
        <v>25</v>
      </c>
      <c r="CM2" s="234"/>
      <c r="CN2" s="233" t="s">
        <v>26</v>
      </c>
      <c r="CO2" s="233"/>
      <c r="CP2" s="234" t="s">
        <v>27</v>
      </c>
      <c r="CQ2" s="234"/>
      <c r="CR2" s="233" t="s">
        <v>28</v>
      </c>
      <c r="CS2" s="233"/>
      <c r="CT2" s="234" t="s">
        <v>29</v>
      </c>
      <c r="CU2" s="234"/>
      <c r="CV2" s="233" t="s">
        <v>30</v>
      </c>
      <c r="CW2" s="233"/>
      <c r="CX2" s="234" t="s">
        <v>31</v>
      </c>
      <c r="CY2" s="234"/>
      <c r="CZ2" s="233" t="s">
        <v>32</v>
      </c>
      <c r="DA2" s="233"/>
      <c r="DC2" s="234" t="s">
        <v>23</v>
      </c>
      <c r="DD2" s="234"/>
      <c r="DE2" s="233" t="s">
        <v>24</v>
      </c>
      <c r="DF2" s="233"/>
      <c r="DG2" s="234" t="s">
        <v>25</v>
      </c>
      <c r="DH2" s="234"/>
      <c r="DI2" s="233" t="s">
        <v>26</v>
      </c>
      <c r="DJ2" s="233"/>
      <c r="DK2" s="234" t="s">
        <v>27</v>
      </c>
      <c r="DL2" s="234"/>
      <c r="DM2" s="233" t="s">
        <v>28</v>
      </c>
      <c r="DN2" s="233"/>
      <c r="DO2" s="234" t="s">
        <v>29</v>
      </c>
      <c r="DP2" s="234"/>
      <c r="DQ2" s="233" t="s">
        <v>30</v>
      </c>
      <c r="DR2" s="233"/>
      <c r="DS2" s="234" t="s">
        <v>31</v>
      </c>
      <c r="DT2" s="234"/>
      <c r="DU2" s="233" t="s">
        <v>32</v>
      </c>
      <c r="DV2" s="233"/>
      <c r="DZ2" s="247"/>
      <c r="EA2" s="247"/>
      <c r="EB2" s="181"/>
      <c r="EC2" s="248"/>
      <c r="ED2" s="181"/>
      <c r="EE2" s="181"/>
      <c r="EF2" s="234" t="s">
        <v>23</v>
      </c>
      <c r="EG2" s="234"/>
      <c r="EH2" s="234"/>
      <c r="EI2" s="234" t="s">
        <v>23</v>
      </c>
      <c r="EJ2" s="234"/>
      <c r="EM2" s="248"/>
      <c r="EN2" s="181"/>
      <c r="EO2" s="181"/>
      <c r="EP2" s="234" t="s">
        <v>23</v>
      </c>
      <c r="EQ2" s="234"/>
      <c r="ER2" s="234"/>
      <c r="ES2" s="234" t="s">
        <v>23</v>
      </c>
      <c r="ET2" s="234"/>
      <c r="EW2" s="248"/>
      <c r="EX2" s="181"/>
      <c r="EY2" s="181"/>
      <c r="EZ2" s="234" t="s">
        <v>23</v>
      </c>
      <c r="FA2" s="234"/>
      <c r="FB2" s="234"/>
      <c r="FC2" s="234" t="s">
        <v>23</v>
      </c>
      <c r="FD2" s="234"/>
      <c r="FG2" s="248"/>
      <c r="FH2" s="181"/>
      <c r="FI2" s="181"/>
      <c r="FJ2" s="234" t="s">
        <v>23</v>
      </c>
      <c r="FK2" s="234"/>
      <c r="FL2" s="234"/>
      <c r="FM2" s="234" t="s">
        <v>23</v>
      </c>
      <c r="FN2" s="234"/>
      <c r="GG2" s="10" t="s">
        <v>33</v>
      </c>
      <c r="GK2" s="241"/>
      <c r="GL2" s="182"/>
      <c r="GM2" s="182"/>
      <c r="GN2" s="51"/>
      <c r="GO2" s="51"/>
      <c r="GP2" s="51"/>
      <c r="GQ2" s="51"/>
      <c r="GR2" s="51"/>
      <c r="GS2" s="51"/>
      <c r="GT2" s="51"/>
      <c r="GU2" s="51"/>
      <c r="GV2" s="51"/>
      <c r="GW2" s="51"/>
      <c r="GX2" s="51"/>
      <c r="GY2" s="51"/>
      <c r="GZ2" s="51"/>
      <c r="HA2" s="51"/>
      <c r="HB2" s="52"/>
    </row>
    <row r="3" spans="1:210" ht="15.6" customHeight="1" x14ac:dyDescent="0.35">
      <c r="A3" s="116" t="s">
        <v>34</v>
      </c>
      <c r="B3" s="20" t="s">
        <v>35</v>
      </c>
      <c r="C3" s="20" t="s">
        <v>36</v>
      </c>
      <c r="D3" s="20" t="s">
        <v>37</v>
      </c>
      <c r="E3" s="20" t="s">
        <v>38</v>
      </c>
      <c r="F3" s="20" t="s">
        <v>39</v>
      </c>
      <c r="G3" s="116" t="s">
        <v>40</v>
      </c>
      <c r="H3" s="116" t="s">
        <v>41</v>
      </c>
      <c r="I3" s="116" t="s">
        <v>42</v>
      </c>
      <c r="J3" s="133" t="s">
        <v>43</v>
      </c>
      <c r="K3" s="133" t="s">
        <v>44</v>
      </c>
      <c r="L3" s="133" t="s">
        <v>45</v>
      </c>
      <c r="M3" s="133" t="s">
        <v>46</v>
      </c>
      <c r="N3" s="136" t="s">
        <v>47</v>
      </c>
      <c r="O3" s="136" t="s">
        <v>48</v>
      </c>
      <c r="P3" s="134" t="s">
        <v>49</v>
      </c>
      <c r="Q3" s="134" t="s">
        <v>50</v>
      </c>
      <c r="R3" s="136" t="s">
        <v>51</v>
      </c>
      <c r="S3" s="136" t="s">
        <v>52</v>
      </c>
      <c r="T3" s="116" t="s">
        <v>53</v>
      </c>
      <c r="U3" s="116" t="s">
        <v>54</v>
      </c>
      <c r="V3" s="116" t="s">
        <v>55</v>
      </c>
      <c r="W3" s="116" t="s">
        <v>56</v>
      </c>
      <c r="X3" s="116" t="s">
        <v>57</v>
      </c>
      <c r="AD3" s="10">
        <v>10</v>
      </c>
      <c r="AE3" s="10" t="s">
        <v>58</v>
      </c>
      <c r="AG3" s="143" t="s">
        <v>59</v>
      </c>
      <c r="AH3" s="143" t="s">
        <v>60</v>
      </c>
      <c r="BA3" s="10" t="s">
        <v>61</v>
      </c>
      <c r="BF3" s="10">
        <v>200000</v>
      </c>
      <c r="BV3" s="11">
        <v>500</v>
      </c>
      <c r="BW3" s="11">
        <v>1000</v>
      </c>
      <c r="BX3" s="11">
        <v>2000</v>
      </c>
      <c r="BY3" s="11">
        <v>3000</v>
      </c>
      <c r="CD3" s="246"/>
      <c r="CE3" s="246"/>
      <c r="CF3" s="246"/>
      <c r="CG3" s="246"/>
      <c r="CH3" s="138" t="s">
        <v>62</v>
      </c>
      <c r="CI3" s="175">
        <f>CI5/SUM($CI$5+$CK$5+$CM$5+$CO$5+$CQ$5+$CS$5+$CU$5+$CW$5+$CY$5+$DA$5)</f>
        <v>5.1546391752577317E-2</v>
      </c>
      <c r="CJ3" s="138" t="s">
        <v>62</v>
      </c>
      <c r="CK3" s="175">
        <f>CK5/SUM($CI$5+$CK$5+$CM$5+$CO$5+$CQ$5+$CS$5+$CU$5+$CW$5+$CY$5+$DA$5)</f>
        <v>5.1546391752577317E-2</v>
      </c>
      <c r="CL3" s="138" t="s">
        <v>62</v>
      </c>
      <c r="CM3" s="175">
        <f>CM5/SUM($CI$5+$CK$5+$CM$5+$CO$5+$CQ$5+$CS$5+$CU$5+$CW$5+$CY$5+$DA$5)</f>
        <v>7.2164948453608241E-2</v>
      </c>
      <c r="CN3" s="138" t="s">
        <v>62</v>
      </c>
      <c r="CO3" s="175">
        <f>CO5/SUM($CI$5+$CK$5+$CM$5+$CO$5+$CQ$5+$CS$5+$CU$5+$CW$5+$CY$5+$DA$5)</f>
        <v>0.10309278350515463</v>
      </c>
      <c r="CP3" s="138" t="s">
        <v>62</v>
      </c>
      <c r="CQ3" s="175">
        <f>CQ5/SUM($CI$5+$CK$5+$CM$5+$CO$5+$CQ$5+$CS$5+$CU$5+$CW$5+$CY$5+$DA$5)</f>
        <v>0.10309278350515463</v>
      </c>
      <c r="CR3" s="138" t="s">
        <v>62</v>
      </c>
      <c r="CS3" s="175">
        <f>CS5/SUM($CI$5+$CK$5+$CM$5+$CO$5+$CQ$5+$CS$5+$CU$5+$CW$5+$CY$5+$DA$5)</f>
        <v>0.10309278350515463</v>
      </c>
      <c r="CT3" s="138" t="s">
        <v>62</v>
      </c>
      <c r="CU3" s="175">
        <f>CU5/SUM($CI$5+$CK$5+$CM$5+$CO$5+$CQ$5+$CS$5+$CU$5+$CW$5+$CY$5+$DA$5)</f>
        <v>0.10309278350515463</v>
      </c>
      <c r="CV3" s="138" t="s">
        <v>62</v>
      </c>
      <c r="CW3" s="175">
        <f>CW5/SUM($CI$5+$CK$5+$CM$5+$CO$5+$CQ$5+$CS$5+$CU$5+$CW$5+$CY$5+$DA$5)</f>
        <v>0.12886597938144329</v>
      </c>
      <c r="CX3" s="138" t="s">
        <v>62</v>
      </c>
      <c r="CY3" s="175">
        <f>CY5/SUM($CI$5+$CK$5+$CM$5+$CO$5+$CQ$5+$CS$5+$CU$5+$CW$5+$CY$5+$DA$5)</f>
        <v>0.15463917525773196</v>
      </c>
      <c r="CZ3" s="138" t="s">
        <v>62</v>
      </c>
      <c r="DA3" s="175">
        <f>DA5/SUM($CI$5+$CK$5+$CM$5+$CO$5+$CQ$5+$CS$5+$CU$5+$CW$5+$CY$5+$DA$5)</f>
        <v>0.12886597938144329</v>
      </c>
      <c r="DC3" s="138" t="s">
        <v>62</v>
      </c>
      <c r="DD3" s="175">
        <f>DD5/SUM($DD$5+$DF$5+$DH$5+$DJ$5+$DL$5+$DN$5+$DP$5+$DR$5+$DT$5+$DV$5)</f>
        <v>5.1546391752577317E-2</v>
      </c>
      <c r="DE3" s="138" t="s">
        <v>62</v>
      </c>
      <c r="DF3" s="175">
        <f>DF5/SUM($DD$5+$DF$5+$DH$5+$DJ$5+$DL$5+$DN$5+$DP$5+$DR$5+$DT$5+$DV$5)</f>
        <v>5.1546391752577317E-2</v>
      </c>
      <c r="DG3" s="138" t="s">
        <v>62</v>
      </c>
      <c r="DH3" s="175">
        <f>DH5/SUM($DD$5+$DF$5+$DH$5+$DJ$5+$DL$5+$DN$5+$DP$5+$DR$5+$DT$5+$DV$5)</f>
        <v>7.2164948453608241E-2</v>
      </c>
      <c r="DI3" s="138" t="s">
        <v>62</v>
      </c>
      <c r="DJ3" s="175">
        <f>DJ5/SUM($DD$5+$DF$5+$DH$5+$DJ$5+$DL$5+$DN$5+$DP$5+$DR$5+$DT$5+$DV$5)</f>
        <v>0.10309278350515463</v>
      </c>
      <c r="DK3" s="138" t="s">
        <v>62</v>
      </c>
      <c r="DL3" s="175">
        <f>DL5/SUM($DD$5+$DF$5+$DH$5+$DJ$5+$DL$5+$DN$5+$DP$5+$DR$5+$DT$5+$DV$5)</f>
        <v>0.10309278350515463</v>
      </c>
      <c r="DM3" s="138" t="s">
        <v>62</v>
      </c>
      <c r="DN3" s="175">
        <f>DN5/SUM($DD$5+$DF$5+$DH$5+$DJ$5+$DL$5+$DN$5+$DP$5+$DR$5+$DT$5+$DV$5)</f>
        <v>0.10309278350515463</v>
      </c>
      <c r="DO3" s="138" t="s">
        <v>62</v>
      </c>
      <c r="DP3" s="175">
        <f>DP5/SUM($DD$5+$DF$5+$DH$5+$DJ$5+$DL$5+$DN$5+$DP$5+$DR$5+$DT$5+$DV$5)</f>
        <v>0.10309278350515463</v>
      </c>
      <c r="DQ3" s="138" t="s">
        <v>62</v>
      </c>
      <c r="DR3" s="175">
        <f>DR5/SUM($DD$5+$DF$5+$DH$5+$DJ$5+$DL$5+$DN$5+$DP$5+$DR$5+$DT$5+$DV$5)</f>
        <v>0.12886597938144329</v>
      </c>
      <c r="DS3" s="138" t="s">
        <v>62</v>
      </c>
      <c r="DT3" s="175">
        <f>DT5/SUM($DD$5+$DF$5+$DH$5+$DJ$5+$DL$5+$DN$5+$DP$5+$DR$5+$DT$5+$DV$5)</f>
        <v>0.15463917525773196</v>
      </c>
      <c r="DU3" s="138" t="s">
        <v>62</v>
      </c>
      <c r="DV3" s="175">
        <f>DV5/SUM($DD$5+$DF$5+$DH$5+$DJ$5+$DL$5+$DN$5+$DP$5+$DR$5+$DT$5+$DV$5)</f>
        <v>0.12886597938144329</v>
      </c>
      <c r="DZ3" s="247"/>
      <c r="EA3" s="247"/>
      <c r="EB3" s="181"/>
      <c r="EC3" s="248"/>
      <c r="ED3" s="181"/>
      <c r="EE3" s="181"/>
      <c r="EF3" s="138" t="s">
        <v>62</v>
      </c>
      <c r="EG3" s="175">
        <f>EG5/SUM($CI$5)</f>
        <v>1</v>
      </c>
      <c r="EH3" s="234"/>
      <c r="EI3" s="138" t="s">
        <v>62</v>
      </c>
      <c r="EJ3" s="175">
        <f>EJ5/SUM($DD$5)</f>
        <v>1</v>
      </c>
      <c r="EM3" s="248"/>
      <c r="EN3" s="181"/>
      <c r="EO3" s="181"/>
      <c r="EP3" s="138" t="s">
        <v>62</v>
      </c>
      <c r="EQ3" s="175">
        <f>EQ5/SUM($CI$5)</f>
        <v>1</v>
      </c>
      <c r="ER3" s="234"/>
      <c r="ES3" s="138" t="s">
        <v>62</v>
      </c>
      <c r="ET3" s="175">
        <f>ET5/SUM($DD$5)</f>
        <v>1</v>
      </c>
      <c r="EW3" s="248"/>
      <c r="EX3" s="181"/>
      <c r="EY3" s="181"/>
      <c r="EZ3" s="138" t="s">
        <v>62</v>
      </c>
      <c r="FA3" s="175">
        <f>FA5/SUM($CI$5)</f>
        <v>1</v>
      </c>
      <c r="FB3" s="234"/>
      <c r="FC3" s="138" t="s">
        <v>62</v>
      </c>
      <c r="FD3" s="175">
        <f>FD5/SUM($DD$5)</f>
        <v>1</v>
      </c>
      <c r="FG3" s="248"/>
      <c r="FH3" s="181"/>
      <c r="FI3" s="181"/>
      <c r="FJ3" s="138" t="s">
        <v>62</v>
      </c>
      <c r="FK3" s="175">
        <f>FK5/SUM($CI$5)</f>
        <v>1</v>
      </c>
      <c r="FL3" s="234"/>
      <c r="FM3" s="138" t="s">
        <v>62</v>
      </c>
      <c r="FN3" s="175">
        <f>FN5/SUM($DD$5)</f>
        <v>1</v>
      </c>
      <c r="FQ3" s="171" t="s">
        <v>63</v>
      </c>
      <c r="FU3" s="190" t="s">
        <v>64</v>
      </c>
      <c r="FW3" s="239"/>
      <c r="FX3" s="239"/>
      <c r="FY3" s="239"/>
      <c r="FZ3" s="242"/>
      <c r="GA3" s="242"/>
      <c r="GB3" s="242"/>
      <c r="GC3" s="243"/>
      <c r="GD3" s="243"/>
      <c r="GE3" s="243"/>
      <c r="GG3" s="25">
        <v>400000</v>
      </c>
      <c r="GK3" s="241"/>
      <c r="GL3" s="244" t="s">
        <v>65</v>
      </c>
      <c r="GM3" s="244"/>
      <c r="GN3" s="244"/>
      <c r="GO3" s="244"/>
      <c r="GP3" s="244"/>
      <c r="GQ3" s="237" t="s">
        <v>66</v>
      </c>
      <c r="GR3" s="237"/>
      <c r="GS3" s="237"/>
      <c r="GT3" s="237"/>
      <c r="GU3" s="237"/>
      <c r="GV3" s="238" t="s">
        <v>67</v>
      </c>
      <c r="GW3" s="238"/>
      <c r="GX3" s="238"/>
      <c r="GY3" s="238"/>
      <c r="GZ3" s="238"/>
      <c r="HA3" s="51"/>
      <c r="HB3" s="52"/>
    </row>
    <row r="4" spans="1:210" ht="66.599999999999994" customHeight="1" x14ac:dyDescent="0.35">
      <c r="A4" s="120" t="s">
        <v>68</v>
      </c>
      <c r="B4" s="121" t="s">
        <v>69</v>
      </c>
      <c r="C4" s="122" t="s">
        <v>70</v>
      </c>
      <c r="D4" s="123" t="s">
        <v>71</v>
      </c>
      <c r="E4" s="123" t="s">
        <v>72</v>
      </c>
      <c r="F4" s="124" t="s">
        <v>73</v>
      </c>
      <c r="G4" s="120" t="s">
        <v>74</v>
      </c>
      <c r="H4" s="125" t="s">
        <v>75</v>
      </c>
      <c r="I4" s="125" t="s">
        <v>76</v>
      </c>
      <c r="J4" s="125" t="s">
        <v>77</v>
      </c>
      <c r="K4" s="125" t="s">
        <v>78</v>
      </c>
      <c r="L4" s="125" t="s">
        <v>79</v>
      </c>
      <c r="M4" s="125" t="s">
        <v>80</v>
      </c>
      <c r="N4" s="120" t="s">
        <v>81</v>
      </c>
      <c r="O4" s="120" t="s">
        <v>82</v>
      </c>
      <c r="P4" s="137" t="s">
        <v>83</v>
      </c>
      <c r="Q4" s="137" t="s">
        <v>84</v>
      </c>
      <c r="R4" s="120" t="s">
        <v>85</v>
      </c>
      <c r="S4" s="121" t="s">
        <v>86</v>
      </c>
      <c r="T4" s="121" t="s">
        <v>87</v>
      </c>
      <c r="U4" s="121" t="s">
        <v>88</v>
      </c>
      <c r="V4" s="121" t="s">
        <v>89</v>
      </c>
      <c r="W4" s="121" t="s">
        <v>90</v>
      </c>
      <c r="X4" s="121" t="s">
        <v>91</v>
      </c>
      <c r="Z4" s="143" t="s">
        <v>92</v>
      </c>
      <c r="AA4" s="143" t="s">
        <v>93</v>
      </c>
      <c r="AB4" s="10" t="s">
        <v>94</v>
      </c>
      <c r="AC4" s="28" t="s">
        <v>95</v>
      </c>
      <c r="AE4" s="144" t="s">
        <v>96</v>
      </c>
      <c r="AF4" s="144" t="s">
        <v>97</v>
      </c>
      <c r="AG4" s="158" t="s">
        <v>20</v>
      </c>
      <c r="AH4" s="158" t="s">
        <v>20</v>
      </c>
      <c r="AI4" s="158" t="s">
        <v>98</v>
      </c>
      <c r="AJ4" s="159" t="s">
        <v>99</v>
      </c>
      <c r="AK4" s="158" t="s">
        <v>100</v>
      </c>
      <c r="AL4" s="159" t="s">
        <v>101</v>
      </c>
      <c r="AM4" s="158" t="s">
        <v>102</v>
      </c>
      <c r="AN4" s="159" t="s">
        <v>103</v>
      </c>
      <c r="AO4" s="158" t="s">
        <v>104</v>
      </c>
      <c r="AP4" s="159" t="s">
        <v>101</v>
      </c>
      <c r="AQ4" s="158" t="s">
        <v>105</v>
      </c>
      <c r="AR4" s="159" t="s">
        <v>106</v>
      </c>
      <c r="AS4" s="158" t="s">
        <v>107</v>
      </c>
      <c r="AT4" s="159" t="s">
        <v>99</v>
      </c>
      <c r="AU4" s="158" t="s">
        <v>108</v>
      </c>
      <c r="AV4" s="159" t="s">
        <v>99</v>
      </c>
      <c r="AW4" s="158" t="s">
        <v>109</v>
      </c>
      <c r="AX4" s="159" t="s">
        <v>99</v>
      </c>
      <c r="AY4" s="158" t="s">
        <v>110</v>
      </c>
      <c r="AZ4" s="159" t="s">
        <v>99</v>
      </c>
      <c r="BA4" s="169" t="s">
        <v>111</v>
      </c>
      <c r="BB4" s="110" t="s">
        <v>112</v>
      </c>
      <c r="BC4" s="169" t="s">
        <v>113</v>
      </c>
      <c r="BD4" s="110" t="s">
        <v>112</v>
      </c>
      <c r="BE4" s="169" t="s">
        <v>114</v>
      </c>
      <c r="BF4" s="110" t="s">
        <v>112</v>
      </c>
      <c r="BG4" s="169" t="s">
        <v>115</v>
      </c>
      <c r="BH4" s="110" t="s">
        <v>112</v>
      </c>
      <c r="BI4" s="28" t="s">
        <v>116</v>
      </c>
      <c r="BU4" s="143" t="s">
        <v>117</v>
      </c>
      <c r="BV4" s="172" t="s">
        <v>118</v>
      </c>
      <c r="BW4" s="172" t="s">
        <v>119</v>
      </c>
      <c r="BX4" s="172" t="s">
        <v>120</v>
      </c>
      <c r="BY4" s="172" t="s">
        <v>121</v>
      </c>
      <c r="CA4" s="121" t="s">
        <v>87</v>
      </c>
      <c r="CD4" s="144" t="s">
        <v>96</v>
      </c>
      <c r="CE4" s="144" t="s">
        <v>97</v>
      </c>
      <c r="CF4" s="125" t="s">
        <v>75</v>
      </c>
      <c r="CG4" s="125" t="s">
        <v>76</v>
      </c>
      <c r="CH4" s="176">
        <v>0.3</v>
      </c>
      <c r="CI4" s="177" t="s">
        <v>122</v>
      </c>
      <c r="CJ4" s="176">
        <v>0.4</v>
      </c>
      <c r="CK4" s="177" t="s">
        <v>122</v>
      </c>
      <c r="CL4" s="176">
        <v>0.5</v>
      </c>
      <c r="CM4" s="177" t="s">
        <v>122</v>
      </c>
      <c r="CN4" s="176">
        <v>0.6</v>
      </c>
      <c r="CO4" s="177" t="s">
        <v>122</v>
      </c>
      <c r="CP4" s="176">
        <v>0.7</v>
      </c>
      <c r="CQ4" s="177" t="s">
        <v>122</v>
      </c>
      <c r="CR4" s="176">
        <v>0.8</v>
      </c>
      <c r="CS4" s="177" t="s">
        <v>122</v>
      </c>
      <c r="CT4" s="176">
        <v>0.9</v>
      </c>
      <c r="CU4" s="177" t="s">
        <v>122</v>
      </c>
      <c r="CV4" s="176">
        <v>1</v>
      </c>
      <c r="CW4" s="177" t="s">
        <v>122</v>
      </c>
      <c r="CX4" s="176">
        <v>1.5</v>
      </c>
      <c r="CY4" s="177" t="s">
        <v>122</v>
      </c>
      <c r="CZ4" s="176">
        <v>2</v>
      </c>
      <c r="DA4" s="177" t="s">
        <v>122</v>
      </c>
      <c r="DB4" s="28" t="s">
        <v>123</v>
      </c>
      <c r="DC4" s="176">
        <v>0.3</v>
      </c>
      <c r="DD4" s="177" t="s">
        <v>122</v>
      </c>
      <c r="DE4" s="176">
        <v>0.4</v>
      </c>
      <c r="DF4" s="177" t="s">
        <v>122</v>
      </c>
      <c r="DG4" s="176">
        <v>0.5</v>
      </c>
      <c r="DH4" s="177" t="s">
        <v>122</v>
      </c>
      <c r="DI4" s="176">
        <v>0.6</v>
      </c>
      <c r="DJ4" s="177" t="s">
        <v>122</v>
      </c>
      <c r="DK4" s="176">
        <v>0.7</v>
      </c>
      <c r="DL4" s="177" t="s">
        <v>122</v>
      </c>
      <c r="DM4" s="176">
        <v>0.8</v>
      </c>
      <c r="DN4" s="177" t="s">
        <v>122</v>
      </c>
      <c r="DO4" s="176">
        <v>0.9</v>
      </c>
      <c r="DP4" s="177" t="s">
        <v>122</v>
      </c>
      <c r="DQ4" s="176">
        <v>1</v>
      </c>
      <c r="DR4" s="177" t="s">
        <v>122</v>
      </c>
      <c r="DS4" s="176">
        <v>1.5</v>
      </c>
      <c r="DT4" s="177" t="s">
        <v>122</v>
      </c>
      <c r="DU4" s="176">
        <v>2</v>
      </c>
      <c r="DV4" s="177" t="s">
        <v>122</v>
      </c>
      <c r="DW4" s="28" t="s">
        <v>123</v>
      </c>
      <c r="DZ4" s="144" t="s">
        <v>124</v>
      </c>
      <c r="EA4" s="144" t="s">
        <v>125</v>
      </c>
      <c r="EB4" s="181"/>
      <c r="EC4" s="144" t="s">
        <v>126</v>
      </c>
      <c r="ED4" s="125" t="s">
        <v>75</v>
      </c>
      <c r="EE4" s="125" t="s">
        <v>76</v>
      </c>
      <c r="EF4" s="176">
        <v>1</v>
      </c>
      <c r="EG4" s="177" t="s">
        <v>122</v>
      </c>
      <c r="EH4" s="28" t="s">
        <v>123</v>
      </c>
      <c r="EI4" s="176">
        <v>1</v>
      </c>
      <c r="EJ4" s="177" t="s">
        <v>122</v>
      </c>
      <c r="EK4" s="28" t="s">
        <v>123</v>
      </c>
      <c r="EM4" s="144" t="s">
        <v>126</v>
      </c>
      <c r="EN4" s="125" t="s">
        <v>75</v>
      </c>
      <c r="EO4" s="125" t="s">
        <v>76</v>
      </c>
      <c r="EP4" s="176">
        <v>1</v>
      </c>
      <c r="EQ4" s="177" t="s">
        <v>122</v>
      </c>
      <c r="ER4" s="28" t="s">
        <v>123</v>
      </c>
      <c r="ES4" s="176">
        <v>1</v>
      </c>
      <c r="ET4" s="177" t="s">
        <v>122</v>
      </c>
      <c r="EU4" s="28" t="s">
        <v>123</v>
      </c>
      <c r="EW4" s="144" t="s">
        <v>126</v>
      </c>
      <c r="EX4" s="125" t="s">
        <v>75</v>
      </c>
      <c r="EY4" s="125" t="s">
        <v>76</v>
      </c>
      <c r="EZ4" s="176">
        <v>1</v>
      </c>
      <c r="FA4" s="177" t="s">
        <v>122</v>
      </c>
      <c r="FB4" s="28" t="s">
        <v>123</v>
      </c>
      <c r="FC4" s="176">
        <v>1</v>
      </c>
      <c r="FD4" s="177" t="s">
        <v>122</v>
      </c>
      <c r="FE4" s="28" t="s">
        <v>123</v>
      </c>
      <c r="FG4" s="144" t="s">
        <v>126</v>
      </c>
      <c r="FH4" s="125" t="s">
        <v>75</v>
      </c>
      <c r="FI4" s="125" t="s">
        <v>76</v>
      </c>
      <c r="FJ4" s="176">
        <v>1</v>
      </c>
      <c r="FK4" s="177" t="s">
        <v>122</v>
      </c>
      <c r="FL4" s="28" t="s">
        <v>123</v>
      </c>
      <c r="FM4" s="176">
        <v>1</v>
      </c>
      <c r="FN4" s="177" t="s">
        <v>122</v>
      </c>
      <c r="FO4" s="28" t="s">
        <v>123</v>
      </c>
      <c r="FQ4" s="185" t="s">
        <v>59</v>
      </c>
      <c r="FR4" s="186" t="s">
        <v>127</v>
      </c>
      <c r="FS4" s="187" t="s">
        <v>60</v>
      </c>
      <c r="FT4" s="188" t="s">
        <v>127</v>
      </c>
      <c r="FU4" s="191" t="s">
        <v>128</v>
      </c>
      <c r="FW4" s="28" t="s">
        <v>129</v>
      </c>
      <c r="FX4" s="28" t="s">
        <v>130</v>
      </c>
      <c r="FY4" s="28" t="s">
        <v>131</v>
      </c>
      <c r="FZ4" s="28" t="s">
        <v>129</v>
      </c>
      <c r="GA4" s="28" t="s">
        <v>130</v>
      </c>
      <c r="GB4" s="28" t="s">
        <v>131</v>
      </c>
      <c r="GC4" s="28" t="s">
        <v>129</v>
      </c>
      <c r="GD4" s="28" t="s">
        <v>130</v>
      </c>
      <c r="GE4" s="28" t="s">
        <v>131</v>
      </c>
      <c r="GF4" s="10" t="s">
        <v>132</v>
      </c>
      <c r="GG4" s="28" t="s">
        <v>133</v>
      </c>
      <c r="GH4" s="28" t="s">
        <v>134</v>
      </c>
      <c r="GI4" s="194" t="s">
        <v>135</v>
      </c>
      <c r="GK4" s="196" t="s">
        <v>136</v>
      </c>
      <c r="GL4" s="197"/>
      <c r="GM4" s="197"/>
      <c r="GN4" s="197" t="s">
        <v>129</v>
      </c>
      <c r="GO4" s="197" t="s">
        <v>130</v>
      </c>
      <c r="GP4" s="197" t="s">
        <v>131</v>
      </c>
      <c r="GQ4" s="197"/>
      <c r="GR4" s="197"/>
      <c r="GS4" s="197" t="s">
        <v>129</v>
      </c>
      <c r="GT4" s="197" t="s">
        <v>130</v>
      </c>
      <c r="GU4" s="197" t="s">
        <v>131</v>
      </c>
      <c r="GV4" s="197"/>
      <c r="GW4" s="197"/>
      <c r="GX4" s="197" t="s">
        <v>129</v>
      </c>
      <c r="GY4" s="197" t="s">
        <v>130</v>
      </c>
      <c r="GZ4" s="197" t="s">
        <v>131</v>
      </c>
      <c r="HA4" s="51" t="s">
        <v>132</v>
      </c>
      <c r="HB4" s="52"/>
    </row>
    <row r="5" spans="1:210" x14ac:dyDescent="0.25">
      <c r="A5" s="10">
        <v>2</v>
      </c>
      <c r="B5" s="126" t="s">
        <v>137</v>
      </c>
      <c r="C5" s="127" t="str">
        <f t="shared" ref="C5:C29" si="0">"充值，即可获得"&amp;B5&amp;"奖励"</f>
        <v>充值，即可获得会员卡奖励</v>
      </c>
      <c r="D5" s="128">
        <v>2</v>
      </c>
      <c r="E5" s="10" t="str">
        <f>"1|2|"&amp;MIN(G5*10000,500000)&amp;",1|1|"&amp;MIN(G5*1,1000)</f>
        <v>1|2|300000,1|1|30</v>
      </c>
      <c r="G5" s="10">
        <v>30</v>
      </c>
      <c r="H5" s="11">
        <f t="shared" ref="H5:H42" si="1">AE5*$G5*$AD$2</f>
        <v>6000000</v>
      </c>
      <c r="I5" s="11">
        <f t="shared" ref="I5:I42" si="2">AF5*$G5*$AD$2</f>
        <v>6000000</v>
      </c>
      <c r="J5" s="138" t="str">
        <f>"[["&amp;CH5&amp;","&amp;CI5&amp;"],["&amp;CJ5&amp;","&amp;CK5&amp;"],["&amp;CL5&amp;","&amp;CM5&amp;"],["&amp;CN5&amp;","&amp;CO5&amp;"],["&amp;CP5&amp;","&amp;CQ5&amp;"],["&amp;CR5&amp;","&amp;CS5&amp;"],["&amp;CT5&amp;","&amp;CU5&amp;"],["&amp;CV5&amp;","&amp;CW5&amp;"],["&amp;CX5&amp;","&amp;CY5&amp;"],["&amp;CZ5&amp;","&amp;DA5&amp;"]]"</f>
        <v>[[1800000,10],[2400000,10],[3000000,14],[3600000,20],[4200000,20],[4800000,20],[5400000,20],[6000000,25],[9000000,30],[12000000,25]]</v>
      </c>
      <c r="K5" s="138" t="str">
        <f>"[["&amp;DC5&amp;","&amp;DD5&amp;"],["&amp;DE5&amp;","&amp;DF5&amp;"],["&amp;DG5&amp;","&amp;DH5&amp;"],["&amp;DI5&amp;","&amp;DJ5&amp;"],["&amp;DK5&amp;","&amp;DL5&amp;"],["&amp;DM5&amp;","&amp;DN5&amp;"],["&amp;DO5&amp;","&amp;DP5&amp;"],["&amp;DQ5&amp;","&amp;DR5&amp;"],["&amp;DS5&amp;","&amp;DT5&amp;"],["&amp;DU5&amp;","&amp;DV5&amp;"]]"</f>
        <v>[[1800000,10],[2400000,10],[3000000,14],[3600000,20],[4200000,20],[4800000,20],[5400000,20],[6000000,25],[9000000,30],[12000000,25]]</v>
      </c>
      <c r="L5" s="138" t="str">
        <f>"[[9,["&amp;EF5&amp;","&amp;EG5&amp;"]],[10,["&amp;EP5&amp;","&amp;EQ5&amp;"]],[11,["&amp;EZ5&amp;","&amp;FA5&amp;"]],[12,["&amp;FJ5&amp;","&amp;FK5&amp;"]]]"</f>
        <v>[[9,[3000000,10]],[10,[4500000,10]],[11,[7500000,10]],[12,[9000000,10]]]</v>
      </c>
      <c r="M5" s="138" t="str">
        <f>"[[9,["&amp;EI5&amp;","&amp;EJ5&amp;"]],[10,["&amp;ES5&amp;","&amp;ET5&amp;"]],[11,["&amp;FC5&amp;","&amp;FD5&amp;"]],[12,["&amp;FM5&amp;","&amp;FN5&amp;"]]]"</f>
        <v>[[9,[3000000,10]],[10,[4500000,10]],[11,[7500000,10]],[12,[9000000,10]]]</v>
      </c>
      <c r="N5" s="11">
        <f>ROUND(G5*AB5/(AB5+AC5),3)</f>
        <v>16.303999999999998</v>
      </c>
      <c r="O5" s="11">
        <f>G5-N5</f>
        <v>13.696000000000002</v>
      </c>
      <c r="P5" s="139" t="s">
        <v>138</v>
      </c>
      <c r="R5" s="138" t="str">
        <f>A5&amp;B5</f>
        <v>2会员卡</v>
      </c>
      <c r="S5" s="132" t="str">
        <f>"[[1,"&amp;BV5&amp;"],[2,"&amp;BW5&amp;"],[3,"&amp;BX5&amp;"],[4,"&amp;BY5&amp;"]]"</f>
        <v>[[1,4500],[2,9000],[3,18000],[4,27000]]</v>
      </c>
      <c r="T5" s="132" t="str">
        <f>"[[1,"&amp;CA5&amp;"],[2,"&amp;CA5&amp;"],[3,"&amp;CA5&amp;"],[4,"&amp;CA5&amp;"]]"</f>
        <v>[[1,650000],[2,650000],[3,650000],[4,650000]]</v>
      </c>
      <c r="U5" s="138">
        <f>Z5</f>
        <v>6500000</v>
      </c>
      <c r="V5" s="138">
        <v>0</v>
      </c>
      <c r="W5" s="138">
        <v>0</v>
      </c>
      <c r="X5" s="138" t="str">
        <f>TRIM(GI5)</f>
        <v/>
      </c>
      <c r="Z5" s="138">
        <f>AG5+H5</f>
        <v>6500000</v>
      </c>
      <c r="AA5" s="138">
        <f>I5+AH5</f>
        <v>6200000</v>
      </c>
      <c r="AB5" s="145">
        <f>AG5+AH5*30+I5</f>
        <v>12500000</v>
      </c>
      <c r="AC5" s="138">
        <f>(AJ5+AL5+AN5)*30</f>
        <v>10500000</v>
      </c>
      <c r="AE5" s="146">
        <f t="shared" ref="AE5" si="3">AF5</f>
        <v>2</v>
      </c>
      <c r="AF5" s="147">
        <v>2</v>
      </c>
      <c r="AG5" s="11">
        <f>'会员卡|NobleCard'!M5</f>
        <v>500000</v>
      </c>
      <c r="AH5" s="11">
        <f>'会员卡|NobleCard'!V5</f>
        <v>200000</v>
      </c>
      <c r="AI5" s="17">
        <v>0</v>
      </c>
      <c r="AJ5" s="9">
        <f>AI5*$AD$2/$AD$3</f>
        <v>0</v>
      </c>
      <c r="AK5" s="17">
        <f>'会员卡|NobleCard'!Z5</f>
        <v>5</v>
      </c>
      <c r="AL5" s="9">
        <f>AK5*2*$AD$2/$AD$3</f>
        <v>100000</v>
      </c>
      <c r="AM5" s="17">
        <f>'会员卡|NobleCard'!AD5</f>
        <v>5</v>
      </c>
      <c r="AN5" s="9">
        <f t="shared" ref="AN5" si="4">AM5*5*$AD$2/$AD$3</f>
        <v>250000</v>
      </c>
      <c r="AO5" s="17">
        <v>0</v>
      </c>
      <c r="AP5" s="9">
        <f t="shared" ref="AP5:AP8" si="5">AO5*2*$AD$2/$AD$3</f>
        <v>0</v>
      </c>
      <c r="AQ5" s="17">
        <v>0</v>
      </c>
      <c r="AR5" s="9">
        <f>AQ5*10*$AD$2/$AD$3</f>
        <v>0</v>
      </c>
      <c r="AS5" s="17">
        <v>0</v>
      </c>
      <c r="AT5" s="9">
        <f t="shared" ref="AT5:AV20" si="6">AS5*1000000</f>
        <v>0</v>
      </c>
      <c r="AU5" s="17">
        <v>0</v>
      </c>
      <c r="AV5" s="9">
        <f t="shared" si="6"/>
        <v>0</v>
      </c>
      <c r="AW5" s="17">
        <v>0</v>
      </c>
      <c r="AX5" s="9">
        <f t="shared" ref="AX5" si="7">AW5*1000000</f>
        <v>0</v>
      </c>
      <c r="AY5" s="17">
        <v>0</v>
      </c>
      <c r="AZ5" s="9">
        <f t="shared" ref="AZ5" si="8">AY5*1000000</f>
        <v>0</v>
      </c>
      <c r="BA5" s="170"/>
      <c r="BB5" s="170"/>
      <c r="BC5" s="11">
        <f t="shared" ref="BC5:BC42" si="9">I5+AH5+AT5+AV5+AX5+AZ5</f>
        <v>6200000</v>
      </c>
      <c r="BD5" s="170">
        <f t="shared" ref="BD5:BD42" si="10">BC5/BI5</f>
        <v>206666.66666666666</v>
      </c>
      <c r="BE5" s="11">
        <f>I5+AH5+AT5+AV5+AX5+AZ5+AJ5</f>
        <v>6200000</v>
      </c>
      <c r="BF5" s="170">
        <f>BE5/BI5</f>
        <v>206666.66666666666</v>
      </c>
      <c r="BG5" s="11">
        <f>I5+AH5+AT5+AV5+AX5+AZ5+AJ5+AL5+AN5+AP5+AR5</f>
        <v>6550000</v>
      </c>
      <c r="BH5" s="170">
        <f t="shared" ref="BH5:BH42" si="11">BG5/BI5</f>
        <v>218333.33333333334</v>
      </c>
      <c r="BI5" s="10">
        <f>G5</f>
        <v>30</v>
      </c>
      <c r="BM5" s="30" t="s">
        <v>139</v>
      </c>
      <c r="BU5" s="142">
        <v>0.3</v>
      </c>
      <c r="BV5" s="138">
        <f t="shared" ref="BV5:BY24" si="12">ROUND($G5*BV$3*$BU5,0)</f>
        <v>4500</v>
      </c>
      <c r="BW5" s="138">
        <f t="shared" si="12"/>
        <v>9000</v>
      </c>
      <c r="BX5" s="138">
        <f t="shared" si="12"/>
        <v>18000</v>
      </c>
      <c r="BY5" s="138">
        <f t="shared" si="12"/>
        <v>27000</v>
      </c>
      <c r="CA5" s="138">
        <f>IF(BU5=0,0,ROUND(Z5*0.1,0))</f>
        <v>650000</v>
      </c>
      <c r="CC5" s="28"/>
      <c r="CD5" s="146">
        <f>AE5</f>
        <v>2</v>
      </c>
      <c r="CE5" s="147">
        <f>AF5</f>
        <v>2</v>
      </c>
      <c r="CF5" s="138">
        <f>CD5*$G5*$AD$2</f>
        <v>6000000</v>
      </c>
      <c r="CG5" s="138">
        <f>CE5*$G5*$AD$2</f>
        <v>6000000</v>
      </c>
      <c r="CH5" s="138">
        <f>$CF5*CH$4</f>
        <v>1800000</v>
      </c>
      <c r="CI5" s="142">
        <v>10</v>
      </c>
      <c r="CJ5" s="138">
        <f>$CF5*CJ$4</f>
        <v>2400000</v>
      </c>
      <c r="CK5" s="142">
        <v>10</v>
      </c>
      <c r="CL5" s="138">
        <f>$CF5*CL$4</f>
        <v>3000000</v>
      </c>
      <c r="CM5" s="142">
        <v>14</v>
      </c>
      <c r="CN5" s="138">
        <f>$CF5*CN$4</f>
        <v>3600000</v>
      </c>
      <c r="CO5" s="142">
        <v>20</v>
      </c>
      <c r="CP5" s="138">
        <f>$CF5*CP$4</f>
        <v>4200000</v>
      </c>
      <c r="CQ5" s="179">
        <v>20</v>
      </c>
      <c r="CR5" s="138">
        <f>$CF5*CR$4</f>
        <v>4800000</v>
      </c>
      <c r="CS5" s="142">
        <v>20</v>
      </c>
      <c r="CT5" s="138">
        <f>$CF5*CT$4</f>
        <v>5400000</v>
      </c>
      <c r="CU5" s="142">
        <v>20</v>
      </c>
      <c r="CV5" s="138">
        <f>$CF5*CV$4</f>
        <v>6000000</v>
      </c>
      <c r="CW5" s="142">
        <v>25</v>
      </c>
      <c r="CX5" s="138">
        <f>$CF5*CX$4</f>
        <v>9000000</v>
      </c>
      <c r="CY5" s="142">
        <v>30</v>
      </c>
      <c r="CZ5" s="138">
        <f>$CF5*CZ$4</f>
        <v>12000000</v>
      </c>
      <c r="DA5" s="142">
        <v>25</v>
      </c>
      <c r="DB5" s="180">
        <f>(CH5*CI5+CJ5*CK5+CL5*CM5+CN5*CO5+CP5*CQ5+CR5*CS5+CT5*CU5+CV5*CW5+CX5*CY5+CZ5*DA5)/SUM(CI5+CK5+CM5+CO5+CQ5+CS5+CU5+CW5+CY5+DA5)</f>
        <v>6000000</v>
      </c>
      <c r="DC5" s="138">
        <f>$CG5*DC$4</f>
        <v>1800000</v>
      </c>
      <c r="DD5" s="142">
        <v>10</v>
      </c>
      <c r="DE5" s="138">
        <f>$CG5*DE$4</f>
        <v>2400000</v>
      </c>
      <c r="DF5" s="142">
        <v>10</v>
      </c>
      <c r="DG5" s="138">
        <f>$CG5*DG$4</f>
        <v>3000000</v>
      </c>
      <c r="DH5" s="142">
        <v>14</v>
      </c>
      <c r="DI5" s="138">
        <f>$CG5*DI$4</f>
        <v>3600000</v>
      </c>
      <c r="DJ5" s="142">
        <v>20</v>
      </c>
      <c r="DK5" s="138">
        <f>$CG5*DK$4</f>
        <v>4200000</v>
      </c>
      <c r="DL5" s="142">
        <v>20</v>
      </c>
      <c r="DM5" s="138">
        <f>$CG5*DM$4</f>
        <v>4800000</v>
      </c>
      <c r="DN5" s="142">
        <v>20</v>
      </c>
      <c r="DO5" s="138">
        <f>$CG5*DO$4</f>
        <v>5400000</v>
      </c>
      <c r="DP5" s="142">
        <v>20</v>
      </c>
      <c r="DQ5" s="138">
        <f>$CG5*DQ$4</f>
        <v>6000000</v>
      </c>
      <c r="DR5" s="142">
        <v>25</v>
      </c>
      <c r="DS5" s="138">
        <f>$CG5*DS$4</f>
        <v>9000000</v>
      </c>
      <c r="DT5" s="142">
        <v>30</v>
      </c>
      <c r="DU5" s="138">
        <f>$CG5*DU$4</f>
        <v>12000000</v>
      </c>
      <c r="DV5" s="142">
        <v>25</v>
      </c>
      <c r="DW5" s="180">
        <f>(DC5*DD5+DE5*DF5+DG5*DH5+DI5*DJ5+DK5*DL5+DM5*DN5+DO5*DP5+DQ5*DR5+DS5*DT5+DU5*DV5)/SUM(DD5+DF5+DH5+DJ5+DL5+DN5+DP5+DR5+DT5+DV5)</f>
        <v>6000000</v>
      </c>
      <c r="DZ5" s="146">
        <f>AE5</f>
        <v>2</v>
      </c>
      <c r="EA5" s="147">
        <f>AF5</f>
        <v>2</v>
      </c>
      <c r="EB5" s="181"/>
      <c r="EC5" s="154">
        <v>0.5</v>
      </c>
      <c r="ED5" s="138">
        <f>$DZ5*$G5*$AD$2*EC$5</f>
        <v>3000000</v>
      </c>
      <c r="EE5" s="138">
        <f>$EA5*$G5*$AD$2*EC$5</f>
        <v>3000000</v>
      </c>
      <c r="EF5" s="138">
        <f>ED5*EF$4</f>
        <v>3000000</v>
      </c>
      <c r="EG5" s="142">
        <v>10</v>
      </c>
      <c r="EH5" s="180">
        <f>(EF5*EG5)/SUM(EG5)</f>
        <v>3000000</v>
      </c>
      <c r="EI5" s="138">
        <f>EE5*EI$4</f>
        <v>3000000</v>
      </c>
      <c r="EJ5" s="142">
        <v>10</v>
      </c>
      <c r="EK5" s="180">
        <f>(EI5*EJ5)/SUM(EJ5)</f>
        <v>3000000</v>
      </c>
      <c r="EM5" s="154">
        <v>0.75</v>
      </c>
      <c r="EN5" s="138">
        <f>$DZ5*$G5*$AD$2*EM$5</f>
        <v>4500000</v>
      </c>
      <c r="EO5" s="138">
        <f>$EA5*$G5*$AD$2*EM$5</f>
        <v>4500000</v>
      </c>
      <c r="EP5" s="138">
        <f>EN5*EP$4</f>
        <v>4500000</v>
      </c>
      <c r="EQ5" s="142">
        <v>10</v>
      </c>
      <c r="ER5" s="180">
        <f>(EP5*EQ5)/SUM(EQ5)</f>
        <v>4500000</v>
      </c>
      <c r="ES5" s="138">
        <f>EO5*ES$4</f>
        <v>4500000</v>
      </c>
      <c r="ET5" s="142">
        <v>10</v>
      </c>
      <c r="EU5" s="180">
        <f>(ES5*ET5)/SUM(ET5)</f>
        <v>4500000</v>
      </c>
      <c r="EW5" s="154">
        <v>1.25</v>
      </c>
      <c r="EX5" s="138">
        <f>$DZ5*$G5*$AD$2*EW$5</f>
        <v>7500000</v>
      </c>
      <c r="EY5" s="138">
        <f>$EA5*$G5*$AD$2*EW$5</f>
        <v>7500000</v>
      </c>
      <c r="EZ5" s="138">
        <f>EX5*EZ$4</f>
        <v>7500000</v>
      </c>
      <c r="FA5" s="142">
        <v>10</v>
      </c>
      <c r="FB5" s="180">
        <f>(EZ5*FA5)/SUM(FA5)</f>
        <v>7500000</v>
      </c>
      <c r="FC5" s="138">
        <f>EY5*FC$4</f>
        <v>7500000</v>
      </c>
      <c r="FD5" s="142">
        <v>10</v>
      </c>
      <c r="FE5" s="180">
        <f>(FC5*FD5)/SUM(FD5)</f>
        <v>7500000</v>
      </c>
      <c r="FG5" s="154">
        <v>1.5</v>
      </c>
      <c r="FH5" s="138">
        <f>$DZ5*$G5*$AD$2*FG$5</f>
        <v>9000000</v>
      </c>
      <c r="FI5" s="138">
        <f>$EA5*$G5*$AD$2*FG$5</f>
        <v>9000000</v>
      </c>
      <c r="FJ5" s="138">
        <f>FH5*FJ$4</f>
        <v>9000000</v>
      </c>
      <c r="FK5" s="142">
        <v>10</v>
      </c>
      <c r="FL5" s="180">
        <f>(FJ5*FK5)/SUM(FK5)</f>
        <v>9000000</v>
      </c>
      <c r="FM5" s="138">
        <f>FI5*FM$4</f>
        <v>9000000</v>
      </c>
      <c r="FN5" s="142">
        <v>10</v>
      </c>
      <c r="FO5" s="180">
        <f>(FM5*FN5)/SUM(FN5)</f>
        <v>9000000</v>
      </c>
      <c r="FQ5" s="138">
        <f>AG5+AH5*30</f>
        <v>6500000</v>
      </c>
      <c r="FR5" s="170">
        <f>FQ5/G5</f>
        <v>216666.66666666666</v>
      </c>
      <c r="FS5" s="138">
        <f>FQ5</f>
        <v>6500000</v>
      </c>
      <c r="FT5" s="170">
        <f>FS5/G5</f>
        <v>216666.66666666666</v>
      </c>
      <c r="FU5" s="192">
        <v>0</v>
      </c>
      <c r="FW5" s="193">
        <f t="shared" ref="FW5:FW36" si="13">ROUND(VLOOKUP($G5,$GK:$GZ,4,0)*$FU5,0)</f>
        <v>0</v>
      </c>
      <c r="FX5" s="193">
        <f>ROUND(VLOOKUP($G5,$GK:$GZ,5,0)*$FU5,0)</f>
        <v>0</v>
      </c>
      <c r="FY5" s="193">
        <f>VLOOKUP($G5,$GK:$GZ,6,0)</f>
        <v>33</v>
      </c>
      <c r="FZ5" s="193">
        <f>ROUND(VLOOKUP($G5,$GK:$GZ,9,0)*$FU5,0)</f>
        <v>0</v>
      </c>
      <c r="GA5" s="193">
        <f>ROUND(VLOOKUP($G5,$GK:$GZ,10,0)*$FU5,0)</f>
        <v>0</v>
      </c>
      <c r="GB5" s="193">
        <f>VLOOKUP($G5,$GK:$GZ,11,0)</f>
        <v>34</v>
      </c>
      <c r="GC5" s="193">
        <f>ROUND(VLOOKUP($G5,$GK:$GZ,14,0)*$FU5,0)</f>
        <v>0</v>
      </c>
      <c r="GD5" s="193">
        <f>ROUND(VLOOKUP($G5,$GK:$GZ,15,0)*$FU5,0)</f>
        <v>0</v>
      </c>
      <c r="GE5" s="193">
        <f>VLOOKUP($G5,$GK:$GZ,16,0)</f>
        <v>33</v>
      </c>
      <c r="GF5" s="19">
        <f t="shared" ref="GF5:GF25" si="14">((FW5+FX5)/2*FY5+(FZ5+GA5)/2*GB5+(GC5+GD5)/2*GE5)/(FY5+GB5+GE5)</f>
        <v>0</v>
      </c>
      <c r="GG5" s="19">
        <f>(FQ5+GF5)/$GG$3/G5</f>
        <v>0.54166666666666663</v>
      </c>
      <c r="GH5" s="11">
        <f>(FS5+GF5)/$GG$3/G5</f>
        <v>0.54166666666666663</v>
      </c>
      <c r="GI5" s="11" t="str">
        <f>IF(FU5=0,"","[["&amp;FY5&amp;",["&amp;FW5&amp;","&amp;FX5&amp;"]],["&amp;GB5&amp;",["&amp;FZ5&amp;","&amp;GA5&amp;"]],["&amp;GE5&amp;",["&amp;GC5&amp;","&amp;GD5&amp;"]]]")</f>
        <v/>
      </c>
      <c r="GK5" s="198">
        <v>1</v>
      </c>
      <c r="GL5" s="199">
        <f>GN5/$GK5</f>
        <v>200000</v>
      </c>
      <c r="GM5" s="199">
        <f>GO5/$GK5</f>
        <v>300000</v>
      </c>
      <c r="GN5" s="200">
        <v>200000</v>
      </c>
      <c r="GO5" s="200">
        <v>300000</v>
      </c>
      <c r="GP5" s="201">
        <v>33</v>
      </c>
      <c r="GQ5" s="199">
        <f>GS5/$GK5</f>
        <v>300000</v>
      </c>
      <c r="GR5" s="199">
        <f>GT5/$GK5</f>
        <v>500000</v>
      </c>
      <c r="GS5" s="201">
        <v>300000</v>
      </c>
      <c r="GT5" s="201">
        <v>500000</v>
      </c>
      <c r="GU5" s="201">
        <v>34</v>
      </c>
      <c r="GV5" s="199">
        <f>GX5/$GK5</f>
        <v>400000</v>
      </c>
      <c r="GW5" s="199">
        <f>GY5/$GK5</f>
        <v>600000</v>
      </c>
      <c r="GX5" s="201">
        <v>400000</v>
      </c>
      <c r="GY5" s="201">
        <v>600000</v>
      </c>
      <c r="GZ5" s="216">
        <v>33</v>
      </c>
      <c r="HA5" s="222">
        <f t="shared" ref="HA5:HA27" si="15">((GN5+GO5)/2*GP5+(GS5+GT5)/2*GU5+(GX5+GY5)/2*GZ5)/(GP5+GU5+GZ5)</f>
        <v>383500</v>
      </c>
      <c r="HB5" s="221"/>
    </row>
    <row r="6" spans="1:210" x14ac:dyDescent="0.25">
      <c r="A6" s="10">
        <v>101</v>
      </c>
      <c r="B6" s="126" t="str">
        <f t="shared" ref="B6:B12" si="16">"商城-星钻."&amp;G6&amp;"元"</f>
        <v>商城-星钻.6元</v>
      </c>
      <c r="C6" s="127" t="str">
        <f t="shared" si="0"/>
        <v>充值，即可获得商城-星钻.6元奖励</v>
      </c>
      <c r="D6" s="128">
        <v>7</v>
      </c>
      <c r="E6" s="10" t="str">
        <f>"1|2|"&amp;MIN(G6*10000,500000)&amp;",1|1|"&amp;MIN(G6*1,1000)</f>
        <v>1|2|60000,1|1|6</v>
      </c>
      <c r="G6" s="10">
        <f>'商城|Shop'!C5</f>
        <v>6</v>
      </c>
      <c r="H6" s="11">
        <f t="shared" si="1"/>
        <v>0</v>
      </c>
      <c r="I6" s="11">
        <f t="shared" si="2"/>
        <v>0</v>
      </c>
      <c r="J6" s="138" t="str">
        <f t="shared" ref="J6:J53" si="17">"[["&amp;CH6&amp;","&amp;CI6&amp;"],["&amp;CJ6&amp;","&amp;CK6&amp;"],["&amp;CL6&amp;","&amp;CM6&amp;"],["&amp;CN6&amp;","&amp;CO6&amp;"],["&amp;CP6&amp;","&amp;CQ6&amp;"],["&amp;CR6&amp;","&amp;CS6&amp;"],["&amp;CT6&amp;","&amp;CU6&amp;"],["&amp;CV6&amp;","&amp;CW6&amp;"],["&amp;CX6&amp;","&amp;CY6&amp;"],["&amp;CZ6&amp;","&amp;DA6&amp;"]]"</f>
        <v>[[0,10],[0,10],[0,14],[0,20],[0,20],[0,20],[0,20],[0,25],[0,30],[0,25]]</v>
      </c>
      <c r="K6" s="138" t="str">
        <f t="shared" ref="K6:K53" si="18">"[["&amp;DC6&amp;","&amp;DD6&amp;"],["&amp;DE6&amp;","&amp;DF6&amp;"],["&amp;DG6&amp;","&amp;DH6&amp;"],["&amp;DI6&amp;","&amp;DJ6&amp;"],["&amp;DK6&amp;","&amp;DL6&amp;"],["&amp;DM6&amp;","&amp;DN6&amp;"],["&amp;DO6&amp;","&amp;DP6&amp;"],["&amp;DQ6&amp;","&amp;DR6&amp;"],["&amp;DS6&amp;","&amp;DT6&amp;"],["&amp;DU6&amp;","&amp;DV6&amp;"]]"</f>
        <v>[[0,10],[0,10],[0,14],[0,20],[0,20],[0,20],[0,20],[0,25],[0,30],[0,25]]</v>
      </c>
      <c r="L6" s="138" t="str">
        <f t="shared" ref="L6:L68" si="19">"[[9,["&amp;EF6&amp;","&amp;EG6&amp;"]],[10,["&amp;EP6&amp;","&amp;EQ6&amp;"]],[11,["&amp;EZ6&amp;","&amp;FA6&amp;"]],[12,["&amp;FJ6&amp;","&amp;FK6&amp;"]]]"</f>
        <v>[[9,[0,10]],[10,[0,10]],[11,[0,10]],[12,[0,10]]]</v>
      </c>
      <c r="M6" s="138" t="str">
        <f t="shared" ref="M6:M68" si="20">"[[9,["&amp;EI6&amp;","&amp;EJ6&amp;"]],[10,["&amp;ES6&amp;","&amp;ET6&amp;"]],[11,["&amp;FC6&amp;","&amp;FD6&amp;"]],[12,["&amp;FM6&amp;","&amp;FN6&amp;"]]]"</f>
        <v>[[9,[0,10]],[10,[0,10]],[11,[0,10]],[12,[0,10]]]</v>
      </c>
      <c r="N6" s="11">
        <f t="shared" ref="N6:N43" si="21">ROUND(G6*AB6/(AB6+AC6),3)</f>
        <v>0</v>
      </c>
      <c r="O6" s="11">
        <f t="shared" ref="O6:O29" si="22">G6-N6</f>
        <v>6</v>
      </c>
      <c r="P6" s="139" t="s">
        <v>140</v>
      </c>
      <c r="Q6" s="10">
        <f t="shared" ref="Q6:Q37" si="23">A6</f>
        <v>101</v>
      </c>
      <c r="R6" s="138" t="str">
        <f t="shared" ref="R6:R43" si="24">A6&amp;B6</f>
        <v>101商城-星钻.6元</v>
      </c>
      <c r="S6" s="132" t="str">
        <f t="shared" ref="S6:S43" si="25">"[[1,"&amp;BV6&amp;"],[2,"&amp;BW6&amp;"],[3,"&amp;BX6&amp;"],[4,"&amp;BY6&amp;"]]"</f>
        <v>[[1,0],[2,0],[3,0],[4,0]]</v>
      </c>
      <c r="T6" s="132" t="str">
        <f t="shared" ref="T6:T43" si="26">"[[1,"&amp;CA6&amp;"],[2,"&amp;CA6&amp;"],[3,"&amp;CA6&amp;"],[4,"&amp;CA6&amp;"]]"</f>
        <v>[[1,0],[2,0],[3,0],[4,0]]</v>
      </c>
      <c r="U6" s="138">
        <f t="shared" ref="U6:U43" si="27">Z6</f>
        <v>0</v>
      </c>
      <c r="V6" s="138">
        <f>VLOOKUP(G6,IF({1,0},$G$54:$G$60,$A$54:$A$60),2,0)</f>
        <v>1501</v>
      </c>
      <c r="W6" s="138">
        <v>100</v>
      </c>
      <c r="X6" s="142" t="str">
        <f t="shared" ref="X6:X69" si="28">TRIM(GI6)</f>
        <v/>
      </c>
      <c r="Z6" s="138">
        <f t="shared" ref="Z6:Z43" si="29">AG6+H6</f>
        <v>0</v>
      </c>
      <c r="AA6" s="138">
        <f t="shared" ref="AA6:AA43" si="30">I6+AH6</f>
        <v>0</v>
      </c>
      <c r="AB6" s="148">
        <f t="shared" ref="AB6:AB12" si="31">I6</f>
        <v>0</v>
      </c>
      <c r="AC6" s="138">
        <f t="shared" ref="AC6:AC12" si="32">AJ6</f>
        <v>600000</v>
      </c>
      <c r="AE6" s="149">
        <v>0</v>
      </c>
      <c r="AF6" s="149">
        <v>0</v>
      </c>
      <c r="AG6" s="11">
        <f>AH6</f>
        <v>0</v>
      </c>
      <c r="AH6" s="17">
        <v>0</v>
      </c>
      <c r="AI6" s="11">
        <f>'商城|Shop'!D5+'商城|Shop'!F5</f>
        <v>60</v>
      </c>
      <c r="AJ6" s="9">
        <f t="shared" ref="AJ6:AJ43" si="33">AI6*$AD$2/$AD$3</f>
        <v>600000</v>
      </c>
      <c r="AK6" s="17">
        <v>0</v>
      </c>
      <c r="AL6" s="9">
        <f t="shared" ref="AL6:AL44" si="34">AK6*2*$AD$2/$AD$3</f>
        <v>0</v>
      </c>
      <c r="AM6" s="17">
        <v>0</v>
      </c>
      <c r="AN6" s="9">
        <f t="shared" ref="AN6:AN7" si="35">AM6*5*20000</f>
        <v>0</v>
      </c>
      <c r="AO6" s="17">
        <v>0</v>
      </c>
      <c r="AP6" s="9">
        <f t="shared" si="5"/>
        <v>0</v>
      </c>
      <c r="AQ6" s="17">
        <v>0</v>
      </c>
      <c r="AR6" s="9">
        <f t="shared" ref="AR6:AR44" si="36">AQ6*10*$AD$2/$AD$3</f>
        <v>0</v>
      </c>
      <c r="AS6" s="17">
        <v>0</v>
      </c>
      <c r="AT6" s="9">
        <f t="shared" si="6"/>
        <v>0</v>
      </c>
      <c r="AU6" s="17">
        <v>0</v>
      </c>
      <c r="AV6" s="9">
        <f t="shared" si="6"/>
        <v>0</v>
      </c>
      <c r="AW6" s="17">
        <v>0</v>
      </c>
      <c r="AX6" s="9">
        <f t="shared" ref="AX6" si="37">AW6*1000000</f>
        <v>0</v>
      </c>
      <c r="AY6" s="17">
        <v>0</v>
      </c>
      <c r="AZ6" s="9">
        <f t="shared" ref="AZ6" si="38">AY6*1000000</f>
        <v>0</v>
      </c>
      <c r="BA6" s="170"/>
      <c r="BB6" s="170"/>
      <c r="BC6" s="11">
        <f t="shared" si="9"/>
        <v>0</v>
      </c>
      <c r="BD6" s="170">
        <f t="shared" si="10"/>
        <v>0</v>
      </c>
      <c r="BE6" s="11">
        <f t="shared" ref="BE6:BE43" si="39">I6+AH6+AT6+AV6+AX6+AZ6+AJ6</f>
        <v>600000</v>
      </c>
      <c r="BF6" s="170">
        <f t="shared" ref="BF6:BF43" si="40">BE6/BI6</f>
        <v>100000</v>
      </c>
      <c r="BG6" s="11">
        <f t="shared" ref="BG6:BG43" si="41">I6+AH6+AT6+AV6+AX6+AZ6+AJ6+AL6+AN6+AP6+AR6</f>
        <v>600000</v>
      </c>
      <c r="BH6" s="170">
        <f t="shared" si="11"/>
        <v>100000</v>
      </c>
      <c r="BI6" s="10">
        <f t="shared" ref="BI6:BI43" si="42">G6</f>
        <v>6</v>
      </c>
      <c r="BL6" s="10" t="s">
        <v>141</v>
      </c>
      <c r="BM6" s="10" t="s">
        <v>142</v>
      </c>
      <c r="BU6" s="173">
        <f>BU13*Z6/Z13</f>
        <v>0</v>
      </c>
      <c r="BV6" s="138">
        <f t="shared" si="12"/>
        <v>0</v>
      </c>
      <c r="BW6" s="138">
        <f t="shared" si="12"/>
        <v>0</v>
      </c>
      <c r="BX6" s="138">
        <f t="shared" si="12"/>
        <v>0</v>
      </c>
      <c r="BY6" s="138">
        <f t="shared" si="12"/>
        <v>0</v>
      </c>
      <c r="CA6" s="138">
        <f t="shared" ref="CA6:CA43" si="43">IF(BU6=0,0,ROUND(Z6*0.1,0))</f>
        <v>0</v>
      </c>
      <c r="CD6" s="146">
        <f t="shared" ref="CD6:CE43" si="44">AE6</f>
        <v>0</v>
      </c>
      <c r="CE6" s="147">
        <f t="shared" si="44"/>
        <v>0</v>
      </c>
      <c r="CF6" s="138">
        <f t="shared" ref="CF6:CF53" si="45">CD6*$G6*$AD$2</f>
        <v>0</v>
      </c>
      <c r="CG6" s="138">
        <f t="shared" ref="CG6:CG53" si="46">CE6*$G6*$AD$2</f>
        <v>0</v>
      </c>
      <c r="CH6" s="138">
        <f t="shared" ref="CH6:CH69" si="47">$CF6*CH$4</f>
        <v>0</v>
      </c>
      <c r="CI6" s="138">
        <f>CI$5</f>
        <v>10</v>
      </c>
      <c r="CJ6" s="138">
        <f t="shared" ref="CJ6:CJ69" si="48">$CF6*CJ$4</f>
        <v>0</v>
      </c>
      <c r="CK6" s="138">
        <f>CK$5</f>
        <v>10</v>
      </c>
      <c r="CL6" s="138">
        <f t="shared" ref="CL6:CL69" si="49">$CF6*CL$4</f>
        <v>0</v>
      </c>
      <c r="CM6" s="138">
        <f>CM$5</f>
        <v>14</v>
      </c>
      <c r="CN6" s="138">
        <f t="shared" ref="CN6:CN69" si="50">$CF6*CN$4</f>
        <v>0</v>
      </c>
      <c r="CO6" s="138">
        <f>CO$5</f>
        <v>20</v>
      </c>
      <c r="CP6" s="138">
        <f t="shared" ref="CP6:CP69" si="51">$CF6*CP$4</f>
        <v>0</v>
      </c>
      <c r="CQ6" s="138">
        <f>CQ$5</f>
        <v>20</v>
      </c>
      <c r="CR6" s="138">
        <f t="shared" ref="CR6:CR69" si="52">$CF6*CR$4</f>
        <v>0</v>
      </c>
      <c r="CS6" s="138">
        <f>CS$5</f>
        <v>20</v>
      </c>
      <c r="CT6" s="138">
        <f t="shared" ref="CT6:CT69" si="53">$CF6*CT$4</f>
        <v>0</v>
      </c>
      <c r="CU6" s="138">
        <f>CU$5</f>
        <v>20</v>
      </c>
      <c r="CV6" s="138">
        <f t="shared" ref="CV6:CV69" si="54">$CF6*CV$4</f>
        <v>0</v>
      </c>
      <c r="CW6" s="138">
        <f>CW$5</f>
        <v>25</v>
      </c>
      <c r="CX6" s="138">
        <f t="shared" ref="CX6:CX69" si="55">$CF6*CX$4</f>
        <v>0</v>
      </c>
      <c r="CY6" s="138">
        <f>CY$5</f>
        <v>30</v>
      </c>
      <c r="CZ6" s="138">
        <f t="shared" ref="CZ6:CZ69" si="56">$CF6*CZ$4</f>
        <v>0</v>
      </c>
      <c r="DA6" s="138">
        <f>DA$5</f>
        <v>25</v>
      </c>
      <c r="DB6" s="180">
        <f t="shared" ref="DB6:DB53" si="57">(CH6*CI6+CJ6*CK6+CL6*CM6+CN6*CO6+CP6*CQ6+CR6*CS6+CT6*CU6+CV6*CW6+CX6*CY6+CZ6*DA6)/SUM(CI6+CK6+CM6+CO6+CQ6+CS6+CU6+CW6+CY6+DA6)</f>
        <v>0</v>
      </c>
      <c r="DC6" s="138">
        <f t="shared" ref="DC6:DC69" si="58">$CG6*DC$4</f>
        <v>0</v>
      </c>
      <c r="DD6" s="138">
        <f>DD$5</f>
        <v>10</v>
      </c>
      <c r="DE6" s="138">
        <f t="shared" ref="DE6:DE69" si="59">$CG6*DE$4</f>
        <v>0</v>
      </c>
      <c r="DF6" s="138">
        <f>DF$5</f>
        <v>10</v>
      </c>
      <c r="DG6" s="138">
        <f t="shared" ref="DG6:DG69" si="60">$CG6*DG$4</f>
        <v>0</v>
      </c>
      <c r="DH6" s="138">
        <f>DH$5</f>
        <v>14</v>
      </c>
      <c r="DI6" s="138">
        <f t="shared" ref="DI6:DI69" si="61">$CG6*DI$4</f>
        <v>0</v>
      </c>
      <c r="DJ6" s="138">
        <f>DJ$5</f>
        <v>20</v>
      </c>
      <c r="DK6" s="138">
        <f t="shared" ref="DK6:DK69" si="62">$CG6*DK$4</f>
        <v>0</v>
      </c>
      <c r="DL6" s="138">
        <f>DL$5</f>
        <v>20</v>
      </c>
      <c r="DM6" s="138">
        <f t="shared" ref="DM6:DM69" si="63">$CG6*DM$4</f>
        <v>0</v>
      </c>
      <c r="DN6" s="138">
        <f>DN$5</f>
        <v>20</v>
      </c>
      <c r="DO6" s="138">
        <f t="shared" ref="DO6:DO69" si="64">$CG6*DO$4</f>
        <v>0</v>
      </c>
      <c r="DP6" s="138">
        <f>DP$5</f>
        <v>20</v>
      </c>
      <c r="DQ6" s="138">
        <f t="shared" ref="DQ6:DQ69" si="65">$CG6*DQ$4</f>
        <v>0</v>
      </c>
      <c r="DR6" s="138">
        <f>DR$5</f>
        <v>25</v>
      </c>
      <c r="DS6" s="138">
        <f t="shared" ref="DS6:DS69" si="66">$CG6*DS$4</f>
        <v>0</v>
      </c>
      <c r="DT6" s="138">
        <f>DT$5</f>
        <v>30</v>
      </c>
      <c r="DU6" s="138">
        <f t="shared" ref="DU6:DU69" si="67">$CG6*DU$4</f>
        <v>0</v>
      </c>
      <c r="DV6" s="138">
        <f>DV$5</f>
        <v>25</v>
      </c>
      <c r="DW6" s="180">
        <f t="shared" ref="DW6:DW53" si="68">(DC6*DD6+DE6*DF6+DG6*DH6+DI6*DJ6+DK6*DL6+DM6*DN6+DO6*DP6+DQ6*DR6+DS6*DT6+DU6*DV6)/SUM(DD6+DF6+DH6+DJ6+DL6+DN6+DP6+DR6+DT6+DV6)</f>
        <v>0</v>
      </c>
      <c r="DZ6" s="146">
        <f t="shared" ref="DZ6:DZ68" si="69">AE6</f>
        <v>0</v>
      </c>
      <c r="EA6" s="147">
        <f t="shared" ref="EA6:EA68" si="70">AF6</f>
        <v>0</v>
      </c>
      <c r="EB6" s="181"/>
      <c r="EC6" s="147">
        <f>EC5</f>
        <v>0.5</v>
      </c>
      <c r="ED6" s="138">
        <f t="shared" ref="ED6:ED68" si="71">$DZ6*$G6*$AD$2*EC$5</f>
        <v>0</v>
      </c>
      <c r="EE6" s="138">
        <f t="shared" ref="EE6:EE68" si="72">$EA6*$G6*$AD$2*EC$5</f>
        <v>0</v>
      </c>
      <c r="EF6" s="138">
        <f t="shared" ref="EF6:EF68" si="73">ED6*EF$4</f>
        <v>0</v>
      </c>
      <c r="EG6" s="138">
        <f>EG$5</f>
        <v>10</v>
      </c>
      <c r="EH6" s="180">
        <f t="shared" ref="EH6:EH68" si="74">(EF6*EG6)/SUM(EG6)</f>
        <v>0</v>
      </c>
      <c r="EI6" s="138">
        <f t="shared" ref="EI6:EI68" si="75">EE6*EI$4</f>
        <v>0</v>
      </c>
      <c r="EJ6" s="138">
        <f>EJ$5</f>
        <v>10</v>
      </c>
      <c r="EK6" s="180">
        <f t="shared" ref="EK6:EK68" si="76">(EI6*EJ6)/SUM(EJ6)</f>
        <v>0</v>
      </c>
      <c r="EM6" s="147">
        <f>EM5</f>
        <v>0.75</v>
      </c>
      <c r="EN6" s="138">
        <f t="shared" ref="EN6:EN68" si="77">$DZ6*$G6*$AD$2*EM$5</f>
        <v>0</v>
      </c>
      <c r="EO6" s="138">
        <f t="shared" ref="EO6:EO68" si="78">$EA6*$G6*$AD$2*EM$5</f>
        <v>0</v>
      </c>
      <c r="EP6" s="138">
        <f t="shared" ref="EP6:EP68" si="79">EN6*EP$4</f>
        <v>0</v>
      </c>
      <c r="EQ6" s="138">
        <f>EQ$5</f>
        <v>10</v>
      </c>
      <c r="ER6" s="180">
        <f t="shared" ref="ER6:ER68" si="80">(EP6*EQ6)/SUM(EQ6)</f>
        <v>0</v>
      </c>
      <c r="ES6" s="138">
        <f t="shared" ref="ES6:ES68" si="81">EO6*ES$4</f>
        <v>0</v>
      </c>
      <c r="ET6" s="138">
        <f>ET$5</f>
        <v>10</v>
      </c>
      <c r="EU6" s="180">
        <f t="shared" ref="EU6:EU68" si="82">(ES6*ET6)/SUM(ET6)</f>
        <v>0</v>
      </c>
      <c r="EW6" s="147">
        <f>EW5</f>
        <v>1.25</v>
      </c>
      <c r="EX6" s="138">
        <f t="shared" ref="EX6:EX68" si="83">$DZ6*$G6*$AD$2*EW$5</f>
        <v>0</v>
      </c>
      <c r="EY6" s="138">
        <f t="shared" ref="EY6:EY68" si="84">$EA6*$G6*$AD$2*EW$5</f>
        <v>0</v>
      </c>
      <c r="EZ6" s="138">
        <f t="shared" ref="EZ6:EZ68" si="85">EX6*EZ$4</f>
        <v>0</v>
      </c>
      <c r="FA6" s="138">
        <f>FA$5</f>
        <v>10</v>
      </c>
      <c r="FB6" s="180">
        <f t="shared" ref="FB6:FB68" si="86">(EZ6*FA6)/SUM(FA6)</f>
        <v>0</v>
      </c>
      <c r="FC6" s="138">
        <f t="shared" ref="FC6:FC68" si="87">EY6*FC$4</f>
        <v>0</v>
      </c>
      <c r="FD6" s="138">
        <f>FD$5</f>
        <v>10</v>
      </c>
      <c r="FE6" s="180">
        <f t="shared" ref="FE6:FE68" si="88">(FC6*FD6)/SUM(FD6)</f>
        <v>0</v>
      </c>
      <c r="FG6" s="147">
        <f>FG5</f>
        <v>1.5</v>
      </c>
      <c r="FH6" s="138">
        <f t="shared" ref="FH6:FH68" si="89">$DZ6*$G6*$AD$2*FG$5</f>
        <v>0</v>
      </c>
      <c r="FI6" s="138">
        <f t="shared" ref="FI6:FI68" si="90">$EA6*$G6*$AD$2*FG$5</f>
        <v>0</v>
      </c>
      <c r="FJ6" s="138">
        <f t="shared" ref="FJ6:FJ68" si="91">FH6*FJ$4</f>
        <v>0</v>
      </c>
      <c r="FK6" s="138">
        <f>FK$5</f>
        <v>10</v>
      </c>
      <c r="FL6" s="180">
        <f t="shared" ref="FL6:FL68" si="92">(FJ6*FK6)/SUM(FK6)</f>
        <v>0</v>
      </c>
      <c r="FM6" s="138">
        <f t="shared" ref="FM6:FM68" si="93">FI6*FM$4</f>
        <v>0</v>
      </c>
      <c r="FN6" s="138">
        <f>FN$5</f>
        <v>10</v>
      </c>
      <c r="FO6" s="180">
        <f t="shared" ref="FO6:FO68" si="94">(FM6*FN6)/SUM(FN6)</f>
        <v>0</v>
      </c>
      <c r="FQ6" s="138">
        <f>AG6</f>
        <v>0</v>
      </c>
      <c r="FR6" s="170">
        <f t="shared" ref="FR6:FR69" si="95">FQ6/G6</f>
        <v>0</v>
      </c>
      <c r="FS6" s="138">
        <f>AH6</f>
        <v>0</v>
      </c>
      <c r="FT6" s="170">
        <f t="shared" ref="FT6:FT69" si="96">FS6/G6</f>
        <v>0</v>
      </c>
      <c r="FU6" s="192">
        <v>0</v>
      </c>
      <c r="FW6" s="193">
        <f t="shared" si="13"/>
        <v>0</v>
      </c>
      <c r="FX6" s="193">
        <f t="shared" ref="FX6:FX69" si="97">ROUND(VLOOKUP($G6,$GK:$GZ,5,0)*$FU6,0)</f>
        <v>0</v>
      </c>
      <c r="FY6" s="193">
        <f t="shared" ref="FY6:FY69" si="98">VLOOKUP($G6,$GK:$GZ,6,0)</f>
        <v>50</v>
      </c>
      <c r="FZ6" s="193">
        <f t="shared" ref="FZ6:FZ69" si="99">ROUND(VLOOKUP($G6,$GK:$GZ,9,0)*$FU6,0)</f>
        <v>0</v>
      </c>
      <c r="GA6" s="193">
        <f t="shared" ref="GA6:GA69" si="100">ROUND(VLOOKUP($G6,$GK:$GZ,10,0)*$FU6,0)</f>
        <v>0</v>
      </c>
      <c r="GB6" s="193">
        <f t="shared" ref="GB6:GB69" si="101">VLOOKUP($G6,$GK:$GZ,11,0)</f>
        <v>40</v>
      </c>
      <c r="GC6" s="193">
        <f t="shared" ref="GC6:GC69" si="102">ROUND(VLOOKUP($G6,$GK:$GZ,14,0)*$FU6,0)</f>
        <v>0</v>
      </c>
      <c r="GD6" s="193">
        <f t="shared" ref="GD6:GD69" si="103">ROUND(VLOOKUP($G6,$GK:$GZ,15,0)*$FU6,0)</f>
        <v>0</v>
      </c>
      <c r="GE6" s="193">
        <f t="shared" ref="GE6:GE69" si="104">VLOOKUP($G6,$GK:$GZ,16,0)</f>
        <v>10</v>
      </c>
      <c r="GF6" s="19">
        <f t="shared" si="14"/>
        <v>0</v>
      </c>
      <c r="GG6" s="19">
        <f t="shared" ref="GG6:GG69" si="105">(FQ6+GF6)/$GG$3/G6</f>
        <v>0</v>
      </c>
      <c r="GH6" s="11">
        <f t="shared" ref="GH6:GH69" si="106">(FS6+GF6)/$GG$3/G6</f>
        <v>0</v>
      </c>
      <c r="GI6" s="11" t="str">
        <f t="shared" ref="GI6:GI69" si="107">IF(FU6=0,"","[["&amp;FY6&amp;",["&amp;FW6&amp;","&amp;FX6&amp;"]],["&amp;GB6&amp;",["&amp;FZ6&amp;","&amp;GA6&amp;"]],["&amp;GE6&amp;",["&amp;GC6&amp;","&amp;GD6&amp;"]]]")</f>
        <v/>
      </c>
      <c r="GK6" s="198">
        <v>6</v>
      </c>
      <c r="GL6" s="199">
        <f>GN6/$GK6</f>
        <v>83333.333333333328</v>
      </c>
      <c r="GM6" s="199">
        <f>GO6/$GK6</f>
        <v>116666.66666666667</v>
      </c>
      <c r="GN6" s="200">
        <v>500000</v>
      </c>
      <c r="GO6" s="200">
        <v>700000</v>
      </c>
      <c r="GP6" s="201">
        <v>50</v>
      </c>
      <c r="GQ6" s="199">
        <f>GS6/$GK6</f>
        <v>116666.66666666667</v>
      </c>
      <c r="GR6" s="199">
        <f>GT6/$GK6</f>
        <v>166666.66666666666</v>
      </c>
      <c r="GS6" s="201">
        <v>700000</v>
      </c>
      <c r="GT6" s="201">
        <v>1000000</v>
      </c>
      <c r="GU6" s="201">
        <v>40</v>
      </c>
      <c r="GV6" s="199">
        <f>GX6/$GK6</f>
        <v>166666.66666666666</v>
      </c>
      <c r="GW6" s="199">
        <f>GY6/$GK6</f>
        <v>250000</v>
      </c>
      <c r="GX6" s="201">
        <v>1000000</v>
      </c>
      <c r="GY6" s="201">
        <v>1500000</v>
      </c>
      <c r="GZ6" s="216">
        <v>10</v>
      </c>
      <c r="HA6" s="220">
        <f t="shared" si="15"/>
        <v>765000</v>
      </c>
      <c r="HB6" s="221"/>
    </row>
    <row r="7" spans="1:210" ht="16.2" x14ac:dyDescent="0.25">
      <c r="A7" s="10">
        <v>102</v>
      </c>
      <c r="B7" s="126" t="str">
        <f t="shared" si="16"/>
        <v>商城-星钻.12元</v>
      </c>
      <c r="C7" s="127" t="str">
        <f t="shared" si="0"/>
        <v>充值，即可获得商城-星钻.12元奖励</v>
      </c>
      <c r="D7" s="128">
        <v>7</v>
      </c>
      <c r="E7" s="10" t="str">
        <f>"1|2|"&amp;MIN(G7*10000,500000)&amp;",1|1|"&amp;MIN(G7*1,1000)</f>
        <v>1|2|120000,1|1|12</v>
      </c>
      <c r="G7" s="10">
        <f>'商城|Shop'!C6</f>
        <v>12</v>
      </c>
      <c r="H7" s="11">
        <f t="shared" si="1"/>
        <v>0</v>
      </c>
      <c r="I7" s="11">
        <f t="shared" si="2"/>
        <v>0</v>
      </c>
      <c r="J7" s="138" t="str">
        <f t="shared" si="17"/>
        <v>[[0,10],[0,10],[0,14],[0,20],[0,20],[0,20],[0,20],[0,25],[0,30],[0,25]]</v>
      </c>
      <c r="K7" s="138" t="str">
        <f t="shared" si="18"/>
        <v>[[0,10],[0,10],[0,14],[0,20],[0,20],[0,20],[0,20],[0,25],[0,30],[0,25]]</v>
      </c>
      <c r="L7" s="138" t="str">
        <f t="shared" si="19"/>
        <v>[[9,[0,10]],[10,[0,10]],[11,[0,10]],[12,[0,10]]]</v>
      </c>
      <c r="M7" s="138" t="str">
        <f t="shared" si="20"/>
        <v>[[9,[0,10]],[10,[0,10]],[11,[0,10]],[12,[0,10]]]</v>
      </c>
      <c r="N7" s="11">
        <f t="shared" si="21"/>
        <v>0</v>
      </c>
      <c r="O7" s="11">
        <f t="shared" si="22"/>
        <v>12</v>
      </c>
      <c r="P7" s="139" t="s">
        <v>143</v>
      </c>
      <c r="Q7" s="10">
        <f t="shared" si="23"/>
        <v>102</v>
      </c>
      <c r="R7" s="138" t="str">
        <f t="shared" si="24"/>
        <v>102商城-星钻.12元</v>
      </c>
      <c r="S7" s="132" t="str">
        <f t="shared" si="25"/>
        <v>[[1,0],[2,0],[3,0],[4,0]]</v>
      </c>
      <c r="T7" s="132" t="str">
        <f t="shared" si="26"/>
        <v>[[1,0],[2,0],[3,0],[4,0]]</v>
      </c>
      <c r="U7" s="138">
        <f t="shared" si="27"/>
        <v>0</v>
      </c>
      <c r="V7" s="138">
        <f>VLOOKUP(G7,IF({1,0},$G$54:$G$60,$A$54:$A$60),2,0)</f>
        <v>1502</v>
      </c>
      <c r="W7" s="138">
        <v>100</v>
      </c>
      <c r="X7" s="142" t="str">
        <f t="shared" si="28"/>
        <v/>
      </c>
      <c r="Y7"/>
      <c r="Z7" s="138">
        <f t="shared" si="29"/>
        <v>0</v>
      </c>
      <c r="AA7" s="138">
        <f t="shared" si="30"/>
        <v>0</v>
      </c>
      <c r="AB7" s="148">
        <f t="shared" si="31"/>
        <v>0</v>
      </c>
      <c r="AC7" s="138">
        <f t="shared" si="32"/>
        <v>1300000</v>
      </c>
      <c r="AE7" s="149">
        <v>0</v>
      </c>
      <c r="AF7" s="149">
        <v>0</v>
      </c>
      <c r="AG7" s="11">
        <f t="shared" ref="AG7:AG12" si="108">AH7</f>
        <v>0</v>
      </c>
      <c r="AH7" s="17">
        <v>0</v>
      </c>
      <c r="AI7" s="11">
        <f>'商城|Shop'!D6+'商城|Shop'!F6</f>
        <v>130</v>
      </c>
      <c r="AJ7" s="9">
        <f t="shared" si="33"/>
        <v>1300000</v>
      </c>
      <c r="AK7" s="17">
        <v>0</v>
      </c>
      <c r="AL7" s="9">
        <f t="shared" si="34"/>
        <v>0</v>
      </c>
      <c r="AM7" s="17">
        <v>0</v>
      </c>
      <c r="AN7" s="9">
        <f t="shared" si="35"/>
        <v>0</v>
      </c>
      <c r="AO7" s="17">
        <v>0</v>
      </c>
      <c r="AP7" s="9">
        <f t="shared" si="5"/>
        <v>0</v>
      </c>
      <c r="AQ7" s="17">
        <v>0</v>
      </c>
      <c r="AR7" s="9">
        <f t="shared" si="36"/>
        <v>0</v>
      </c>
      <c r="AS7" s="17">
        <v>0</v>
      </c>
      <c r="AT7" s="9">
        <f t="shared" si="6"/>
        <v>0</v>
      </c>
      <c r="AU7" s="17">
        <v>0</v>
      </c>
      <c r="AV7" s="9">
        <f t="shared" si="6"/>
        <v>0</v>
      </c>
      <c r="AW7" s="17">
        <v>0</v>
      </c>
      <c r="AX7" s="9">
        <f t="shared" ref="AX7" si="109">AW7*1000000</f>
        <v>0</v>
      </c>
      <c r="AY7" s="17">
        <v>0</v>
      </c>
      <c r="AZ7" s="9">
        <f t="shared" ref="AZ7" si="110">AY7*1000000</f>
        <v>0</v>
      </c>
      <c r="BA7" s="170"/>
      <c r="BB7" s="170"/>
      <c r="BC7" s="11">
        <f t="shared" si="9"/>
        <v>0</v>
      </c>
      <c r="BD7" s="170">
        <f t="shared" si="10"/>
        <v>0</v>
      </c>
      <c r="BE7" s="11">
        <f t="shared" si="39"/>
        <v>1300000</v>
      </c>
      <c r="BF7" s="170">
        <f t="shared" si="40"/>
        <v>108333.33333333333</v>
      </c>
      <c r="BG7" s="11">
        <f t="shared" si="41"/>
        <v>1300000</v>
      </c>
      <c r="BH7" s="170">
        <f t="shared" si="11"/>
        <v>108333.33333333333</v>
      </c>
      <c r="BI7" s="10">
        <f t="shared" si="42"/>
        <v>12</v>
      </c>
      <c r="BL7" s="10" t="s">
        <v>144</v>
      </c>
      <c r="BM7" s="10" t="s">
        <v>145</v>
      </c>
      <c r="BU7" s="173">
        <f t="shared" ref="BU7:BU12" si="111">BU14*Z7/Z14</f>
        <v>0</v>
      </c>
      <c r="BV7" s="138">
        <f t="shared" si="12"/>
        <v>0</v>
      </c>
      <c r="BW7" s="138">
        <f t="shared" si="12"/>
        <v>0</v>
      </c>
      <c r="BX7" s="138">
        <f t="shared" si="12"/>
        <v>0</v>
      </c>
      <c r="BY7" s="138">
        <f t="shared" si="12"/>
        <v>0</v>
      </c>
      <c r="CA7" s="138">
        <f t="shared" si="43"/>
        <v>0</v>
      </c>
      <c r="CD7" s="146">
        <f t="shared" si="44"/>
        <v>0</v>
      </c>
      <c r="CE7" s="147">
        <f t="shared" si="44"/>
        <v>0</v>
      </c>
      <c r="CF7" s="138">
        <f t="shared" si="45"/>
        <v>0</v>
      </c>
      <c r="CG7" s="138">
        <f t="shared" si="46"/>
        <v>0</v>
      </c>
      <c r="CH7" s="138">
        <f t="shared" si="47"/>
        <v>0</v>
      </c>
      <c r="CI7" s="138">
        <f t="shared" ref="CI7:CS53" si="112">CI$5</f>
        <v>10</v>
      </c>
      <c r="CJ7" s="138">
        <f t="shared" si="48"/>
        <v>0</v>
      </c>
      <c r="CK7" s="138">
        <f t="shared" si="112"/>
        <v>10</v>
      </c>
      <c r="CL7" s="138">
        <f t="shared" si="49"/>
        <v>0</v>
      </c>
      <c r="CM7" s="138">
        <f t="shared" si="112"/>
        <v>14</v>
      </c>
      <c r="CN7" s="138">
        <f t="shared" si="50"/>
        <v>0</v>
      </c>
      <c r="CO7" s="138">
        <f t="shared" si="112"/>
        <v>20</v>
      </c>
      <c r="CP7" s="138">
        <f t="shared" si="51"/>
        <v>0</v>
      </c>
      <c r="CQ7" s="138">
        <f t="shared" si="112"/>
        <v>20</v>
      </c>
      <c r="CR7" s="138">
        <f t="shared" si="52"/>
        <v>0</v>
      </c>
      <c r="CS7" s="138">
        <f t="shared" si="112"/>
        <v>20</v>
      </c>
      <c r="CT7" s="138">
        <f t="shared" si="53"/>
        <v>0</v>
      </c>
      <c r="CU7" s="138">
        <f t="shared" ref="CU7:CU67" si="113">CU$5</f>
        <v>20</v>
      </c>
      <c r="CV7" s="138">
        <f t="shared" si="54"/>
        <v>0</v>
      </c>
      <c r="CW7" s="138">
        <f t="shared" ref="CW7:CW67" si="114">CW$5</f>
        <v>25</v>
      </c>
      <c r="CX7" s="138">
        <f t="shared" si="55"/>
        <v>0</v>
      </c>
      <c r="CY7" s="138">
        <f t="shared" ref="CY7:CY67" si="115">CY$5</f>
        <v>30</v>
      </c>
      <c r="CZ7" s="138">
        <f t="shared" si="56"/>
        <v>0</v>
      </c>
      <c r="DA7" s="138">
        <f t="shared" ref="DA7:DA67" si="116">DA$5</f>
        <v>25</v>
      </c>
      <c r="DB7" s="180">
        <f t="shared" si="57"/>
        <v>0</v>
      </c>
      <c r="DC7" s="138">
        <f t="shared" si="58"/>
        <v>0</v>
      </c>
      <c r="DD7" s="138">
        <f t="shared" ref="DD7:DN49" si="117">DD$5</f>
        <v>10</v>
      </c>
      <c r="DE7" s="138">
        <f t="shared" si="59"/>
        <v>0</v>
      </c>
      <c r="DF7" s="138">
        <f t="shared" si="117"/>
        <v>10</v>
      </c>
      <c r="DG7" s="138">
        <f t="shared" si="60"/>
        <v>0</v>
      </c>
      <c r="DH7" s="138">
        <f t="shared" si="117"/>
        <v>14</v>
      </c>
      <c r="DI7" s="138">
        <f t="shared" si="61"/>
        <v>0</v>
      </c>
      <c r="DJ7" s="138">
        <f t="shared" si="117"/>
        <v>20</v>
      </c>
      <c r="DK7" s="138">
        <f t="shared" si="62"/>
        <v>0</v>
      </c>
      <c r="DL7" s="138">
        <f t="shared" si="117"/>
        <v>20</v>
      </c>
      <c r="DM7" s="138">
        <f t="shared" si="63"/>
        <v>0</v>
      </c>
      <c r="DN7" s="138">
        <f t="shared" si="117"/>
        <v>20</v>
      </c>
      <c r="DO7" s="138">
        <f t="shared" si="64"/>
        <v>0</v>
      </c>
      <c r="DP7" s="138">
        <f t="shared" ref="DP7:DP67" si="118">DP$5</f>
        <v>20</v>
      </c>
      <c r="DQ7" s="138">
        <f t="shared" si="65"/>
        <v>0</v>
      </c>
      <c r="DR7" s="138">
        <f t="shared" ref="DR7:DR67" si="119">DR$5</f>
        <v>25</v>
      </c>
      <c r="DS7" s="138">
        <f t="shared" si="66"/>
        <v>0</v>
      </c>
      <c r="DT7" s="138">
        <f t="shared" ref="DT7:DT67" si="120">DT$5</f>
        <v>30</v>
      </c>
      <c r="DU7" s="138">
        <f t="shared" si="67"/>
        <v>0</v>
      </c>
      <c r="DV7" s="138">
        <f t="shared" ref="DV7:DV67" si="121">DV$5</f>
        <v>25</v>
      </c>
      <c r="DW7" s="180">
        <f t="shared" si="68"/>
        <v>0</v>
      </c>
      <c r="DZ7" s="146">
        <f t="shared" si="69"/>
        <v>0</v>
      </c>
      <c r="EA7" s="147">
        <f t="shared" si="70"/>
        <v>0</v>
      </c>
      <c r="EB7" s="181"/>
      <c r="EC7" s="147">
        <f t="shared" ref="EC7:EC67" si="122">EC6</f>
        <v>0.5</v>
      </c>
      <c r="ED7" s="138">
        <f t="shared" si="71"/>
        <v>0</v>
      </c>
      <c r="EE7" s="138">
        <f t="shared" si="72"/>
        <v>0</v>
      </c>
      <c r="EF7" s="138">
        <f t="shared" si="73"/>
        <v>0</v>
      </c>
      <c r="EG7" s="138">
        <f t="shared" ref="EG7:EG49" si="123">EG$5</f>
        <v>10</v>
      </c>
      <c r="EH7" s="180">
        <f t="shared" si="74"/>
        <v>0</v>
      </c>
      <c r="EI7" s="138">
        <f t="shared" si="75"/>
        <v>0</v>
      </c>
      <c r="EJ7" s="138">
        <f t="shared" ref="EJ7:EJ49" si="124">EJ$5</f>
        <v>10</v>
      </c>
      <c r="EK7" s="180">
        <f t="shared" si="76"/>
        <v>0</v>
      </c>
      <c r="EM7" s="147">
        <f t="shared" ref="EM7:EM67" si="125">EM6</f>
        <v>0.75</v>
      </c>
      <c r="EN7" s="138">
        <f t="shared" si="77"/>
        <v>0</v>
      </c>
      <c r="EO7" s="138">
        <f t="shared" si="78"/>
        <v>0</v>
      </c>
      <c r="EP7" s="138">
        <f t="shared" si="79"/>
        <v>0</v>
      </c>
      <c r="EQ7" s="138">
        <f t="shared" ref="EQ7:EQ67" si="126">EQ$5</f>
        <v>10</v>
      </c>
      <c r="ER7" s="180">
        <f t="shared" si="80"/>
        <v>0</v>
      </c>
      <c r="ES7" s="138">
        <f t="shared" si="81"/>
        <v>0</v>
      </c>
      <c r="ET7" s="138">
        <f t="shared" ref="ET7:ET67" si="127">ET$5</f>
        <v>10</v>
      </c>
      <c r="EU7" s="180">
        <f t="shared" si="82"/>
        <v>0</v>
      </c>
      <c r="EW7" s="147">
        <f t="shared" ref="EW7:EW67" si="128">EW6</f>
        <v>1.25</v>
      </c>
      <c r="EX7" s="138">
        <f t="shared" si="83"/>
        <v>0</v>
      </c>
      <c r="EY7" s="138">
        <f t="shared" si="84"/>
        <v>0</v>
      </c>
      <c r="EZ7" s="138">
        <f t="shared" si="85"/>
        <v>0</v>
      </c>
      <c r="FA7" s="138">
        <f t="shared" ref="FA7:FA67" si="129">FA$5</f>
        <v>10</v>
      </c>
      <c r="FB7" s="180">
        <f t="shared" si="86"/>
        <v>0</v>
      </c>
      <c r="FC7" s="138">
        <f t="shared" si="87"/>
        <v>0</v>
      </c>
      <c r="FD7" s="138">
        <f t="shared" ref="FD7:FD67" si="130">FD$5</f>
        <v>10</v>
      </c>
      <c r="FE7" s="180">
        <f t="shared" si="88"/>
        <v>0</v>
      </c>
      <c r="FG7" s="147">
        <f t="shared" ref="FG7:FG67" si="131">FG6</f>
        <v>1.5</v>
      </c>
      <c r="FH7" s="138">
        <f t="shared" si="89"/>
        <v>0</v>
      </c>
      <c r="FI7" s="138">
        <f t="shared" si="90"/>
        <v>0</v>
      </c>
      <c r="FJ7" s="138">
        <f t="shared" si="91"/>
        <v>0</v>
      </c>
      <c r="FK7" s="138">
        <f t="shared" ref="FK7:FK67" si="132">FK$5</f>
        <v>10</v>
      </c>
      <c r="FL7" s="180">
        <f t="shared" si="92"/>
        <v>0</v>
      </c>
      <c r="FM7" s="138">
        <f t="shared" si="93"/>
        <v>0</v>
      </c>
      <c r="FN7" s="138">
        <f t="shared" ref="FN7:FN67" si="133">FN$5</f>
        <v>10</v>
      </c>
      <c r="FO7" s="180">
        <f t="shared" si="94"/>
        <v>0</v>
      </c>
      <c r="FQ7" s="138">
        <f t="shared" ref="FQ7:FQ12" si="134">AG7</f>
        <v>0</v>
      </c>
      <c r="FR7" s="170">
        <f t="shared" si="95"/>
        <v>0</v>
      </c>
      <c r="FS7" s="138">
        <f t="shared" ref="FS7:FS12" si="135">AH7</f>
        <v>0</v>
      </c>
      <c r="FT7" s="170">
        <f t="shared" si="96"/>
        <v>0</v>
      </c>
      <c r="FU7" s="192">
        <v>0</v>
      </c>
      <c r="FV7" s="30"/>
      <c r="FW7" s="193">
        <f t="shared" si="13"/>
        <v>0</v>
      </c>
      <c r="FX7" s="193">
        <f t="shared" si="97"/>
        <v>0</v>
      </c>
      <c r="FY7" s="193">
        <f t="shared" si="98"/>
        <v>50</v>
      </c>
      <c r="FZ7" s="193">
        <f t="shared" si="99"/>
        <v>0</v>
      </c>
      <c r="GA7" s="193">
        <f t="shared" si="100"/>
        <v>0</v>
      </c>
      <c r="GB7" s="193">
        <f t="shared" si="101"/>
        <v>40</v>
      </c>
      <c r="GC7" s="193">
        <f t="shared" si="102"/>
        <v>0</v>
      </c>
      <c r="GD7" s="193">
        <f t="shared" si="103"/>
        <v>0</v>
      </c>
      <c r="GE7" s="193">
        <f t="shared" si="104"/>
        <v>10</v>
      </c>
      <c r="GF7" s="19">
        <f t="shared" si="14"/>
        <v>0</v>
      </c>
      <c r="GG7" s="19">
        <f t="shared" si="105"/>
        <v>0</v>
      </c>
      <c r="GH7" s="11">
        <f t="shared" si="106"/>
        <v>0</v>
      </c>
      <c r="GI7" s="11" t="str">
        <f t="shared" si="107"/>
        <v/>
      </c>
      <c r="GK7" s="50">
        <v>12</v>
      </c>
      <c r="GL7" s="202">
        <f>GL6</f>
        <v>83333.333333333328</v>
      </c>
      <c r="GM7" s="202">
        <f>GM6</f>
        <v>116666.66666666667</v>
      </c>
      <c r="GN7" s="203">
        <f>ROUND($GK7*GL7/10000,0)*10000</f>
        <v>1000000</v>
      </c>
      <c r="GO7" s="203">
        <f>ROUND($GK7*GM7/10000,0)*10000</f>
        <v>1400000</v>
      </c>
      <c r="GP7" s="204">
        <f t="shared" ref="GP7:GR8" si="136">GP6</f>
        <v>50</v>
      </c>
      <c r="GQ7" s="202">
        <f t="shared" si="136"/>
        <v>116666.66666666667</v>
      </c>
      <c r="GR7" s="202">
        <f t="shared" si="136"/>
        <v>166666.66666666666</v>
      </c>
      <c r="GS7" s="203">
        <f>ROUND($GK7*GQ7/10000,0)*10000</f>
        <v>1400000</v>
      </c>
      <c r="GT7" s="203">
        <f>ROUND($GK7*GR7/10000,0)*10000</f>
        <v>2000000</v>
      </c>
      <c r="GU7" s="204">
        <f t="shared" ref="GU7:GW8" si="137">GU6</f>
        <v>40</v>
      </c>
      <c r="GV7" s="202">
        <f t="shared" si="137"/>
        <v>166666.66666666666</v>
      </c>
      <c r="GW7" s="202">
        <f t="shared" si="137"/>
        <v>250000</v>
      </c>
      <c r="GX7" s="203">
        <f>ROUND($GK7*GV7/10000,0)*10000</f>
        <v>2000000</v>
      </c>
      <c r="GY7" s="203">
        <f>ROUND($GK7*GW7/10000,0)*10000</f>
        <v>3000000</v>
      </c>
      <c r="GZ7" s="217">
        <f>GZ6</f>
        <v>10</v>
      </c>
      <c r="HA7" s="222">
        <f t="shared" si="15"/>
        <v>1530000</v>
      </c>
      <c r="HB7" s="221"/>
    </row>
    <row r="8" spans="1:210" ht="16.2" x14ac:dyDescent="0.25">
      <c r="A8" s="10">
        <v>103</v>
      </c>
      <c r="B8" s="126" t="str">
        <f t="shared" si="16"/>
        <v>商城-星钻.30元</v>
      </c>
      <c r="C8" s="127" t="str">
        <f t="shared" si="0"/>
        <v>充值，即可获得商城-星钻.30元奖励</v>
      </c>
      <c r="D8" s="128">
        <v>7</v>
      </c>
      <c r="E8" s="10" t="str">
        <f>"1|2|"&amp;MIN(G8*10000,500000)&amp;",1|1|"&amp;MIN(G8*1,1000)</f>
        <v>1|2|300000,1|1|30</v>
      </c>
      <c r="G8" s="10">
        <f>'商城|Shop'!C7</f>
        <v>30</v>
      </c>
      <c r="H8" s="11">
        <f t="shared" si="1"/>
        <v>0</v>
      </c>
      <c r="I8" s="11">
        <f t="shared" si="2"/>
        <v>0</v>
      </c>
      <c r="J8" s="138" t="str">
        <f t="shared" si="17"/>
        <v>[[0,10],[0,10],[0,14],[0,20],[0,20],[0,20],[0,20],[0,25],[0,30],[0,25]]</v>
      </c>
      <c r="K8" s="138" t="str">
        <f t="shared" si="18"/>
        <v>[[0,10],[0,10],[0,14],[0,20],[0,20],[0,20],[0,20],[0,25],[0,30],[0,25]]</v>
      </c>
      <c r="L8" s="138" t="str">
        <f t="shared" si="19"/>
        <v>[[9,[0,10]],[10,[0,10]],[11,[0,10]],[12,[0,10]]]</v>
      </c>
      <c r="M8" s="138" t="str">
        <f t="shared" si="20"/>
        <v>[[9,[0,10]],[10,[0,10]],[11,[0,10]],[12,[0,10]]]</v>
      </c>
      <c r="N8" s="11">
        <f t="shared" si="21"/>
        <v>0</v>
      </c>
      <c r="O8" s="11">
        <f t="shared" si="22"/>
        <v>30</v>
      </c>
      <c r="P8" s="139" t="s">
        <v>146</v>
      </c>
      <c r="Q8" s="10">
        <f t="shared" si="23"/>
        <v>103</v>
      </c>
      <c r="R8" s="138" t="str">
        <f t="shared" si="24"/>
        <v>103商城-星钻.30元</v>
      </c>
      <c r="S8" s="132" t="str">
        <f t="shared" si="25"/>
        <v>[[1,0],[2,0],[3,0],[4,0]]</v>
      </c>
      <c r="T8" s="132" t="str">
        <f t="shared" si="26"/>
        <v>[[1,0],[2,0],[3,0],[4,0]]</v>
      </c>
      <c r="U8" s="138">
        <f t="shared" si="27"/>
        <v>0</v>
      </c>
      <c r="V8" s="138">
        <f>VLOOKUP(G8,IF({1,0},$G$54:$G$60,$A$54:$A$60),2,0)</f>
        <v>1503</v>
      </c>
      <c r="W8" s="138">
        <v>100</v>
      </c>
      <c r="X8" s="142" t="str">
        <f t="shared" si="28"/>
        <v/>
      </c>
      <c r="Z8" s="138">
        <f t="shared" si="29"/>
        <v>0</v>
      </c>
      <c r="AA8" s="138">
        <f t="shared" si="30"/>
        <v>0</v>
      </c>
      <c r="AB8" s="148">
        <f t="shared" si="31"/>
        <v>0</v>
      </c>
      <c r="AC8" s="138">
        <f t="shared" si="32"/>
        <v>3300000</v>
      </c>
      <c r="AE8" s="149">
        <v>0</v>
      </c>
      <c r="AF8" s="149">
        <v>0</v>
      </c>
      <c r="AG8" s="11">
        <f t="shared" si="108"/>
        <v>0</v>
      </c>
      <c r="AH8" s="17">
        <v>0</v>
      </c>
      <c r="AI8" s="11">
        <f>'商城|Shop'!D7+'商城|Shop'!F7</f>
        <v>330</v>
      </c>
      <c r="AJ8" s="9">
        <f t="shared" si="33"/>
        <v>3300000</v>
      </c>
      <c r="AK8" s="17">
        <v>0</v>
      </c>
      <c r="AL8" s="9">
        <f t="shared" si="34"/>
        <v>0</v>
      </c>
      <c r="AM8" s="17">
        <v>0</v>
      </c>
      <c r="AN8" s="9">
        <f>AM8*5*$AD$2/$AD$3</f>
        <v>0</v>
      </c>
      <c r="AO8" s="17">
        <v>0</v>
      </c>
      <c r="AP8" s="9">
        <f t="shared" si="5"/>
        <v>0</v>
      </c>
      <c r="AQ8" s="17">
        <v>0</v>
      </c>
      <c r="AR8" s="9">
        <f t="shared" si="36"/>
        <v>0</v>
      </c>
      <c r="AS8" s="17">
        <v>0</v>
      </c>
      <c r="AT8" s="9">
        <f t="shared" si="6"/>
        <v>0</v>
      </c>
      <c r="AU8" s="17">
        <v>0</v>
      </c>
      <c r="AV8" s="9">
        <f t="shared" si="6"/>
        <v>0</v>
      </c>
      <c r="AW8" s="17">
        <v>0</v>
      </c>
      <c r="AX8" s="9">
        <f t="shared" ref="AX8" si="138">AW8*1000000</f>
        <v>0</v>
      </c>
      <c r="AY8" s="17">
        <v>0</v>
      </c>
      <c r="AZ8" s="9">
        <f t="shared" ref="AZ8" si="139">AY8*1000000</f>
        <v>0</v>
      </c>
      <c r="BA8" s="170"/>
      <c r="BB8" s="170"/>
      <c r="BC8" s="11">
        <f t="shared" si="9"/>
        <v>0</v>
      </c>
      <c r="BD8" s="170">
        <f t="shared" si="10"/>
        <v>0</v>
      </c>
      <c r="BE8" s="11">
        <f t="shared" si="39"/>
        <v>3300000</v>
      </c>
      <c r="BF8" s="170">
        <f t="shared" si="40"/>
        <v>110000</v>
      </c>
      <c r="BG8" s="11">
        <f t="shared" si="41"/>
        <v>3300000</v>
      </c>
      <c r="BH8" s="170">
        <f t="shared" si="11"/>
        <v>110000</v>
      </c>
      <c r="BI8" s="10">
        <f t="shared" si="42"/>
        <v>30</v>
      </c>
      <c r="BU8" s="173">
        <f t="shared" si="111"/>
        <v>0</v>
      </c>
      <c r="BV8" s="138">
        <f t="shared" si="12"/>
        <v>0</v>
      </c>
      <c r="BW8" s="138">
        <f t="shared" si="12"/>
        <v>0</v>
      </c>
      <c r="BX8" s="138">
        <f t="shared" si="12"/>
        <v>0</v>
      </c>
      <c r="BY8" s="138">
        <f t="shared" si="12"/>
        <v>0</v>
      </c>
      <c r="CA8" s="138">
        <f t="shared" si="43"/>
        <v>0</v>
      </c>
      <c r="CD8" s="146">
        <f t="shared" si="44"/>
        <v>0</v>
      </c>
      <c r="CE8" s="147">
        <f t="shared" si="44"/>
        <v>0</v>
      </c>
      <c r="CF8" s="138">
        <f t="shared" si="45"/>
        <v>0</v>
      </c>
      <c r="CG8" s="138">
        <f t="shared" si="46"/>
        <v>0</v>
      </c>
      <c r="CH8" s="138">
        <f t="shared" si="47"/>
        <v>0</v>
      </c>
      <c r="CI8" s="138">
        <f t="shared" si="112"/>
        <v>10</v>
      </c>
      <c r="CJ8" s="138">
        <f t="shared" si="48"/>
        <v>0</v>
      </c>
      <c r="CK8" s="138">
        <f t="shared" si="112"/>
        <v>10</v>
      </c>
      <c r="CL8" s="138">
        <f t="shared" si="49"/>
        <v>0</v>
      </c>
      <c r="CM8" s="138">
        <f t="shared" si="112"/>
        <v>14</v>
      </c>
      <c r="CN8" s="138">
        <f t="shared" si="50"/>
        <v>0</v>
      </c>
      <c r="CO8" s="138">
        <f t="shared" si="112"/>
        <v>20</v>
      </c>
      <c r="CP8" s="138">
        <f t="shared" si="51"/>
        <v>0</v>
      </c>
      <c r="CQ8" s="138">
        <f t="shared" si="112"/>
        <v>20</v>
      </c>
      <c r="CR8" s="138">
        <f t="shared" si="52"/>
        <v>0</v>
      </c>
      <c r="CS8" s="138">
        <f t="shared" si="112"/>
        <v>20</v>
      </c>
      <c r="CT8" s="138">
        <f t="shared" si="53"/>
        <v>0</v>
      </c>
      <c r="CU8" s="138">
        <f t="shared" si="113"/>
        <v>20</v>
      </c>
      <c r="CV8" s="138">
        <f t="shared" si="54"/>
        <v>0</v>
      </c>
      <c r="CW8" s="138">
        <f t="shared" si="114"/>
        <v>25</v>
      </c>
      <c r="CX8" s="138">
        <f t="shared" si="55"/>
        <v>0</v>
      </c>
      <c r="CY8" s="138">
        <f t="shared" si="115"/>
        <v>30</v>
      </c>
      <c r="CZ8" s="138">
        <f t="shared" si="56"/>
        <v>0</v>
      </c>
      <c r="DA8" s="138">
        <f t="shared" si="116"/>
        <v>25</v>
      </c>
      <c r="DB8" s="180">
        <f t="shared" si="57"/>
        <v>0</v>
      </c>
      <c r="DC8" s="138">
        <f t="shared" si="58"/>
        <v>0</v>
      </c>
      <c r="DD8" s="138">
        <f t="shared" si="117"/>
        <v>10</v>
      </c>
      <c r="DE8" s="138">
        <f t="shared" si="59"/>
        <v>0</v>
      </c>
      <c r="DF8" s="138">
        <f t="shared" si="117"/>
        <v>10</v>
      </c>
      <c r="DG8" s="138">
        <f t="shared" si="60"/>
        <v>0</v>
      </c>
      <c r="DH8" s="138">
        <f t="shared" si="117"/>
        <v>14</v>
      </c>
      <c r="DI8" s="138">
        <f t="shared" si="61"/>
        <v>0</v>
      </c>
      <c r="DJ8" s="138">
        <f t="shared" si="117"/>
        <v>20</v>
      </c>
      <c r="DK8" s="138">
        <f t="shared" si="62"/>
        <v>0</v>
      </c>
      <c r="DL8" s="138">
        <f t="shared" si="117"/>
        <v>20</v>
      </c>
      <c r="DM8" s="138">
        <f t="shared" si="63"/>
        <v>0</v>
      </c>
      <c r="DN8" s="138">
        <f t="shared" si="117"/>
        <v>20</v>
      </c>
      <c r="DO8" s="138">
        <f t="shared" si="64"/>
        <v>0</v>
      </c>
      <c r="DP8" s="138">
        <f t="shared" si="118"/>
        <v>20</v>
      </c>
      <c r="DQ8" s="138">
        <f t="shared" si="65"/>
        <v>0</v>
      </c>
      <c r="DR8" s="138">
        <f t="shared" si="119"/>
        <v>25</v>
      </c>
      <c r="DS8" s="138">
        <f t="shared" si="66"/>
        <v>0</v>
      </c>
      <c r="DT8" s="138">
        <f t="shared" si="120"/>
        <v>30</v>
      </c>
      <c r="DU8" s="138">
        <f t="shared" si="67"/>
        <v>0</v>
      </c>
      <c r="DV8" s="138">
        <f t="shared" si="121"/>
        <v>25</v>
      </c>
      <c r="DW8" s="180">
        <f t="shared" si="68"/>
        <v>0</v>
      </c>
      <c r="DZ8" s="146">
        <f t="shared" si="69"/>
        <v>0</v>
      </c>
      <c r="EA8" s="147">
        <f t="shared" si="70"/>
        <v>0</v>
      </c>
      <c r="EB8" s="181"/>
      <c r="EC8" s="147">
        <f t="shared" si="122"/>
        <v>0.5</v>
      </c>
      <c r="ED8" s="138">
        <f t="shared" si="71"/>
        <v>0</v>
      </c>
      <c r="EE8" s="138">
        <f t="shared" si="72"/>
        <v>0</v>
      </c>
      <c r="EF8" s="138">
        <f t="shared" si="73"/>
        <v>0</v>
      </c>
      <c r="EG8" s="138">
        <f t="shared" si="123"/>
        <v>10</v>
      </c>
      <c r="EH8" s="180">
        <f t="shared" si="74"/>
        <v>0</v>
      </c>
      <c r="EI8" s="138">
        <f t="shared" si="75"/>
        <v>0</v>
      </c>
      <c r="EJ8" s="138">
        <f t="shared" si="124"/>
        <v>10</v>
      </c>
      <c r="EK8" s="180">
        <f t="shared" si="76"/>
        <v>0</v>
      </c>
      <c r="EM8" s="147">
        <f t="shared" si="125"/>
        <v>0.75</v>
      </c>
      <c r="EN8" s="138">
        <f t="shared" si="77"/>
        <v>0</v>
      </c>
      <c r="EO8" s="138">
        <f t="shared" si="78"/>
        <v>0</v>
      </c>
      <c r="EP8" s="138">
        <f t="shared" si="79"/>
        <v>0</v>
      </c>
      <c r="EQ8" s="138">
        <f t="shared" si="126"/>
        <v>10</v>
      </c>
      <c r="ER8" s="180">
        <f t="shared" si="80"/>
        <v>0</v>
      </c>
      <c r="ES8" s="138">
        <f t="shared" si="81"/>
        <v>0</v>
      </c>
      <c r="ET8" s="138">
        <f t="shared" si="127"/>
        <v>10</v>
      </c>
      <c r="EU8" s="180">
        <f t="shared" si="82"/>
        <v>0</v>
      </c>
      <c r="EW8" s="147">
        <f t="shared" si="128"/>
        <v>1.25</v>
      </c>
      <c r="EX8" s="138">
        <f t="shared" si="83"/>
        <v>0</v>
      </c>
      <c r="EY8" s="138">
        <f t="shared" si="84"/>
        <v>0</v>
      </c>
      <c r="EZ8" s="138">
        <f t="shared" si="85"/>
        <v>0</v>
      </c>
      <c r="FA8" s="138">
        <f t="shared" si="129"/>
        <v>10</v>
      </c>
      <c r="FB8" s="180">
        <f t="shared" si="86"/>
        <v>0</v>
      </c>
      <c r="FC8" s="138">
        <f t="shared" si="87"/>
        <v>0</v>
      </c>
      <c r="FD8" s="138">
        <f t="shared" si="130"/>
        <v>10</v>
      </c>
      <c r="FE8" s="180">
        <f t="shared" si="88"/>
        <v>0</v>
      </c>
      <c r="FG8" s="147">
        <f t="shared" si="131"/>
        <v>1.5</v>
      </c>
      <c r="FH8" s="138">
        <f t="shared" si="89"/>
        <v>0</v>
      </c>
      <c r="FI8" s="138">
        <f t="shared" si="90"/>
        <v>0</v>
      </c>
      <c r="FJ8" s="138">
        <f t="shared" si="91"/>
        <v>0</v>
      </c>
      <c r="FK8" s="138">
        <f t="shared" si="132"/>
        <v>10</v>
      </c>
      <c r="FL8" s="180">
        <f t="shared" si="92"/>
        <v>0</v>
      </c>
      <c r="FM8" s="138">
        <f t="shared" si="93"/>
        <v>0</v>
      </c>
      <c r="FN8" s="138">
        <f t="shared" si="133"/>
        <v>10</v>
      </c>
      <c r="FO8" s="180">
        <f t="shared" si="94"/>
        <v>0</v>
      </c>
      <c r="FQ8" s="138">
        <f t="shared" si="134"/>
        <v>0</v>
      </c>
      <c r="FR8" s="170">
        <f t="shared" si="95"/>
        <v>0</v>
      </c>
      <c r="FS8" s="138">
        <f t="shared" si="135"/>
        <v>0</v>
      </c>
      <c r="FT8" s="170">
        <f t="shared" si="96"/>
        <v>0</v>
      </c>
      <c r="FU8" s="192">
        <v>0</v>
      </c>
      <c r="FW8" s="193">
        <f t="shared" si="13"/>
        <v>0</v>
      </c>
      <c r="FX8" s="193">
        <f t="shared" si="97"/>
        <v>0</v>
      </c>
      <c r="FY8" s="193">
        <f t="shared" si="98"/>
        <v>33</v>
      </c>
      <c r="FZ8" s="193">
        <f t="shared" si="99"/>
        <v>0</v>
      </c>
      <c r="GA8" s="193">
        <f t="shared" si="100"/>
        <v>0</v>
      </c>
      <c r="GB8" s="193">
        <f t="shared" si="101"/>
        <v>34</v>
      </c>
      <c r="GC8" s="193">
        <f t="shared" si="102"/>
        <v>0</v>
      </c>
      <c r="GD8" s="193">
        <f t="shared" si="103"/>
        <v>0</v>
      </c>
      <c r="GE8" s="193">
        <f t="shared" si="104"/>
        <v>33</v>
      </c>
      <c r="GF8" s="19">
        <f t="shared" si="14"/>
        <v>0</v>
      </c>
      <c r="GG8" s="19">
        <f t="shared" si="105"/>
        <v>0</v>
      </c>
      <c r="GH8" s="11">
        <f t="shared" si="106"/>
        <v>0</v>
      </c>
      <c r="GI8" s="11" t="str">
        <f t="shared" si="107"/>
        <v/>
      </c>
      <c r="GK8" s="205">
        <v>18</v>
      </c>
      <c r="GL8" s="206">
        <f>GL7</f>
        <v>83333.333333333328</v>
      </c>
      <c r="GM8" s="206">
        <f>GM7</f>
        <v>116666.66666666667</v>
      </c>
      <c r="GN8" s="207">
        <f>ROUND($GK8*GL8/10000,0)*10000</f>
        <v>1500000</v>
      </c>
      <c r="GO8" s="207">
        <f>ROUND($GK8*GM8/10000,0)*10000</f>
        <v>2100000</v>
      </c>
      <c r="GP8" s="208">
        <f t="shared" si="136"/>
        <v>50</v>
      </c>
      <c r="GQ8" s="206">
        <f t="shared" si="136"/>
        <v>116666.66666666667</v>
      </c>
      <c r="GR8" s="206">
        <f t="shared" si="136"/>
        <v>166666.66666666666</v>
      </c>
      <c r="GS8" s="207">
        <f>ROUND($GK8*GQ8/10000,0)*10000</f>
        <v>2100000</v>
      </c>
      <c r="GT8" s="207">
        <f>ROUND($GK8*GR8/10000,0)*10000</f>
        <v>3000000</v>
      </c>
      <c r="GU8" s="208">
        <f t="shared" si="137"/>
        <v>40</v>
      </c>
      <c r="GV8" s="206">
        <f t="shared" si="137"/>
        <v>166666.66666666666</v>
      </c>
      <c r="GW8" s="206">
        <f t="shared" si="137"/>
        <v>250000</v>
      </c>
      <c r="GX8" s="207">
        <f>ROUND($GK8*GV8/10000,0)*10000</f>
        <v>3000000</v>
      </c>
      <c r="GY8" s="207">
        <f>ROUND($GK8*GW8/10000,0)*10000</f>
        <v>4500000</v>
      </c>
      <c r="GZ8" s="218">
        <f>GZ7</f>
        <v>10</v>
      </c>
      <c r="HA8" s="222">
        <f t="shared" si="15"/>
        <v>2295000</v>
      </c>
      <c r="HB8" s="221"/>
    </row>
    <row r="9" spans="1:210" x14ac:dyDescent="0.25">
      <c r="A9" s="10">
        <v>104</v>
      </c>
      <c r="B9" s="126" t="str">
        <f t="shared" si="16"/>
        <v>商城-星钻.98元</v>
      </c>
      <c r="C9" s="127" t="str">
        <f t="shared" si="0"/>
        <v>充值，即可获得商城-星钻.98元奖励</v>
      </c>
      <c r="D9" s="128">
        <v>7</v>
      </c>
      <c r="E9" s="10" t="str">
        <f t="shared" ref="E9:E38" si="140">"1|2|"&amp;MIN(G9*10000,500000)&amp;",1|1|"&amp;MIN(G9*1,1000)</f>
        <v>1|2|500000,1|1|98</v>
      </c>
      <c r="G9" s="10">
        <f>'商城|Shop'!C8</f>
        <v>98</v>
      </c>
      <c r="H9" s="11">
        <f t="shared" si="1"/>
        <v>0</v>
      </c>
      <c r="I9" s="11">
        <f t="shared" si="2"/>
        <v>0</v>
      </c>
      <c r="J9" s="138" t="str">
        <f t="shared" si="17"/>
        <v>[[0,10],[0,10],[0,14],[0,20],[0,20],[0,20],[0,20],[0,25],[0,30],[0,25]]</v>
      </c>
      <c r="K9" s="138" t="str">
        <f t="shared" si="18"/>
        <v>[[0,10],[0,10],[0,14],[0,20],[0,20],[0,20],[0,20],[0,25],[0,30],[0,25]]</v>
      </c>
      <c r="L9" s="138" t="str">
        <f t="shared" si="19"/>
        <v>[[9,[0,10]],[10,[0,10]],[11,[0,10]],[12,[0,10]]]</v>
      </c>
      <c r="M9" s="138" t="str">
        <f t="shared" si="20"/>
        <v>[[9,[0,10]],[10,[0,10]],[11,[0,10]],[12,[0,10]]]</v>
      </c>
      <c r="N9" s="11">
        <f t="shared" si="21"/>
        <v>0</v>
      </c>
      <c r="O9" s="11">
        <f t="shared" si="22"/>
        <v>98</v>
      </c>
      <c r="P9" s="139" t="s">
        <v>147</v>
      </c>
      <c r="Q9" s="10">
        <f t="shared" si="23"/>
        <v>104</v>
      </c>
      <c r="R9" s="138" t="str">
        <f t="shared" si="24"/>
        <v>104商城-星钻.98元</v>
      </c>
      <c r="S9" s="132" t="str">
        <f t="shared" si="25"/>
        <v>[[1,0],[2,0],[3,0],[4,0]]</v>
      </c>
      <c r="T9" s="132" t="str">
        <f t="shared" si="26"/>
        <v>[[1,0],[2,0],[3,0],[4,0]]</v>
      </c>
      <c r="U9" s="138">
        <f t="shared" si="27"/>
        <v>0</v>
      </c>
      <c r="V9" s="138">
        <f>VLOOKUP(G9,IF({1,0},$G$54:$G$60,$A$54:$A$60),2,0)</f>
        <v>1504</v>
      </c>
      <c r="W9" s="138">
        <v>100</v>
      </c>
      <c r="X9" s="142" t="str">
        <f t="shared" si="28"/>
        <v/>
      </c>
      <c r="Z9" s="138">
        <f t="shared" si="29"/>
        <v>0</v>
      </c>
      <c r="AA9" s="138">
        <f t="shared" si="30"/>
        <v>0</v>
      </c>
      <c r="AB9" s="148">
        <f t="shared" si="31"/>
        <v>0</v>
      </c>
      <c r="AC9" s="138">
        <f t="shared" si="32"/>
        <v>10800000</v>
      </c>
      <c r="AE9" s="149">
        <v>0</v>
      </c>
      <c r="AF9" s="149">
        <v>0</v>
      </c>
      <c r="AG9" s="11">
        <f t="shared" si="108"/>
        <v>0</v>
      </c>
      <c r="AH9" s="17">
        <v>0</v>
      </c>
      <c r="AI9" s="11">
        <f>'商城|Shop'!D8+'商城|Shop'!F8</f>
        <v>1080</v>
      </c>
      <c r="AJ9" s="9">
        <f t="shared" si="33"/>
        <v>10800000</v>
      </c>
      <c r="AK9" s="17">
        <v>0</v>
      </c>
      <c r="AL9" s="9">
        <f t="shared" si="34"/>
        <v>0</v>
      </c>
      <c r="AM9" s="17">
        <v>0</v>
      </c>
      <c r="AN9" s="9">
        <f t="shared" ref="AN9:AN44" si="141">AM9*5*$AD$2/$AD$3</f>
        <v>0</v>
      </c>
      <c r="AO9" s="17">
        <v>0</v>
      </c>
      <c r="AP9" s="9">
        <f t="shared" ref="AP9:AP44" si="142">AO9*2*$AD$2/$AD$3</f>
        <v>0</v>
      </c>
      <c r="AQ9" s="17">
        <v>0</v>
      </c>
      <c r="AR9" s="9">
        <f t="shared" si="36"/>
        <v>0</v>
      </c>
      <c r="AS9" s="17">
        <v>0</v>
      </c>
      <c r="AT9" s="9">
        <f t="shared" si="6"/>
        <v>0</v>
      </c>
      <c r="AU9" s="17">
        <v>0</v>
      </c>
      <c r="AV9" s="9">
        <f t="shared" si="6"/>
        <v>0</v>
      </c>
      <c r="AW9" s="17">
        <v>0</v>
      </c>
      <c r="AX9" s="9">
        <f t="shared" ref="AX9" si="143">AW9*1000000</f>
        <v>0</v>
      </c>
      <c r="AY9" s="17">
        <v>0</v>
      </c>
      <c r="AZ9" s="9">
        <f t="shared" ref="AZ9" si="144">AY9*1000000</f>
        <v>0</v>
      </c>
      <c r="BA9" s="170"/>
      <c r="BB9" s="170"/>
      <c r="BC9" s="11">
        <f t="shared" si="9"/>
        <v>0</v>
      </c>
      <c r="BD9" s="170">
        <f t="shared" si="10"/>
        <v>0</v>
      </c>
      <c r="BE9" s="11">
        <f t="shared" si="39"/>
        <v>10800000</v>
      </c>
      <c r="BF9" s="170">
        <f t="shared" si="40"/>
        <v>110204.08163265306</v>
      </c>
      <c r="BG9" s="11">
        <f t="shared" si="41"/>
        <v>10800000</v>
      </c>
      <c r="BH9" s="170">
        <f t="shared" si="11"/>
        <v>110204.08163265306</v>
      </c>
      <c r="BI9" s="10">
        <f t="shared" si="42"/>
        <v>98</v>
      </c>
      <c r="BL9" s="10" t="s">
        <v>148</v>
      </c>
      <c r="BM9" s="10" t="s">
        <v>149</v>
      </c>
      <c r="BU9" s="173">
        <f t="shared" si="111"/>
        <v>0</v>
      </c>
      <c r="BV9" s="138">
        <f t="shared" si="12"/>
        <v>0</v>
      </c>
      <c r="BW9" s="138">
        <f t="shared" si="12"/>
        <v>0</v>
      </c>
      <c r="BX9" s="138">
        <f t="shared" si="12"/>
        <v>0</v>
      </c>
      <c r="BY9" s="138">
        <f t="shared" si="12"/>
        <v>0</v>
      </c>
      <c r="CA9" s="138">
        <f t="shared" si="43"/>
        <v>0</v>
      </c>
      <c r="CD9" s="146">
        <f t="shared" si="44"/>
        <v>0</v>
      </c>
      <c r="CE9" s="147">
        <f t="shared" si="44"/>
        <v>0</v>
      </c>
      <c r="CF9" s="138">
        <f t="shared" si="45"/>
        <v>0</v>
      </c>
      <c r="CG9" s="138">
        <f t="shared" si="46"/>
        <v>0</v>
      </c>
      <c r="CH9" s="138">
        <f t="shared" si="47"/>
        <v>0</v>
      </c>
      <c r="CI9" s="138">
        <f t="shared" si="112"/>
        <v>10</v>
      </c>
      <c r="CJ9" s="138">
        <f t="shared" si="48"/>
        <v>0</v>
      </c>
      <c r="CK9" s="138">
        <f t="shared" si="112"/>
        <v>10</v>
      </c>
      <c r="CL9" s="138">
        <f t="shared" si="49"/>
        <v>0</v>
      </c>
      <c r="CM9" s="138">
        <f t="shared" si="112"/>
        <v>14</v>
      </c>
      <c r="CN9" s="138">
        <f t="shared" si="50"/>
        <v>0</v>
      </c>
      <c r="CO9" s="138">
        <f t="shared" si="112"/>
        <v>20</v>
      </c>
      <c r="CP9" s="138">
        <f t="shared" si="51"/>
        <v>0</v>
      </c>
      <c r="CQ9" s="138">
        <f t="shared" si="112"/>
        <v>20</v>
      </c>
      <c r="CR9" s="138">
        <f t="shared" si="52"/>
        <v>0</v>
      </c>
      <c r="CS9" s="138">
        <f t="shared" si="112"/>
        <v>20</v>
      </c>
      <c r="CT9" s="138">
        <f t="shared" si="53"/>
        <v>0</v>
      </c>
      <c r="CU9" s="138">
        <f t="shared" si="113"/>
        <v>20</v>
      </c>
      <c r="CV9" s="138">
        <f t="shared" si="54"/>
        <v>0</v>
      </c>
      <c r="CW9" s="138">
        <f t="shared" si="114"/>
        <v>25</v>
      </c>
      <c r="CX9" s="138">
        <f t="shared" si="55"/>
        <v>0</v>
      </c>
      <c r="CY9" s="138">
        <f t="shared" si="115"/>
        <v>30</v>
      </c>
      <c r="CZ9" s="138">
        <f t="shared" si="56"/>
        <v>0</v>
      </c>
      <c r="DA9" s="138">
        <f t="shared" si="116"/>
        <v>25</v>
      </c>
      <c r="DB9" s="180">
        <f t="shared" si="57"/>
        <v>0</v>
      </c>
      <c r="DC9" s="138">
        <f t="shared" si="58"/>
        <v>0</v>
      </c>
      <c r="DD9" s="138">
        <f t="shared" si="117"/>
        <v>10</v>
      </c>
      <c r="DE9" s="138">
        <f t="shared" si="59"/>
        <v>0</v>
      </c>
      <c r="DF9" s="138">
        <f t="shared" si="117"/>
        <v>10</v>
      </c>
      <c r="DG9" s="138">
        <f t="shared" si="60"/>
        <v>0</v>
      </c>
      <c r="DH9" s="138">
        <f t="shared" si="117"/>
        <v>14</v>
      </c>
      <c r="DI9" s="138">
        <f t="shared" si="61"/>
        <v>0</v>
      </c>
      <c r="DJ9" s="138">
        <f t="shared" si="117"/>
        <v>20</v>
      </c>
      <c r="DK9" s="138">
        <f t="shared" si="62"/>
        <v>0</v>
      </c>
      <c r="DL9" s="138">
        <f t="shared" si="117"/>
        <v>20</v>
      </c>
      <c r="DM9" s="138">
        <f t="shared" si="63"/>
        <v>0</v>
      </c>
      <c r="DN9" s="138">
        <f t="shared" si="117"/>
        <v>20</v>
      </c>
      <c r="DO9" s="138">
        <f t="shared" si="64"/>
        <v>0</v>
      </c>
      <c r="DP9" s="138">
        <f t="shared" si="118"/>
        <v>20</v>
      </c>
      <c r="DQ9" s="138">
        <f t="shared" si="65"/>
        <v>0</v>
      </c>
      <c r="DR9" s="138">
        <f t="shared" si="119"/>
        <v>25</v>
      </c>
      <c r="DS9" s="138">
        <f t="shared" si="66"/>
        <v>0</v>
      </c>
      <c r="DT9" s="138">
        <f t="shared" si="120"/>
        <v>30</v>
      </c>
      <c r="DU9" s="138">
        <f t="shared" si="67"/>
        <v>0</v>
      </c>
      <c r="DV9" s="138">
        <f t="shared" si="121"/>
        <v>25</v>
      </c>
      <c r="DW9" s="180">
        <f t="shared" si="68"/>
        <v>0</v>
      </c>
      <c r="DZ9" s="146">
        <f t="shared" si="69"/>
        <v>0</v>
      </c>
      <c r="EA9" s="147">
        <f t="shared" si="70"/>
        <v>0</v>
      </c>
      <c r="EB9" s="181"/>
      <c r="EC9" s="147">
        <f t="shared" si="122"/>
        <v>0.5</v>
      </c>
      <c r="ED9" s="138">
        <f t="shared" si="71"/>
        <v>0</v>
      </c>
      <c r="EE9" s="138">
        <f t="shared" si="72"/>
        <v>0</v>
      </c>
      <c r="EF9" s="138">
        <f t="shared" si="73"/>
        <v>0</v>
      </c>
      <c r="EG9" s="138">
        <f t="shared" si="123"/>
        <v>10</v>
      </c>
      <c r="EH9" s="180">
        <f t="shared" si="74"/>
        <v>0</v>
      </c>
      <c r="EI9" s="138">
        <f t="shared" si="75"/>
        <v>0</v>
      </c>
      <c r="EJ9" s="138">
        <f t="shared" si="124"/>
        <v>10</v>
      </c>
      <c r="EK9" s="180">
        <f t="shared" si="76"/>
        <v>0</v>
      </c>
      <c r="EM9" s="147">
        <f t="shared" si="125"/>
        <v>0.75</v>
      </c>
      <c r="EN9" s="138">
        <f t="shared" si="77"/>
        <v>0</v>
      </c>
      <c r="EO9" s="138">
        <f t="shared" si="78"/>
        <v>0</v>
      </c>
      <c r="EP9" s="138">
        <f t="shared" si="79"/>
        <v>0</v>
      </c>
      <c r="EQ9" s="138">
        <f t="shared" si="126"/>
        <v>10</v>
      </c>
      <c r="ER9" s="180">
        <f t="shared" si="80"/>
        <v>0</v>
      </c>
      <c r="ES9" s="138">
        <f t="shared" si="81"/>
        <v>0</v>
      </c>
      <c r="ET9" s="138">
        <f t="shared" si="127"/>
        <v>10</v>
      </c>
      <c r="EU9" s="180">
        <f t="shared" si="82"/>
        <v>0</v>
      </c>
      <c r="EW9" s="147">
        <f t="shared" si="128"/>
        <v>1.25</v>
      </c>
      <c r="EX9" s="138">
        <f t="shared" si="83"/>
        <v>0</v>
      </c>
      <c r="EY9" s="138">
        <f t="shared" si="84"/>
        <v>0</v>
      </c>
      <c r="EZ9" s="138">
        <f t="shared" si="85"/>
        <v>0</v>
      </c>
      <c r="FA9" s="138">
        <f t="shared" si="129"/>
        <v>10</v>
      </c>
      <c r="FB9" s="180">
        <f t="shared" si="86"/>
        <v>0</v>
      </c>
      <c r="FC9" s="138">
        <f t="shared" si="87"/>
        <v>0</v>
      </c>
      <c r="FD9" s="138">
        <f t="shared" si="130"/>
        <v>10</v>
      </c>
      <c r="FE9" s="180">
        <f t="shared" si="88"/>
        <v>0</v>
      </c>
      <c r="FG9" s="147">
        <f t="shared" si="131"/>
        <v>1.5</v>
      </c>
      <c r="FH9" s="138">
        <f t="shared" si="89"/>
        <v>0</v>
      </c>
      <c r="FI9" s="138">
        <f t="shared" si="90"/>
        <v>0</v>
      </c>
      <c r="FJ9" s="138">
        <f t="shared" si="91"/>
        <v>0</v>
      </c>
      <c r="FK9" s="138">
        <f t="shared" si="132"/>
        <v>10</v>
      </c>
      <c r="FL9" s="180">
        <f t="shared" si="92"/>
        <v>0</v>
      </c>
      <c r="FM9" s="138">
        <f t="shared" si="93"/>
        <v>0</v>
      </c>
      <c r="FN9" s="138">
        <f t="shared" si="133"/>
        <v>10</v>
      </c>
      <c r="FO9" s="180">
        <f t="shared" si="94"/>
        <v>0</v>
      </c>
      <c r="FQ9" s="138">
        <f t="shared" si="134"/>
        <v>0</v>
      </c>
      <c r="FR9" s="170">
        <f t="shared" si="95"/>
        <v>0</v>
      </c>
      <c r="FS9" s="138">
        <f t="shared" si="135"/>
        <v>0</v>
      </c>
      <c r="FT9" s="170">
        <f t="shared" si="96"/>
        <v>0</v>
      </c>
      <c r="FU9" s="192">
        <v>0</v>
      </c>
      <c r="FW9" s="193">
        <f t="shared" si="13"/>
        <v>0</v>
      </c>
      <c r="FX9" s="193">
        <f t="shared" si="97"/>
        <v>0</v>
      </c>
      <c r="FY9" s="193">
        <f t="shared" si="98"/>
        <v>50</v>
      </c>
      <c r="FZ9" s="193">
        <f t="shared" si="99"/>
        <v>0</v>
      </c>
      <c r="GA9" s="193">
        <f t="shared" si="100"/>
        <v>0</v>
      </c>
      <c r="GB9" s="193">
        <f t="shared" si="101"/>
        <v>30</v>
      </c>
      <c r="GC9" s="193">
        <f t="shared" si="102"/>
        <v>0</v>
      </c>
      <c r="GD9" s="193">
        <f t="shared" si="103"/>
        <v>0</v>
      </c>
      <c r="GE9" s="193">
        <f t="shared" si="104"/>
        <v>20</v>
      </c>
      <c r="GF9" s="19">
        <f t="shared" si="14"/>
        <v>0</v>
      </c>
      <c r="GG9" s="19">
        <f t="shared" si="105"/>
        <v>0</v>
      </c>
      <c r="GH9" s="11">
        <f t="shared" si="106"/>
        <v>0</v>
      </c>
      <c r="GI9" s="11" t="str">
        <f t="shared" si="107"/>
        <v/>
      </c>
      <c r="GK9" s="198">
        <v>28</v>
      </c>
      <c r="GL9" s="199">
        <f>GN9/$GK9</f>
        <v>57142.857142857145</v>
      </c>
      <c r="GM9" s="199">
        <f>GO9/$GK9</f>
        <v>85714.28571428571</v>
      </c>
      <c r="GN9" s="200">
        <v>1600000</v>
      </c>
      <c r="GO9" s="200">
        <v>2400000</v>
      </c>
      <c r="GP9" s="201">
        <v>33</v>
      </c>
      <c r="GQ9" s="199">
        <f>GS9/$GK9</f>
        <v>85714.28571428571</v>
      </c>
      <c r="GR9" s="199">
        <f>GT9/$GK9</f>
        <v>128571.42857142857</v>
      </c>
      <c r="GS9" s="201">
        <v>2400000</v>
      </c>
      <c r="GT9" s="201">
        <v>3600000</v>
      </c>
      <c r="GU9" s="201">
        <v>34</v>
      </c>
      <c r="GV9" s="199">
        <f>GX9/$GK9</f>
        <v>128571.42857142857</v>
      </c>
      <c r="GW9" s="199">
        <f>GY9/$GK9</f>
        <v>171428.57142857142</v>
      </c>
      <c r="GX9" s="201">
        <v>3600000</v>
      </c>
      <c r="GY9" s="201">
        <v>4800000</v>
      </c>
      <c r="GZ9" s="216">
        <v>33</v>
      </c>
      <c r="HA9" s="220">
        <f t="shared" si="15"/>
        <v>3066000</v>
      </c>
      <c r="HB9" s="221"/>
    </row>
    <row r="10" spans="1:210" ht="16.2" x14ac:dyDescent="0.25">
      <c r="A10" s="10">
        <v>105</v>
      </c>
      <c r="B10" s="126" t="str">
        <f t="shared" si="16"/>
        <v>商城-星钻.198元</v>
      </c>
      <c r="C10" s="127" t="str">
        <f t="shared" si="0"/>
        <v>充值，即可获得商城-星钻.198元奖励</v>
      </c>
      <c r="D10" s="128">
        <v>7</v>
      </c>
      <c r="E10" s="10" t="str">
        <f t="shared" si="140"/>
        <v>1|2|500000,1|1|198</v>
      </c>
      <c r="G10" s="10">
        <f>'商城|Shop'!C9</f>
        <v>198</v>
      </c>
      <c r="H10" s="11">
        <f t="shared" si="1"/>
        <v>0</v>
      </c>
      <c r="I10" s="11">
        <f t="shared" si="2"/>
        <v>0</v>
      </c>
      <c r="J10" s="138" t="str">
        <f t="shared" si="17"/>
        <v>[[0,10],[0,10],[0,14],[0,20],[0,20],[0,20],[0,20],[0,25],[0,30],[0,25]]</v>
      </c>
      <c r="K10" s="138" t="str">
        <f t="shared" si="18"/>
        <v>[[0,10],[0,10],[0,14],[0,20],[0,20],[0,20],[0,20],[0,25],[0,30],[0,25]]</v>
      </c>
      <c r="L10" s="138" t="str">
        <f t="shared" si="19"/>
        <v>[[9,[0,10]],[10,[0,10]],[11,[0,10]],[12,[0,10]]]</v>
      </c>
      <c r="M10" s="138" t="str">
        <f t="shared" si="20"/>
        <v>[[9,[0,10]],[10,[0,10]],[11,[0,10]],[12,[0,10]]]</v>
      </c>
      <c r="N10" s="11">
        <f t="shared" si="21"/>
        <v>0</v>
      </c>
      <c r="O10" s="11">
        <f t="shared" si="22"/>
        <v>198</v>
      </c>
      <c r="P10" s="139" t="s">
        <v>150</v>
      </c>
      <c r="Q10" s="10">
        <f t="shared" si="23"/>
        <v>105</v>
      </c>
      <c r="R10" s="138" t="str">
        <f t="shared" si="24"/>
        <v>105商城-星钻.198元</v>
      </c>
      <c r="S10" s="132" t="str">
        <f t="shared" si="25"/>
        <v>[[1,0],[2,0],[3,0],[4,0]]</v>
      </c>
      <c r="T10" s="132" t="str">
        <f t="shared" si="26"/>
        <v>[[1,0],[2,0],[3,0],[4,0]]</v>
      </c>
      <c r="U10" s="138">
        <f t="shared" si="27"/>
        <v>0</v>
      </c>
      <c r="V10" s="138">
        <f>VLOOKUP(G10,IF({1,0},$G$54:$G$60,$A$54:$A$60),2,0)</f>
        <v>1505</v>
      </c>
      <c r="W10" s="138">
        <v>100</v>
      </c>
      <c r="X10" s="142" t="str">
        <f t="shared" si="28"/>
        <v/>
      </c>
      <c r="Z10" s="138">
        <f t="shared" si="29"/>
        <v>0</v>
      </c>
      <c r="AA10" s="138">
        <f t="shared" si="30"/>
        <v>0</v>
      </c>
      <c r="AB10" s="148">
        <f t="shared" si="31"/>
        <v>0</v>
      </c>
      <c r="AC10" s="138">
        <f t="shared" si="32"/>
        <v>22800000</v>
      </c>
      <c r="AE10" s="149">
        <v>0</v>
      </c>
      <c r="AF10" s="149">
        <v>0</v>
      </c>
      <c r="AG10" s="11">
        <f t="shared" si="108"/>
        <v>0</v>
      </c>
      <c r="AH10" s="17">
        <v>0</v>
      </c>
      <c r="AI10" s="11">
        <f>'商城|Shop'!D9+'商城|Shop'!F9</f>
        <v>2280</v>
      </c>
      <c r="AJ10" s="9">
        <f t="shared" si="33"/>
        <v>22800000</v>
      </c>
      <c r="AK10" s="17">
        <v>0</v>
      </c>
      <c r="AL10" s="9">
        <f t="shared" si="34"/>
        <v>0</v>
      </c>
      <c r="AM10" s="17">
        <v>0</v>
      </c>
      <c r="AN10" s="9">
        <f t="shared" si="141"/>
        <v>0</v>
      </c>
      <c r="AO10" s="17">
        <v>0</v>
      </c>
      <c r="AP10" s="9">
        <f t="shared" si="142"/>
        <v>0</v>
      </c>
      <c r="AQ10" s="17">
        <v>0</v>
      </c>
      <c r="AR10" s="9">
        <f t="shared" si="36"/>
        <v>0</v>
      </c>
      <c r="AS10" s="17">
        <v>0</v>
      </c>
      <c r="AT10" s="9">
        <f t="shared" si="6"/>
        <v>0</v>
      </c>
      <c r="AU10" s="17">
        <v>0</v>
      </c>
      <c r="AV10" s="9">
        <f t="shared" si="6"/>
        <v>0</v>
      </c>
      <c r="AW10" s="17">
        <v>0</v>
      </c>
      <c r="AX10" s="9">
        <f t="shared" ref="AX10" si="145">AW10*1000000</f>
        <v>0</v>
      </c>
      <c r="AY10" s="17">
        <v>0</v>
      </c>
      <c r="AZ10" s="9">
        <f t="shared" ref="AZ10" si="146">AY10*1000000</f>
        <v>0</v>
      </c>
      <c r="BA10" s="170"/>
      <c r="BB10" s="170"/>
      <c r="BC10" s="11">
        <f t="shared" si="9"/>
        <v>0</v>
      </c>
      <c r="BD10" s="170">
        <f t="shared" si="10"/>
        <v>0</v>
      </c>
      <c r="BE10" s="11">
        <f t="shared" si="39"/>
        <v>22800000</v>
      </c>
      <c r="BF10" s="170">
        <f t="shared" si="40"/>
        <v>115151.51515151515</v>
      </c>
      <c r="BG10" s="11">
        <f t="shared" si="41"/>
        <v>22800000</v>
      </c>
      <c r="BH10" s="170">
        <f t="shared" si="11"/>
        <v>115151.51515151515</v>
      </c>
      <c r="BI10" s="10">
        <f t="shared" si="42"/>
        <v>198</v>
      </c>
      <c r="BL10" s="10" t="s">
        <v>151</v>
      </c>
      <c r="BM10" s="10" t="s">
        <v>152</v>
      </c>
      <c r="BU10" s="173">
        <f t="shared" si="111"/>
        <v>0</v>
      </c>
      <c r="BV10" s="138">
        <f t="shared" si="12"/>
        <v>0</v>
      </c>
      <c r="BW10" s="138">
        <f t="shared" si="12"/>
        <v>0</v>
      </c>
      <c r="BX10" s="138">
        <f t="shared" si="12"/>
        <v>0</v>
      </c>
      <c r="BY10" s="138">
        <f t="shared" si="12"/>
        <v>0</v>
      </c>
      <c r="CA10" s="138">
        <f t="shared" si="43"/>
        <v>0</v>
      </c>
      <c r="CD10" s="146">
        <f t="shared" si="44"/>
        <v>0</v>
      </c>
      <c r="CE10" s="147">
        <f t="shared" si="44"/>
        <v>0</v>
      </c>
      <c r="CF10" s="138">
        <f t="shared" si="45"/>
        <v>0</v>
      </c>
      <c r="CG10" s="138">
        <f t="shared" si="46"/>
        <v>0</v>
      </c>
      <c r="CH10" s="138">
        <f t="shared" si="47"/>
        <v>0</v>
      </c>
      <c r="CI10" s="138">
        <f t="shared" si="112"/>
        <v>10</v>
      </c>
      <c r="CJ10" s="138">
        <f t="shared" si="48"/>
        <v>0</v>
      </c>
      <c r="CK10" s="138">
        <f t="shared" si="112"/>
        <v>10</v>
      </c>
      <c r="CL10" s="138">
        <f t="shared" si="49"/>
        <v>0</v>
      </c>
      <c r="CM10" s="138">
        <f t="shared" si="112"/>
        <v>14</v>
      </c>
      <c r="CN10" s="138">
        <f t="shared" si="50"/>
        <v>0</v>
      </c>
      <c r="CO10" s="138">
        <f t="shared" si="112"/>
        <v>20</v>
      </c>
      <c r="CP10" s="138">
        <f t="shared" si="51"/>
        <v>0</v>
      </c>
      <c r="CQ10" s="138">
        <f t="shared" si="112"/>
        <v>20</v>
      </c>
      <c r="CR10" s="138">
        <f t="shared" si="52"/>
        <v>0</v>
      </c>
      <c r="CS10" s="138">
        <f t="shared" si="112"/>
        <v>20</v>
      </c>
      <c r="CT10" s="138">
        <f t="shared" si="53"/>
        <v>0</v>
      </c>
      <c r="CU10" s="138">
        <f t="shared" si="113"/>
        <v>20</v>
      </c>
      <c r="CV10" s="138">
        <f t="shared" si="54"/>
        <v>0</v>
      </c>
      <c r="CW10" s="138">
        <f t="shared" si="114"/>
        <v>25</v>
      </c>
      <c r="CX10" s="138">
        <f t="shared" si="55"/>
        <v>0</v>
      </c>
      <c r="CY10" s="138">
        <f t="shared" si="115"/>
        <v>30</v>
      </c>
      <c r="CZ10" s="138">
        <f t="shared" si="56"/>
        <v>0</v>
      </c>
      <c r="DA10" s="138">
        <f t="shared" si="116"/>
        <v>25</v>
      </c>
      <c r="DB10" s="180">
        <f t="shared" si="57"/>
        <v>0</v>
      </c>
      <c r="DC10" s="138">
        <f t="shared" si="58"/>
        <v>0</v>
      </c>
      <c r="DD10" s="138">
        <f t="shared" si="117"/>
        <v>10</v>
      </c>
      <c r="DE10" s="138">
        <f t="shared" si="59"/>
        <v>0</v>
      </c>
      <c r="DF10" s="138">
        <f t="shared" si="117"/>
        <v>10</v>
      </c>
      <c r="DG10" s="138">
        <f t="shared" si="60"/>
        <v>0</v>
      </c>
      <c r="DH10" s="138">
        <f t="shared" si="117"/>
        <v>14</v>
      </c>
      <c r="DI10" s="138">
        <f t="shared" si="61"/>
        <v>0</v>
      </c>
      <c r="DJ10" s="138">
        <f t="shared" si="117"/>
        <v>20</v>
      </c>
      <c r="DK10" s="138">
        <f t="shared" si="62"/>
        <v>0</v>
      </c>
      <c r="DL10" s="138">
        <f t="shared" si="117"/>
        <v>20</v>
      </c>
      <c r="DM10" s="138">
        <f t="shared" si="63"/>
        <v>0</v>
      </c>
      <c r="DN10" s="138">
        <f t="shared" si="117"/>
        <v>20</v>
      </c>
      <c r="DO10" s="138">
        <f t="shared" si="64"/>
        <v>0</v>
      </c>
      <c r="DP10" s="138">
        <f t="shared" si="118"/>
        <v>20</v>
      </c>
      <c r="DQ10" s="138">
        <f t="shared" si="65"/>
        <v>0</v>
      </c>
      <c r="DR10" s="138">
        <f t="shared" si="119"/>
        <v>25</v>
      </c>
      <c r="DS10" s="138">
        <f t="shared" si="66"/>
        <v>0</v>
      </c>
      <c r="DT10" s="138">
        <f t="shared" si="120"/>
        <v>30</v>
      </c>
      <c r="DU10" s="138">
        <f t="shared" si="67"/>
        <v>0</v>
      </c>
      <c r="DV10" s="138">
        <f t="shared" si="121"/>
        <v>25</v>
      </c>
      <c r="DW10" s="180">
        <f t="shared" si="68"/>
        <v>0</v>
      </c>
      <c r="DZ10" s="146">
        <f t="shared" si="69"/>
        <v>0</v>
      </c>
      <c r="EA10" s="147">
        <f t="shared" si="70"/>
        <v>0</v>
      </c>
      <c r="EB10" s="181"/>
      <c r="EC10" s="147">
        <f t="shared" si="122"/>
        <v>0.5</v>
      </c>
      <c r="ED10" s="138">
        <f t="shared" si="71"/>
        <v>0</v>
      </c>
      <c r="EE10" s="138">
        <f t="shared" si="72"/>
        <v>0</v>
      </c>
      <c r="EF10" s="138">
        <f t="shared" si="73"/>
        <v>0</v>
      </c>
      <c r="EG10" s="138">
        <f t="shared" si="123"/>
        <v>10</v>
      </c>
      <c r="EH10" s="180">
        <f t="shared" si="74"/>
        <v>0</v>
      </c>
      <c r="EI10" s="138">
        <f t="shared" si="75"/>
        <v>0</v>
      </c>
      <c r="EJ10" s="138">
        <f t="shared" si="124"/>
        <v>10</v>
      </c>
      <c r="EK10" s="180">
        <f t="shared" si="76"/>
        <v>0</v>
      </c>
      <c r="EM10" s="147">
        <f t="shared" si="125"/>
        <v>0.75</v>
      </c>
      <c r="EN10" s="138">
        <f t="shared" si="77"/>
        <v>0</v>
      </c>
      <c r="EO10" s="138">
        <f t="shared" si="78"/>
        <v>0</v>
      </c>
      <c r="EP10" s="138">
        <f t="shared" si="79"/>
        <v>0</v>
      </c>
      <c r="EQ10" s="138">
        <f t="shared" si="126"/>
        <v>10</v>
      </c>
      <c r="ER10" s="180">
        <f t="shared" si="80"/>
        <v>0</v>
      </c>
      <c r="ES10" s="138">
        <f t="shared" si="81"/>
        <v>0</v>
      </c>
      <c r="ET10" s="138">
        <f t="shared" si="127"/>
        <v>10</v>
      </c>
      <c r="EU10" s="180">
        <f t="shared" si="82"/>
        <v>0</v>
      </c>
      <c r="EW10" s="147">
        <f t="shared" si="128"/>
        <v>1.25</v>
      </c>
      <c r="EX10" s="138">
        <f t="shared" si="83"/>
        <v>0</v>
      </c>
      <c r="EY10" s="138">
        <f t="shared" si="84"/>
        <v>0</v>
      </c>
      <c r="EZ10" s="138">
        <f t="shared" si="85"/>
        <v>0</v>
      </c>
      <c r="FA10" s="138">
        <f t="shared" si="129"/>
        <v>10</v>
      </c>
      <c r="FB10" s="180">
        <f t="shared" si="86"/>
        <v>0</v>
      </c>
      <c r="FC10" s="138">
        <f t="shared" si="87"/>
        <v>0</v>
      </c>
      <c r="FD10" s="138">
        <f t="shared" si="130"/>
        <v>10</v>
      </c>
      <c r="FE10" s="180">
        <f t="shared" si="88"/>
        <v>0</v>
      </c>
      <c r="FG10" s="147">
        <f t="shared" si="131"/>
        <v>1.5</v>
      </c>
      <c r="FH10" s="138">
        <f t="shared" si="89"/>
        <v>0</v>
      </c>
      <c r="FI10" s="138">
        <f t="shared" si="90"/>
        <v>0</v>
      </c>
      <c r="FJ10" s="138">
        <f t="shared" si="91"/>
        <v>0</v>
      </c>
      <c r="FK10" s="138">
        <f t="shared" si="132"/>
        <v>10</v>
      </c>
      <c r="FL10" s="180">
        <f t="shared" si="92"/>
        <v>0</v>
      </c>
      <c r="FM10" s="138">
        <f t="shared" si="93"/>
        <v>0</v>
      </c>
      <c r="FN10" s="138">
        <f t="shared" si="133"/>
        <v>10</v>
      </c>
      <c r="FO10" s="180">
        <f t="shared" si="94"/>
        <v>0</v>
      </c>
      <c r="FQ10" s="138">
        <f t="shared" si="134"/>
        <v>0</v>
      </c>
      <c r="FR10" s="170">
        <f t="shared" si="95"/>
        <v>0</v>
      </c>
      <c r="FS10" s="138">
        <f t="shared" si="135"/>
        <v>0</v>
      </c>
      <c r="FT10" s="170">
        <f t="shared" si="96"/>
        <v>0</v>
      </c>
      <c r="FU10" s="192">
        <v>0</v>
      </c>
      <c r="FW10" s="193">
        <f t="shared" si="13"/>
        <v>0</v>
      </c>
      <c r="FX10" s="193">
        <f t="shared" si="97"/>
        <v>0</v>
      </c>
      <c r="FY10" s="193">
        <f t="shared" si="98"/>
        <v>50</v>
      </c>
      <c r="FZ10" s="193">
        <f t="shared" si="99"/>
        <v>0</v>
      </c>
      <c r="GA10" s="193">
        <f t="shared" si="100"/>
        <v>0</v>
      </c>
      <c r="GB10" s="193">
        <f t="shared" si="101"/>
        <v>30</v>
      </c>
      <c r="GC10" s="193">
        <f t="shared" si="102"/>
        <v>0</v>
      </c>
      <c r="GD10" s="193">
        <f t="shared" si="103"/>
        <v>0</v>
      </c>
      <c r="GE10" s="193">
        <f t="shared" si="104"/>
        <v>20</v>
      </c>
      <c r="GF10" s="19">
        <f t="shared" si="14"/>
        <v>0</v>
      </c>
      <c r="GG10" s="19">
        <f t="shared" si="105"/>
        <v>0</v>
      </c>
      <c r="GH10" s="11">
        <f t="shared" si="106"/>
        <v>0</v>
      </c>
      <c r="GI10" s="11" t="str">
        <f t="shared" si="107"/>
        <v/>
      </c>
      <c r="GK10" s="53">
        <v>30</v>
      </c>
      <c r="GL10" s="206">
        <f>GL9</f>
        <v>57142.857142857145</v>
      </c>
      <c r="GM10" s="206">
        <f>GM9</f>
        <v>85714.28571428571</v>
      </c>
      <c r="GN10" s="207">
        <f>ROUND($GK10*GL10/10000,0)*10000</f>
        <v>1710000</v>
      </c>
      <c r="GO10" s="207">
        <f>ROUND($GK10*GM10/10000,0)*10000</f>
        <v>2570000</v>
      </c>
      <c r="GP10" s="208">
        <f>GP9</f>
        <v>33</v>
      </c>
      <c r="GQ10" s="206">
        <f>GQ9</f>
        <v>85714.28571428571</v>
      </c>
      <c r="GR10" s="206">
        <f>GR9</f>
        <v>128571.42857142857</v>
      </c>
      <c r="GS10" s="207">
        <f>ROUND($GK10*GQ10/10000,0)*10000</f>
        <v>2570000</v>
      </c>
      <c r="GT10" s="207">
        <f>ROUND($GK10*GR10/10000,0)*10000</f>
        <v>3860000</v>
      </c>
      <c r="GU10" s="208">
        <f>GU9</f>
        <v>34</v>
      </c>
      <c r="GV10" s="206">
        <f>GV9</f>
        <v>128571.42857142857</v>
      </c>
      <c r="GW10" s="206">
        <f>GW9</f>
        <v>171428.57142857142</v>
      </c>
      <c r="GX10" s="207">
        <f>ROUND($GK10*GV10/10000,0)*10000</f>
        <v>3860000</v>
      </c>
      <c r="GY10" s="207">
        <f>ROUND($GK10*GW10/10000,0)*10000</f>
        <v>5140000</v>
      </c>
      <c r="GZ10" s="218">
        <f>GZ9</f>
        <v>33</v>
      </c>
      <c r="HA10" s="222">
        <f t="shared" si="15"/>
        <v>3284300</v>
      </c>
      <c r="HB10" s="221"/>
    </row>
    <row r="11" spans="1:210" x14ac:dyDescent="0.25">
      <c r="A11" s="10">
        <v>106</v>
      </c>
      <c r="B11" s="126" t="str">
        <f t="shared" si="16"/>
        <v>商城-星钻.328元</v>
      </c>
      <c r="C11" s="127" t="str">
        <f t="shared" si="0"/>
        <v>充值，即可获得商城-星钻.328元奖励</v>
      </c>
      <c r="D11" s="128">
        <v>7</v>
      </c>
      <c r="E11" s="10" t="str">
        <f t="shared" si="140"/>
        <v>1|2|500000,1|1|328</v>
      </c>
      <c r="G11" s="10">
        <f>'商城|Shop'!C10</f>
        <v>328</v>
      </c>
      <c r="H11" s="11">
        <f t="shared" si="1"/>
        <v>0</v>
      </c>
      <c r="I11" s="11">
        <f t="shared" si="2"/>
        <v>0</v>
      </c>
      <c r="J11" s="138" t="str">
        <f t="shared" si="17"/>
        <v>[[0,10],[0,10],[0,14],[0,20],[0,20],[0,20],[0,20],[0,25],[0,30],[0,25]]</v>
      </c>
      <c r="K11" s="138" t="str">
        <f t="shared" si="18"/>
        <v>[[0,10],[0,10],[0,14],[0,20],[0,20],[0,20],[0,20],[0,25],[0,30],[0,25]]</v>
      </c>
      <c r="L11" s="138" t="str">
        <f t="shared" si="19"/>
        <v>[[9,[0,10]],[10,[0,10]],[11,[0,10]],[12,[0,10]]]</v>
      </c>
      <c r="M11" s="138" t="str">
        <f t="shared" si="20"/>
        <v>[[9,[0,10]],[10,[0,10]],[11,[0,10]],[12,[0,10]]]</v>
      </c>
      <c r="N11" s="11">
        <f t="shared" si="21"/>
        <v>0</v>
      </c>
      <c r="O11" s="11">
        <f t="shared" si="22"/>
        <v>328</v>
      </c>
      <c r="P11" s="139" t="s">
        <v>153</v>
      </c>
      <c r="Q11" s="10">
        <f t="shared" si="23"/>
        <v>106</v>
      </c>
      <c r="R11" s="138" t="str">
        <f t="shared" si="24"/>
        <v>106商城-星钻.328元</v>
      </c>
      <c r="S11" s="132" t="str">
        <f t="shared" si="25"/>
        <v>[[1,0],[2,0],[3,0],[4,0]]</v>
      </c>
      <c r="T11" s="132" t="str">
        <f t="shared" si="26"/>
        <v>[[1,0],[2,0],[3,0],[4,0]]</v>
      </c>
      <c r="U11" s="138">
        <f t="shared" si="27"/>
        <v>0</v>
      </c>
      <c r="V11" s="138">
        <f>VLOOKUP(G11,IF({1,0},$G$54:$G$60,$A$54:$A$60),2,0)</f>
        <v>1506</v>
      </c>
      <c r="W11" s="138">
        <v>100</v>
      </c>
      <c r="X11" s="142" t="str">
        <f t="shared" si="28"/>
        <v/>
      </c>
      <c r="Z11" s="138">
        <f t="shared" si="29"/>
        <v>0</v>
      </c>
      <c r="AA11" s="138">
        <f t="shared" si="30"/>
        <v>0</v>
      </c>
      <c r="AB11" s="148">
        <f t="shared" si="31"/>
        <v>0</v>
      </c>
      <c r="AC11" s="138">
        <f t="shared" si="32"/>
        <v>37800000</v>
      </c>
      <c r="AE11" s="149">
        <v>0</v>
      </c>
      <c r="AF11" s="149">
        <v>0</v>
      </c>
      <c r="AG11" s="11">
        <f t="shared" si="108"/>
        <v>0</v>
      </c>
      <c r="AH11" s="17">
        <v>0</v>
      </c>
      <c r="AI11" s="11">
        <f>'商城|Shop'!D10+'商城|Shop'!F10</f>
        <v>3780</v>
      </c>
      <c r="AJ11" s="9">
        <f t="shared" si="33"/>
        <v>37800000</v>
      </c>
      <c r="AK11" s="17">
        <v>0</v>
      </c>
      <c r="AL11" s="9">
        <f t="shared" si="34"/>
        <v>0</v>
      </c>
      <c r="AM11" s="17">
        <v>0</v>
      </c>
      <c r="AN11" s="9">
        <f t="shared" si="141"/>
        <v>0</v>
      </c>
      <c r="AO11" s="17">
        <v>0</v>
      </c>
      <c r="AP11" s="9">
        <f t="shared" si="142"/>
        <v>0</v>
      </c>
      <c r="AQ11" s="17">
        <v>0</v>
      </c>
      <c r="AR11" s="9">
        <f t="shared" si="36"/>
        <v>0</v>
      </c>
      <c r="AS11" s="17">
        <v>0</v>
      </c>
      <c r="AT11" s="9">
        <f t="shared" si="6"/>
        <v>0</v>
      </c>
      <c r="AU11" s="17">
        <v>0</v>
      </c>
      <c r="AV11" s="9">
        <f t="shared" si="6"/>
        <v>0</v>
      </c>
      <c r="AW11" s="17">
        <v>0</v>
      </c>
      <c r="AX11" s="9">
        <f t="shared" ref="AX11" si="147">AW11*1000000</f>
        <v>0</v>
      </c>
      <c r="AY11" s="17">
        <v>0</v>
      </c>
      <c r="AZ11" s="9">
        <f t="shared" ref="AZ11" si="148">AY11*1000000</f>
        <v>0</v>
      </c>
      <c r="BA11" s="170"/>
      <c r="BB11" s="170"/>
      <c r="BC11" s="11">
        <f t="shared" si="9"/>
        <v>0</v>
      </c>
      <c r="BD11" s="170">
        <f t="shared" si="10"/>
        <v>0</v>
      </c>
      <c r="BE11" s="11">
        <f t="shared" si="39"/>
        <v>37800000</v>
      </c>
      <c r="BF11" s="170">
        <f t="shared" si="40"/>
        <v>115243.90243902439</v>
      </c>
      <c r="BG11" s="11">
        <f t="shared" si="41"/>
        <v>37800000</v>
      </c>
      <c r="BH11" s="170">
        <f t="shared" si="11"/>
        <v>115243.90243902439</v>
      </c>
      <c r="BI11" s="10">
        <f t="shared" si="42"/>
        <v>328</v>
      </c>
      <c r="BU11" s="173">
        <f t="shared" si="111"/>
        <v>0</v>
      </c>
      <c r="BV11" s="138">
        <f t="shared" si="12"/>
        <v>0</v>
      </c>
      <c r="BW11" s="138">
        <f t="shared" si="12"/>
        <v>0</v>
      </c>
      <c r="BX11" s="138">
        <f t="shared" si="12"/>
        <v>0</v>
      </c>
      <c r="BY11" s="138">
        <f t="shared" si="12"/>
        <v>0</v>
      </c>
      <c r="CA11" s="138">
        <f t="shared" si="43"/>
        <v>0</v>
      </c>
      <c r="CD11" s="146">
        <f t="shared" si="44"/>
        <v>0</v>
      </c>
      <c r="CE11" s="147">
        <f t="shared" si="44"/>
        <v>0</v>
      </c>
      <c r="CF11" s="138">
        <f t="shared" si="45"/>
        <v>0</v>
      </c>
      <c r="CG11" s="138">
        <f t="shared" si="46"/>
        <v>0</v>
      </c>
      <c r="CH11" s="138">
        <f t="shared" si="47"/>
        <v>0</v>
      </c>
      <c r="CI11" s="138">
        <f t="shared" si="112"/>
        <v>10</v>
      </c>
      <c r="CJ11" s="138">
        <f t="shared" si="48"/>
        <v>0</v>
      </c>
      <c r="CK11" s="138">
        <f t="shared" si="112"/>
        <v>10</v>
      </c>
      <c r="CL11" s="138">
        <f t="shared" si="49"/>
        <v>0</v>
      </c>
      <c r="CM11" s="138">
        <f t="shared" si="112"/>
        <v>14</v>
      </c>
      <c r="CN11" s="138">
        <f t="shared" si="50"/>
        <v>0</v>
      </c>
      <c r="CO11" s="138">
        <f t="shared" si="112"/>
        <v>20</v>
      </c>
      <c r="CP11" s="138">
        <f t="shared" si="51"/>
        <v>0</v>
      </c>
      <c r="CQ11" s="138">
        <f t="shared" si="112"/>
        <v>20</v>
      </c>
      <c r="CR11" s="138">
        <f t="shared" si="52"/>
        <v>0</v>
      </c>
      <c r="CS11" s="138">
        <f t="shared" si="112"/>
        <v>20</v>
      </c>
      <c r="CT11" s="138">
        <f t="shared" si="53"/>
        <v>0</v>
      </c>
      <c r="CU11" s="138">
        <f t="shared" si="113"/>
        <v>20</v>
      </c>
      <c r="CV11" s="138">
        <f t="shared" si="54"/>
        <v>0</v>
      </c>
      <c r="CW11" s="138">
        <f t="shared" si="114"/>
        <v>25</v>
      </c>
      <c r="CX11" s="138">
        <f t="shared" si="55"/>
        <v>0</v>
      </c>
      <c r="CY11" s="138">
        <f t="shared" si="115"/>
        <v>30</v>
      </c>
      <c r="CZ11" s="138">
        <f t="shared" si="56"/>
        <v>0</v>
      </c>
      <c r="DA11" s="138">
        <f t="shared" si="116"/>
        <v>25</v>
      </c>
      <c r="DB11" s="180">
        <f t="shared" si="57"/>
        <v>0</v>
      </c>
      <c r="DC11" s="138">
        <f t="shared" si="58"/>
        <v>0</v>
      </c>
      <c r="DD11" s="138">
        <f t="shared" si="117"/>
        <v>10</v>
      </c>
      <c r="DE11" s="138">
        <f t="shared" si="59"/>
        <v>0</v>
      </c>
      <c r="DF11" s="138">
        <f t="shared" si="117"/>
        <v>10</v>
      </c>
      <c r="DG11" s="138">
        <f t="shared" si="60"/>
        <v>0</v>
      </c>
      <c r="DH11" s="138">
        <f t="shared" si="117"/>
        <v>14</v>
      </c>
      <c r="DI11" s="138">
        <f t="shared" si="61"/>
        <v>0</v>
      </c>
      <c r="DJ11" s="138">
        <f t="shared" si="117"/>
        <v>20</v>
      </c>
      <c r="DK11" s="138">
        <f t="shared" si="62"/>
        <v>0</v>
      </c>
      <c r="DL11" s="138">
        <f t="shared" si="117"/>
        <v>20</v>
      </c>
      <c r="DM11" s="138">
        <f t="shared" si="63"/>
        <v>0</v>
      </c>
      <c r="DN11" s="138">
        <f t="shared" si="117"/>
        <v>20</v>
      </c>
      <c r="DO11" s="138">
        <f t="shared" si="64"/>
        <v>0</v>
      </c>
      <c r="DP11" s="138">
        <f t="shared" si="118"/>
        <v>20</v>
      </c>
      <c r="DQ11" s="138">
        <f t="shared" si="65"/>
        <v>0</v>
      </c>
      <c r="DR11" s="138">
        <f t="shared" si="119"/>
        <v>25</v>
      </c>
      <c r="DS11" s="138">
        <f t="shared" si="66"/>
        <v>0</v>
      </c>
      <c r="DT11" s="138">
        <f t="shared" si="120"/>
        <v>30</v>
      </c>
      <c r="DU11" s="138">
        <f t="shared" si="67"/>
        <v>0</v>
      </c>
      <c r="DV11" s="138">
        <f t="shared" si="121"/>
        <v>25</v>
      </c>
      <c r="DW11" s="180">
        <f t="shared" si="68"/>
        <v>0</v>
      </c>
      <c r="DZ11" s="146">
        <f t="shared" si="69"/>
        <v>0</v>
      </c>
      <c r="EA11" s="147">
        <f t="shared" si="70"/>
        <v>0</v>
      </c>
      <c r="EB11" s="181"/>
      <c r="EC11" s="147">
        <f t="shared" si="122"/>
        <v>0.5</v>
      </c>
      <c r="ED11" s="138">
        <f t="shared" si="71"/>
        <v>0</v>
      </c>
      <c r="EE11" s="138">
        <f t="shared" si="72"/>
        <v>0</v>
      </c>
      <c r="EF11" s="138">
        <f t="shared" si="73"/>
        <v>0</v>
      </c>
      <c r="EG11" s="138">
        <f t="shared" si="123"/>
        <v>10</v>
      </c>
      <c r="EH11" s="180">
        <f t="shared" si="74"/>
        <v>0</v>
      </c>
      <c r="EI11" s="138">
        <f t="shared" si="75"/>
        <v>0</v>
      </c>
      <c r="EJ11" s="138">
        <f t="shared" si="124"/>
        <v>10</v>
      </c>
      <c r="EK11" s="180">
        <f t="shared" si="76"/>
        <v>0</v>
      </c>
      <c r="EM11" s="147">
        <f t="shared" si="125"/>
        <v>0.75</v>
      </c>
      <c r="EN11" s="138">
        <f t="shared" si="77"/>
        <v>0</v>
      </c>
      <c r="EO11" s="138">
        <f t="shared" si="78"/>
        <v>0</v>
      </c>
      <c r="EP11" s="138">
        <f t="shared" si="79"/>
        <v>0</v>
      </c>
      <c r="EQ11" s="138">
        <f t="shared" si="126"/>
        <v>10</v>
      </c>
      <c r="ER11" s="180">
        <f t="shared" si="80"/>
        <v>0</v>
      </c>
      <c r="ES11" s="138">
        <f t="shared" si="81"/>
        <v>0</v>
      </c>
      <c r="ET11" s="138">
        <f t="shared" si="127"/>
        <v>10</v>
      </c>
      <c r="EU11" s="180">
        <f t="shared" si="82"/>
        <v>0</v>
      </c>
      <c r="EW11" s="147">
        <f t="shared" si="128"/>
        <v>1.25</v>
      </c>
      <c r="EX11" s="138">
        <f t="shared" si="83"/>
        <v>0</v>
      </c>
      <c r="EY11" s="138">
        <f t="shared" si="84"/>
        <v>0</v>
      </c>
      <c r="EZ11" s="138">
        <f t="shared" si="85"/>
        <v>0</v>
      </c>
      <c r="FA11" s="138">
        <f t="shared" si="129"/>
        <v>10</v>
      </c>
      <c r="FB11" s="180">
        <f t="shared" si="86"/>
        <v>0</v>
      </c>
      <c r="FC11" s="138">
        <f t="shared" si="87"/>
        <v>0</v>
      </c>
      <c r="FD11" s="138">
        <f t="shared" si="130"/>
        <v>10</v>
      </c>
      <c r="FE11" s="180">
        <f t="shared" si="88"/>
        <v>0</v>
      </c>
      <c r="FG11" s="147">
        <f t="shared" si="131"/>
        <v>1.5</v>
      </c>
      <c r="FH11" s="138">
        <f t="shared" si="89"/>
        <v>0</v>
      </c>
      <c r="FI11" s="138">
        <f t="shared" si="90"/>
        <v>0</v>
      </c>
      <c r="FJ11" s="138">
        <f t="shared" si="91"/>
        <v>0</v>
      </c>
      <c r="FK11" s="138">
        <f t="shared" si="132"/>
        <v>10</v>
      </c>
      <c r="FL11" s="180">
        <f t="shared" si="92"/>
        <v>0</v>
      </c>
      <c r="FM11" s="138">
        <f t="shared" si="93"/>
        <v>0</v>
      </c>
      <c r="FN11" s="138">
        <f t="shared" si="133"/>
        <v>10</v>
      </c>
      <c r="FO11" s="180">
        <f t="shared" si="94"/>
        <v>0</v>
      </c>
      <c r="FQ11" s="138">
        <f t="shared" si="134"/>
        <v>0</v>
      </c>
      <c r="FR11" s="170">
        <f t="shared" si="95"/>
        <v>0</v>
      </c>
      <c r="FS11" s="138">
        <f t="shared" si="135"/>
        <v>0</v>
      </c>
      <c r="FT11" s="170">
        <f t="shared" si="96"/>
        <v>0</v>
      </c>
      <c r="FU11" s="192">
        <v>0</v>
      </c>
      <c r="FW11" s="193">
        <f t="shared" si="13"/>
        <v>0</v>
      </c>
      <c r="FX11" s="193">
        <f t="shared" si="97"/>
        <v>0</v>
      </c>
      <c r="FY11" s="193">
        <f t="shared" si="98"/>
        <v>60</v>
      </c>
      <c r="FZ11" s="193">
        <f t="shared" si="99"/>
        <v>0</v>
      </c>
      <c r="GA11" s="193">
        <f t="shared" si="100"/>
        <v>0</v>
      </c>
      <c r="GB11" s="193">
        <f t="shared" si="101"/>
        <v>20</v>
      </c>
      <c r="GC11" s="193">
        <f t="shared" si="102"/>
        <v>0</v>
      </c>
      <c r="GD11" s="193">
        <f t="shared" si="103"/>
        <v>0</v>
      </c>
      <c r="GE11" s="193">
        <f t="shared" si="104"/>
        <v>20</v>
      </c>
      <c r="GF11" s="19">
        <f t="shared" si="14"/>
        <v>0</v>
      </c>
      <c r="GG11" s="19">
        <f t="shared" si="105"/>
        <v>0</v>
      </c>
      <c r="GH11" s="11">
        <f t="shared" si="106"/>
        <v>0</v>
      </c>
      <c r="GI11" s="11" t="str">
        <f t="shared" si="107"/>
        <v/>
      </c>
      <c r="GK11" s="198">
        <v>50</v>
      </c>
      <c r="GL11" s="199">
        <f>GN11/$GK11</f>
        <v>60500</v>
      </c>
      <c r="GM11" s="199">
        <f>GO11/$GK11</f>
        <v>96000</v>
      </c>
      <c r="GN11" s="200">
        <v>3025000</v>
      </c>
      <c r="GO11" s="200">
        <v>4800000</v>
      </c>
      <c r="GP11" s="201">
        <v>50</v>
      </c>
      <c r="GQ11" s="199">
        <f>GS11/$GK11</f>
        <v>96000</v>
      </c>
      <c r="GR11" s="199">
        <f>GT11/$GK11</f>
        <v>168000</v>
      </c>
      <c r="GS11" s="201">
        <v>4800000</v>
      </c>
      <c r="GT11" s="201">
        <v>8400000</v>
      </c>
      <c r="GU11" s="201">
        <v>30</v>
      </c>
      <c r="GV11" s="199">
        <f>GX11/$GK11</f>
        <v>148000</v>
      </c>
      <c r="GW11" s="199">
        <f>GY11/$GK11</f>
        <v>197500</v>
      </c>
      <c r="GX11" s="201">
        <v>7400000</v>
      </c>
      <c r="GY11" s="201">
        <v>9875000</v>
      </c>
      <c r="GZ11" s="216">
        <v>20</v>
      </c>
      <c r="HA11" s="220">
        <f t="shared" si="15"/>
        <v>5663750</v>
      </c>
      <c r="HB11" s="221"/>
    </row>
    <row r="12" spans="1:210" ht="16.2" x14ac:dyDescent="0.25">
      <c r="A12" s="10">
        <v>107</v>
      </c>
      <c r="B12" s="126" t="str">
        <f t="shared" si="16"/>
        <v>商城-星钻.648元</v>
      </c>
      <c r="C12" s="127" t="str">
        <f t="shared" si="0"/>
        <v>充值，即可获得商城-星钻.648元奖励</v>
      </c>
      <c r="D12" s="128">
        <v>7</v>
      </c>
      <c r="E12" s="10" t="str">
        <f t="shared" si="140"/>
        <v>1|2|500000,1|1|648</v>
      </c>
      <c r="G12" s="10">
        <f>'商城|Shop'!C11</f>
        <v>648</v>
      </c>
      <c r="H12" s="11">
        <f t="shared" si="1"/>
        <v>0</v>
      </c>
      <c r="I12" s="11">
        <f t="shared" si="2"/>
        <v>0</v>
      </c>
      <c r="J12" s="138" t="str">
        <f t="shared" si="17"/>
        <v>[[0,10],[0,10],[0,14],[0,20],[0,20],[0,20],[0,20],[0,25],[0,30],[0,25]]</v>
      </c>
      <c r="K12" s="138" t="str">
        <f t="shared" si="18"/>
        <v>[[0,10],[0,10],[0,14],[0,20],[0,20],[0,20],[0,20],[0,25],[0,30],[0,25]]</v>
      </c>
      <c r="L12" s="138" t="str">
        <f t="shared" si="19"/>
        <v>[[9,[0,10]],[10,[0,10]],[11,[0,10]],[12,[0,10]]]</v>
      </c>
      <c r="M12" s="138" t="str">
        <f t="shared" si="20"/>
        <v>[[9,[0,10]],[10,[0,10]],[11,[0,10]],[12,[0,10]]]</v>
      </c>
      <c r="N12" s="11">
        <f t="shared" si="21"/>
        <v>0</v>
      </c>
      <c r="O12" s="11">
        <f t="shared" si="22"/>
        <v>648</v>
      </c>
      <c r="P12" s="139" t="s">
        <v>154</v>
      </c>
      <c r="Q12" s="10">
        <f t="shared" si="23"/>
        <v>107</v>
      </c>
      <c r="R12" s="138" t="str">
        <f t="shared" si="24"/>
        <v>107商城-星钻.648元</v>
      </c>
      <c r="S12" s="132" t="str">
        <f t="shared" si="25"/>
        <v>[[1,0],[2,0],[3,0],[4,0]]</v>
      </c>
      <c r="T12" s="132" t="str">
        <f t="shared" si="26"/>
        <v>[[1,0],[2,0],[3,0],[4,0]]</v>
      </c>
      <c r="U12" s="138">
        <f t="shared" si="27"/>
        <v>0</v>
      </c>
      <c r="V12" s="138">
        <f>VLOOKUP(G12,IF({1,0},$G$54:$G$60,$A$54:$A$60),2,0)</f>
        <v>1507</v>
      </c>
      <c r="W12" s="138">
        <v>100</v>
      </c>
      <c r="X12" s="142" t="str">
        <f t="shared" si="28"/>
        <v/>
      </c>
      <c r="Z12" s="138">
        <f t="shared" si="29"/>
        <v>0</v>
      </c>
      <c r="AA12" s="138">
        <f t="shared" si="30"/>
        <v>0</v>
      </c>
      <c r="AB12" s="148">
        <f t="shared" si="31"/>
        <v>0</v>
      </c>
      <c r="AC12" s="138">
        <f t="shared" si="32"/>
        <v>74800000</v>
      </c>
      <c r="AE12" s="149">
        <v>0</v>
      </c>
      <c r="AF12" s="149">
        <v>0</v>
      </c>
      <c r="AG12" s="11">
        <f t="shared" si="108"/>
        <v>0</v>
      </c>
      <c r="AH12" s="17">
        <v>0</v>
      </c>
      <c r="AI12" s="11">
        <f>'商城|Shop'!D11+'商城|Shop'!F11</f>
        <v>7480</v>
      </c>
      <c r="AJ12" s="9">
        <f t="shared" si="33"/>
        <v>74800000</v>
      </c>
      <c r="AK12" s="17">
        <v>0</v>
      </c>
      <c r="AL12" s="9">
        <f t="shared" si="34"/>
        <v>0</v>
      </c>
      <c r="AM12" s="17">
        <v>0</v>
      </c>
      <c r="AN12" s="9">
        <f t="shared" si="141"/>
        <v>0</v>
      </c>
      <c r="AO12" s="17">
        <v>0</v>
      </c>
      <c r="AP12" s="9">
        <f t="shared" si="142"/>
        <v>0</v>
      </c>
      <c r="AQ12" s="17">
        <v>0</v>
      </c>
      <c r="AR12" s="9">
        <f t="shared" si="36"/>
        <v>0</v>
      </c>
      <c r="AS12" s="17">
        <v>0</v>
      </c>
      <c r="AT12" s="9">
        <f t="shared" si="6"/>
        <v>0</v>
      </c>
      <c r="AU12" s="17">
        <v>0</v>
      </c>
      <c r="AV12" s="9">
        <f t="shared" si="6"/>
        <v>0</v>
      </c>
      <c r="AW12" s="17">
        <v>0</v>
      </c>
      <c r="AX12" s="9">
        <f t="shared" ref="AX12" si="149">AW12*1000000</f>
        <v>0</v>
      </c>
      <c r="AY12" s="17">
        <v>0</v>
      </c>
      <c r="AZ12" s="9">
        <f t="shared" ref="AZ12" si="150">AY12*1000000</f>
        <v>0</v>
      </c>
      <c r="BA12" s="170"/>
      <c r="BB12" s="170"/>
      <c r="BC12" s="11">
        <f t="shared" si="9"/>
        <v>0</v>
      </c>
      <c r="BD12" s="170">
        <f t="shared" si="10"/>
        <v>0</v>
      </c>
      <c r="BE12" s="11">
        <f t="shared" si="39"/>
        <v>74800000</v>
      </c>
      <c r="BF12" s="170">
        <f t="shared" si="40"/>
        <v>115432.09876543209</v>
      </c>
      <c r="BG12" s="11">
        <f t="shared" si="41"/>
        <v>74800000</v>
      </c>
      <c r="BH12" s="170">
        <f t="shared" si="11"/>
        <v>115432.09876543209</v>
      </c>
      <c r="BI12" s="10">
        <f t="shared" si="42"/>
        <v>648</v>
      </c>
      <c r="BU12" s="173">
        <f t="shared" si="111"/>
        <v>0</v>
      </c>
      <c r="BV12" s="138">
        <f t="shared" si="12"/>
        <v>0</v>
      </c>
      <c r="BW12" s="138">
        <f t="shared" si="12"/>
        <v>0</v>
      </c>
      <c r="BX12" s="138">
        <f t="shared" si="12"/>
        <v>0</v>
      </c>
      <c r="BY12" s="138">
        <f t="shared" si="12"/>
        <v>0</v>
      </c>
      <c r="CA12" s="138">
        <f t="shared" si="43"/>
        <v>0</v>
      </c>
      <c r="CD12" s="146">
        <f t="shared" si="44"/>
        <v>0</v>
      </c>
      <c r="CE12" s="147">
        <f t="shared" si="44"/>
        <v>0</v>
      </c>
      <c r="CF12" s="138">
        <f t="shared" si="45"/>
        <v>0</v>
      </c>
      <c r="CG12" s="138">
        <f t="shared" si="46"/>
        <v>0</v>
      </c>
      <c r="CH12" s="138">
        <f t="shared" si="47"/>
        <v>0</v>
      </c>
      <c r="CI12" s="138">
        <f t="shared" si="112"/>
        <v>10</v>
      </c>
      <c r="CJ12" s="138">
        <f t="shared" si="48"/>
        <v>0</v>
      </c>
      <c r="CK12" s="138">
        <f t="shared" si="112"/>
        <v>10</v>
      </c>
      <c r="CL12" s="138">
        <f t="shared" si="49"/>
        <v>0</v>
      </c>
      <c r="CM12" s="138">
        <f t="shared" si="112"/>
        <v>14</v>
      </c>
      <c r="CN12" s="138">
        <f t="shared" si="50"/>
        <v>0</v>
      </c>
      <c r="CO12" s="138">
        <f t="shared" si="112"/>
        <v>20</v>
      </c>
      <c r="CP12" s="138">
        <f t="shared" si="51"/>
        <v>0</v>
      </c>
      <c r="CQ12" s="138">
        <f t="shared" si="112"/>
        <v>20</v>
      </c>
      <c r="CR12" s="138">
        <f t="shared" si="52"/>
        <v>0</v>
      </c>
      <c r="CS12" s="138">
        <f t="shared" si="112"/>
        <v>20</v>
      </c>
      <c r="CT12" s="138">
        <f t="shared" si="53"/>
        <v>0</v>
      </c>
      <c r="CU12" s="138">
        <f t="shared" si="113"/>
        <v>20</v>
      </c>
      <c r="CV12" s="138">
        <f t="shared" si="54"/>
        <v>0</v>
      </c>
      <c r="CW12" s="138">
        <f t="shared" si="114"/>
        <v>25</v>
      </c>
      <c r="CX12" s="138">
        <f t="shared" si="55"/>
        <v>0</v>
      </c>
      <c r="CY12" s="138">
        <f t="shared" si="115"/>
        <v>30</v>
      </c>
      <c r="CZ12" s="138">
        <f t="shared" si="56"/>
        <v>0</v>
      </c>
      <c r="DA12" s="138">
        <f t="shared" si="116"/>
        <v>25</v>
      </c>
      <c r="DB12" s="180">
        <f t="shared" si="57"/>
        <v>0</v>
      </c>
      <c r="DC12" s="138">
        <f t="shared" si="58"/>
        <v>0</v>
      </c>
      <c r="DD12" s="138">
        <f t="shared" si="117"/>
        <v>10</v>
      </c>
      <c r="DE12" s="138">
        <f t="shared" si="59"/>
        <v>0</v>
      </c>
      <c r="DF12" s="138">
        <f t="shared" si="117"/>
        <v>10</v>
      </c>
      <c r="DG12" s="138">
        <f t="shared" si="60"/>
        <v>0</v>
      </c>
      <c r="DH12" s="138">
        <f t="shared" si="117"/>
        <v>14</v>
      </c>
      <c r="DI12" s="138">
        <f t="shared" si="61"/>
        <v>0</v>
      </c>
      <c r="DJ12" s="138">
        <f t="shared" si="117"/>
        <v>20</v>
      </c>
      <c r="DK12" s="138">
        <f t="shared" si="62"/>
        <v>0</v>
      </c>
      <c r="DL12" s="138">
        <f t="shared" si="117"/>
        <v>20</v>
      </c>
      <c r="DM12" s="138">
        <f t="shared" si="63"/>
        <v>0</v>
      </c>
      <c r="DN12" s="138">
        <f t="shared" si="117"/>
        <v>20</v>
      </c>
      <c r="DO12" s="138">
        <f t="shared" si="64"/>
        <v>0</v>
      </c>
      <c r="DP12" s="138">
        <f t="shared" si="118"/>
        <v>20</v>
      </c>
      <c r="DQ12" s="138">
        <f t="shared" si="65"/>
        <v>0</v>
      </c>
      <c r="DR12" s="138">
        <f t="shared" si="119"/>
        <v>25</v>
      </c>
      <c r="DS12" s="138">
        <f t="shared" si="66"/>
        <v>0</v>
      </c>
      <c r="DT12" s="138">
        <f t="shared" si="120"/>
        <v>30</v>
      </c>
      <c r="DU12" s="138">
        <f t="shared" si="67"/>
        <v>0</v>
      </c>
      <c r="DV12" s="138">
        <f t="shared" si="121"/>
        <v>25</v>
      </c>
      <c r="DW12" s="180">
        <f t="shared" si="68"/>
        <v>0</v>
      </c>
      <c r="DZ12" s="146">
        <f t="shared" si="69"/>
        <v>0</v>
      </c>
      <c r="EA12" s="147">
        <f t="shared" si="70"/>
        <v>0</v>
      </c>
      <c r="EB12" s="181"/>
      <c r="EC12" s="147">
        <f t="shared" si="122"/>
        <v>0.5</v>
      </c>
      <c r="ED12" s="138">
        <f t="shared" si="71"/>
        <v>0</v>
      </c>
      <c r="EE12" s="138">
        <f t="shared" si="72"/>
        <v>0</v>
      </c>
      <c r="EF12" s="138">
        <f t="shared" si="73"/>
        <v>0</v>
      </c>
      <c r="EG12" s="138">
        <f t="shared" si="123"/>
        <v>10</v>
      </c>
      <c r="EH12" s="180">
        <f t="shared" si="74"/>
        <v>0</v>
      </c>
      <c r="EI12" s="138">
        <f t="shared" si="75"/>
        <v>0</v>
      </c>
      <c r="EJ12" s="138">
        <f t="shared" si="124"/>
        <v>10</v>
      </c>
      <c r="EK12" s="180">
        <f t="shared" si="76"/>
        <v>0</v>
      </c>
      <c r="EM12" s="147">
        <f t="shared" si="125"/>
        <v>0.75</v>
      </c>
      <c r="EN12" s="138">
        <f t="shared" si="77"/>
        <v>0</v>
      </c>
      <c r="EO12" s="138">
        <f t="shared" si="78"/>
        <v>0</v>
      </c>
      <c r="EP12" s="138">
        <f t="shared" si="79"/>
        <v>0</v>
      </c>
      <c r="EQ12" s="138">
        <f t="shared" si="126"/>
        <v>10</v>
      </c>
      <c r="ER12" s="180">
        <f t="shared" si="80"/>
        <v>0</v>
      </c>
      <c r="ES12" s="138">
        <f t="shared" si="81"/>
        <v>0</v>
      </c>
      <c r="ET12" s="138">
        <f t="shared" si="127"/>
        <v>10</v>
      </c>
      <c r="EU12" s="180">
        <f t="shared" si="82"/>
        <v>0</v>
      </c>
      <c r="EW12" s="147">
        <f t="shared" si="128"/>
        <v>1.25</v>
      </c>
      <c r="EX12" s="138">
        <f t="shared" si="83"/>
        <v>0</v>
      </c>
      <c r="EY12" s="138">
        <f t="shared" si="84"/>
        <v>0</v>
      </c>
      <c r="EZ12" s="138">
        <f t="shared" si="85"/>
        <v>0</v>
      </c>
      <c r="FA12" s="138">
        <f t="shared" si="129"/>
        <v>10</v>
      </c>
      <c r="FB12" s="180">
        <f t="shared" si="86"/>
        <v>0</v>
      </c>
      <c r="FC12" s="138">
        <f t="shared" si="87"/>
        <v>0</v>
      </c>
      <c r="FD12" s="138">
        <f t="shared" si="130"/>
        <v>10</v>
      </c>
      <c r="FE12" s="180">
        <f t="shared" si="88"/>
        <v>0</v>
      </c>
      <c r="FG12" s="147">
        <f t="shared" si="131"/>
        <v>1.5</v>
      </c>
      <c r="FH12" s="138">
        <f t="shared" si="89"/>
        <v>0</v>
      </c>
      <c r="FI12" s="138">
        <f t="shared" si="90"/>
        <v>0</v>
      </c>
      <c r="FJ12" s="138">
        <f t="shared" si="91"/>
        <v>0</v>
      </c>
      <c r="FK12" s="138">
        <f t="shared" si="132"/>
        <v>10</v>
      </c>
      <c r="FL12" s="180">
        <f t="shared" si="92"/>
        <v>0</v>
      </c>
      <c r="FM12" s="138">
        <f t="shared" si="93"/>
        <v>0</v>
      </c>
      <c r="FN12" s="138">
        <f t="shared" si="133"/>
        <v>10</v>
      </c>
      <c r="FO12" s="180">
        <f t="shared" si="94"/>
        <v>0</v>
      </c>
      <c r="FQ12" s="138">
        <f t="shared" si="134"/>
        <v>0</v>
      </c>
      <c r="FR12" s="170">
        <f t="shared" si="95"/>
        <v>0</v>
      </c>
      <c r="FS12" s="138">
        <f t="shared" si="135"/>
        <v>0</v>
      </c>
      <c r="FT12" s="170">
        <f t="shared" si="96"/>
        <v>0</v>
      </c>
      <c r="FU12" s="192">
        <v>0</v>
      </c>
      <c r="FW12" s="193">
        <f t="shared" si="13"/>
        <v>0</v>
      </c>
      <c r="FX12" s="193">
        <f t="shared" si="97"/>
        <v>0</v>
      </c>
      <c r="FY12" s="193">
        <f t="shared" si="98"/>
        <v>40</v>
      </c>
      <c r="FZ12" s="193">
        <f t="shared" si="99"/>
        <v>0</v>
      </c>
      <c r="GA12" s="193">
        <f t="shared" si="100"/>
        <v>0</v>
      </c>
      <c r="GB12" s="193">
        <f t="shared" si="101"/>
        <v>45</v>
      </c>
      <c r="GC12" s="193">
        <f t="shared" si="102"/>
        <v>0</v>
      </c>
      <c r="GD12" s="193">
        <f t="shared" si="103"/>
        <v>0</v>
      </c>
      <c r="GE12" s="193">
        <f t="shared" si="104"/>
        <v>15</v>
      </c>
      <c r="GF12" s="19">
        <f t="shared" si="14"/>
        <v>0</v>
      </c>
      <c r="GG12" s="19">
        <f t="shared" si="105"/>
        <v>0</v>
      </c>
      <c r="GH12" s="11">
        <f t="shared" si="106"/>
        <v>0</v>
      </c>
      <c r="GI12" s="11" t="str">
        <f t="shared" si="107"/>
        <v/>
      </c>
      <c r="GK12" s="50">
        <v>60</v>
      </c>
      <c r="GL12" s="202">
        <f t="shared" ref="GL12:GM15" si="151">GL11</f>
        <v>60500</v>
      </c>
      <c r="GM12" s="202">
        <f t="shared" si="151"/>
        <v>96000</v>
      </c>
      <c r="GN12" s="203">
        <f t="shared" ref="GN12:GO15" si="152">ROUND($GK12*GL12/10000,0)*10000</f>
        <v>3630000</v>
      </c>
      <c r="GO12" s="203">
        <f t="shared" si="152"/>
        <v>5760000</v>
      </c>
      <c r="GP12" s="204">
        <f t="shared" ref="GP12:GR15" si="153">GP11</f>
        <v>50</v>
      </c>
      <c r="GQ12" s="202">
        <f t="shared" si="153"/>
        <v>96000</v>
      </c>
      <c r="GR12" s="202">
        <f t="shared" si="153"/>
        <v>168000</v>
      </c>
      <c r="GS12" s="203">
        <f t="shared" ref="GS12:GT15" si="154">ROUND($GK12*GQ12/10000,0)*10000</f>
        <v>5760000</v>
      </c>
      <c r="GT12" s="203">
        <f t="shared" si="154"/>
        <v>10080000</v>
      </c>
      <c r="GU12" s="204">
        <f t="shared" ref="GU12:GW15" si="155">GU11</f>
        <v>30</v>
      </c>
      <c r="GV12" s="202">
        <f t="shared" si="155"/>
        <v>148000</v>
      </c>
      <c r="GW12" s="202">
        <f t="shared" si="155"/>
        <v>197500</v>
      </c>
      <c r="GX12" s="203">
        <f t="shared" ref="GX12:GY15" si="156">ROUND($GK12*GV12/10000,0)*10000</f>
        <v>8880000</v>
      </c>
      <c r="GY12" s="203">
        <f t="shared" si="156"/>
        <v>11850000</v>
      </c>
      <c r="GZ12" s="217">
        <f>GZ11</f>
        <v>20</v>
      </c>
      <c r="HA12" s="222">
        <f t="shared" si="15"/>
        <v>6796500</v>
      </c>
      <c r="HB12" s="221"/>
    </row>
    <row r="13" spans="1:210" ht="16.2" x14ac:dyDescent="0.25">
      <c r="A13" s="10">
        <v>201</v>
      </c>
      <c r="B13" s="126" t="str">
        <f t="shared" ref="B13:B19" si="157">"商城-金币."&amp;G13&amp;"元"</f>
        <v>商城-金币.6元</v>
      </c>
      <c r="C13" s="127" t="str">
        <f t="shared" si="0"/>
        <v>充值，即可获得商城-金币.6元奖励</v>
      </c>
      <c r="D13" s="128">
        <v>1001</v>
      </c>
      <c r="E13" s="10" t="str">
        <f t="shared" si="140"/>
        <v>1|2|60000,1|1|6</v>
      </c>
      <c r="G13" s="10">
        <f>'商城|Shop'!C12</f>
        <v>6</v>
      </c>
      <c r="H13" s="11">
        <f t="shared" si="1"/>
        <v>3000000</v>
      </c>
      <c r="I13" s="11">
        <f t="shared" si="2"/>
        <v>600000</v>
      </c>
      <c r="J13" s="138" t="str">
        <f t="shared" si="17"/>
        <v>[[900000,10],[1200000,10],[1500000,14],[1800000,20],[2100000,20],[2400000,20],[2700000,20],[3000000,25],[4500000,30],[6000000,25]]</v>
      </c>
      <c r="K13" s="138" t="str">
        <f t="shared" si="18"/>
        <v>[[180000,10],[240000,10],[300000,14],[360000,20],[420000,20],[480000,20],[540000,20],[600000,25],[900000,30],[1200000,25]]</v>
      </c>
      <c r="L13" s="138" t="str">
        <f t="shared" si="19"/>
        <v>[[9,[1500000,10]],[10,[2250000,10]],[11,[3750000,10]],[12,[4500000,10]]]</v>
      </c>
      <c r="M13" s="138" t="str">
        <f t="shared" si="20"/>
        <v>[[9,[300000,10]],[10,[450000,10]],[11,[750000,10]],[12,[900000,10]]]</v>
      </c>
      <c r="N13" s="11">
        <f t="shared" si="21"/>
        <v>6</v>
      </c>
      <c r="O13" s="11">
        <f t="shared" si="22"/>
        <v>0</v>
      </c>
      <c r="P13" s="139" t="s">
        <v>155</v>
      </c>
      <c r="Q13" s="10">
        <f t="shared" si="23"/>
        <v>201</v>
      </c>
      <c r="R13" s="138" t="str">
        <f t="shared" si="24"/>
        <v>201商城-金币.6元</v>
      </c>
      <c r="S13" s="132" t="str">
        <f t="shared" si="25"/>
        <v>[[1,3000],[2,6000],[3,12000],[4,18000]]</v>
      </c>
      <c r="T13" s="132" t="str">
        <f t="shared" si="26"/>
        <v>[[1,420000],[2,420000],[3,420000],[4,420000]]</v>
      </c>
      <c r="U13" s="138">
        <f t="shared" si="27"/>
        <v>4200000</v>
      </c>
      <c r="V13" s="138">
        <f>VLOOKUP(G13,IF({1,0},$G$61:$G$67,$A$61:$A$67),2,0)</f>
        <v>1508</v>
      </c>
      <c r="W13" s="138">
        <v>100</v>
      </c>
      <c r="X13" s="138" t="str">
        <f t="shared" si="28"/>
        <v>[[50,[500000,700000]],[40,[700000,1000000]],[10,[1000000,1500000]]]</v>
      </c>
      <c r="Z13" s="138">
        <f t="shared" si="29"/>
        <v>4200000</v>
      </c>
      <c r="AA13" s="138">
        <f t="shared" si="30"/>
        <v>1200000</v>
      </c>
      <c r="AB13" s="150">
        <f t="shared" ref="AB13:AB28" si="158">AH13+I13+AT13+AV13+AX13+AZ13</f>
        <v>1200000</v>
      </c>
      <c r="AC13" s="138">
        <f t="shared" ref="AC13:AC34" si="159">AJ13+AL13+AN13+AP13+AR13</f>
        <v>0</v>
      </c>
      <c r="AE13" s="147">
        <v>5</v>
      </c>
      <c r="AF13" s="151">
        <v>1</v>
      </c>
      <c r="AG13" s="11">
        <f>'商城|Shop'!D12*2</f>
        <v>1200000</v>
      </c>
      <c r="AH13" s="11">
        <f>'商城|Shop'!D12+'商城|Shop'!F12</f>
        <v>600000</v>
      </c>
      <c r="AI13" s="17">
        <v>0</v>
      </c>
      <c r="AJ13" s="9">
        <f t="shared" si="33"/>
        <v>0</v>
      </c>
      <c r="AK13" s="17">
        <v>0</v>
      </c>
      <c r="AL13" s="9">
        <f t="shared" si="34"/>
        <v>0</v>
      </c>
      <c r="AM13" s="17">
        <v>0</v>
      </c>
      <c r="AN13" s="9">
        <f t="shared" si="141"/>
        <v>0</v>
      </c>
      <c r="AO13" s="17">
        <v>0</v>
      </c>
      <c r="AP13" s="9">
        <f t="shared" si="142"/>
        <v>0</v>
      </c>
      <c r="AQ13" s="17">
        <v>0</v>
      </c>
      <c r="AR13" s="9">
        <f t="shared" si="36"/>
        <v>0</v>
      </c>
      <c r="AS13" s="17">
        <v>0</v>
      </c>
      <c r="AT13" s="9">
        <f t="shared" si="6"/>
        <v>0</v>
      </c>
      <c r="AU13" s="17">
        <v>0</v>
      </c>
      <c r="AV13" s="9">
        <f t="shared" si="6"/>
        <v>0</v>
      </c>
      <c r="AW13" s="17">
        <v>0</v>
      </c>
      <c r="AX13" s="9">
        <f t="shared" ref="AX13" si="160">AW13*1000000</f>
        <v>0</v>
      </c>
      <c r="AY13" s="17">
        <v>0</v>
      </c>
      <c r="AZ13" s="9">
        <f t="shared" ref="AZ13" si="161">AY13*1000000</f>
        <v>0</v>
      </c>
      <c r="BA13" s="9">
        <f>I13+AG13+AT13+AV13+AX13+AZ13</f>
        <v>1800000</v>
      </c>
      <c r="BB13" s="170">
        <f>BA13/BI13</f>
        <v>300000</v>
      </c>
      <c r="BC13" s="11">
        <f t="shared" si="9"/>
        <v>1200000</v>
      </c>
      <c r="BD13" s="170">
        <f t="shared" si="10"/>
        <v>200000</v>
      </c>
      <c r="BE13" s="11">
        <f t="shared" si="39"/>
        <v>1200000</v>
      </c>
      <c r="BF13" s="170">
        <f t="shared" si="40"/>
        <v>200000</v>
      </c>
      <c r="BG13" s="11">
        <f t="shared" si="41"/>
        <v>1200000</v>
      </c>
      <c r="BH13" s="170">
        <f t="shared" si="11"/>
        <v>200000</v>
      </c>
      <c r="BI13" s="10">
        <f t="shared" si="42"/>
        <v>6</v>
      </c>
      <c r="BL13" s="10" t="s">
        <v>156</v>
      </c>
      <c r="BM13" s="10" t="s">
        <v>157</v>
      </c>
      <c r="BU13" s="142">
        <v>1</v>
      </c>
      <c r="BV13" s="138">
        <f t="shared" si="12"/>
        <v>3000</v>
      </c>
      <c r="BW13" s="138">
        <f t="shared" si="12"/>
        <v>6000</v>
      </c>
      <c r="BX13" s="138">
        <f t="shared" si="12"/>
        <v>12000</v>
      </c>
      <c r="BY13" s="138">
        <f t="shared" si="12"/>
        <v>18000</v>
      </c>
      <c r="CA13" s="138">
        <f t="shared" si="43"/>
        <v>420000</v>
      </c>
      <c r="CD13" s="178">
        <f t="shared" si="44"/>
        <v>5</v>
      </c>
      <c r="CE13" s="147">
        <f t="shared" si="44"/>
        <v>1</v>
      </c>
      <c r="CF13" s="138">
        <f t="shared" si="45"/>
        <v>3000000</v>
      </c>
      <c r="CG13" s="138">
        <f t="shared" si="46"/>
        <v>600000</v>
      </c>
      <c r="CH13" s="138">
        <f t="shared" si="47"/>
        <v>900000</v>
      </c>
      <c r="CI13" s="138">
        <f t="shared" si="112"/>
        <v>10</v>
      </c>
      <c r="CJ13" s="138">
        <f t="shared" si="48"/>
        <v>1200000</v>
      </c>
      <c r="CK13" s="138">
        <f t="shared" si="112"/>
        <v>10</v>
      </c>
      <c r="CL13" s="138">
        <f t="shared" si="49"/>
        <v>1500000</v>
      </c>
      <c r="CM13" s="138">
        <f t="shared" si="112"/>
        <v>14</v>
      </c>
      <c r="CN13" s="138">
        <f t="shared" si="50"/>
        <v>1800000</v>
      </c>
      <c r="CO13" s="138">
        <f t="shared" si="112"/>
        <v>20</v>
      </c>
      <c r="CP13" s="138">
        <f t="shared" si="51"/>
        <v>2100000</v>
      </c>
      <c r="CQ13" s="138">
        <f t="shared" si="112"/>
        <v>20</v>
      </c>
      <c r="CR13" s="138">
        <f t="shared" si="52"/>
        <v>2400000</v>
      </c>
      <c r="CS13" s="138">
        <f t="shared" si="112"/>
        <v>20</v>
      </c>
      <c r="CT13" s="138">
        <f t="shared" si="53"/>
        <v>2700000</v>
      </c>
      <c r="CU13" s="138">
        <f t="shared" si="113"/>
        <v>20</v>
      </c>
      <c r="CV13" s="138">
        <f t="shared" si="54"/>
        <v>3000000</v>
      </c>
      <c r="CW13" s="138">
        <f t="shared" si="114"/>
        <v>25</v>
      </c>
      <c r="CX13" s="138">
        <f t="shared" si="55"/>
        <v>4500000</v>
      </c>
      <c r="CY13" s="138">
        <f t="shared" si="115"/>
        <v>30</v>
      </c>
      <c r="CZ13" s="138">
        <f t="shared" si="56"/>
        <v>6000000</v>
      </c>
      <c r="DA13" s="138">
        <f t="shared" si="116"/>
        <v>25</v>
      </c>
      <c r="DB13" s="180">
        <f t="shared" si="57"/>
        <v>3000000</v>
      </c>
      <c r="DC13" s="138">
        <f t="shared" si="58"/>
        <v>180000</v>
      </c>
      <c r="DD13" s="138">
        <f t="shared" si="117"/>
        <v>10</v>
      </c>
      <c r="DE13" s="138">
        <f t="shared" si="59"/>
        <v>240000</v>
      </c>
      <c r="DF13" s="138">
        <f t="shared" si="117"/>
        <v>10</v>
      </c>
      <c r="DG13" s="138">
        <f t="shared" si="60"/>
        <v>300000</v>
      </c>
      <c r="DH13" s="138">
        <f t="shared" si="117"/>
        <v>14</v>
      </c>
      <c r="DI13" s="138">
        <f t="shared" si="61"/>
        <v>360000</v>
      </c>
      <c r="DJ13" s="138">
        <f t="shared" si="117"/>
        <v>20</v>
      </c>
      <c r="DK13" s="138">
        <f t="shared" si="62"/>
        <v>420000</v>
      </c>
      <c r="DL13" s="138">
        <f t="shared" si="117"/>
        <v>20</v>
      </c>
      <c r="DM13" s="138">
        <f t="shared" si="63"/>
        <v>480000</v>
      </c>
      <c r="DN13" s="138">
        <f t="shared" si="117"/>
        <v>20</v>
      </c>
      <c r="DO13" s="138">
        <f t="shared" si="64"/>
        <v>540000</v>
      </c>
      <c r="DP13" s="138">
        <f t="shared" si="118"/>
        <v>20</v>
      </c>
      <c r="DQ13" s="138">
        <f t="shared" si="65"/>
        <v>600000</v>
      </c>
      <c r="DR13" s="138">
        <f t="shared" si="119"/>
        <v>25</v>
      </c>
      <c r="DS13" s="138">
        <f t="shared" si="66"/>
        <v>900000</v>
      </c>
      <c r="DT13" s="138">
        <f t="shared" si="120"/>
        <v>30</v>
      </c>
      <c r="DU13" s="138">
        <f t="shared" si="67"/>
        <v>1200000</v>
      </c>
      <c r="DV13" s="138">
        <f t="shared" si="121"/>
        <v>25</v>
      </c>
      <c r="DW13" s="180">
        <f t="shared" si="68"/>
        <v>600000</v>
      </c>
      <c r="DZ13" s="146">
        <f t="shared" si="69"/>
        <v>5</v>
      </c>
      <c r="EA13" s="147">
        <f t="shared" si="70"/>
        <v>1</v>
      </c>
      <c r="EB13" s="181"/>
      <c r="EC13" s="147">
        <f t="shared" si="122"/>
        <v>0.5</v>
      </c>
      <c r="ED13" s="138">
        <f t="shared" si="71"/>
        <v>1500000</v>
      </c>
      <c r="EE13" s="138">
        <f t="shared" si="72"/>
        <v>300000</v>
      </c>
      <c r="EF13" s="138">
        <f t="shared" si="73"/>
        <v>1500000</v>
      </c>
      <c r="EG13" s="138">
        <f t="shared" si="123"/>
        <v>10</v>
      </c>
      <c r="EH13" s="180">
        <f t="shared" si="74"/>
        <v>1500000</v>
      </c>
      <c r="EI13" s="138">
        <f t="shared" si="75"/>
        <v>300000</v>
      </c>
      <c r="EJ13" s="138">
        <f t="shared" si="124"/>
        <v>10</v>
      </c>
      <c r="EK13" s="180">
        <f t="shared" si="76"/>
        <v>300000</v>
      </c>
      <c r="EM13" s="147">
        <f t="shared" si="125"/>
        <v>0.75</v>
      </c>
      <c r="EN13" s="138">
        <f t="shared" si="77"/>
        <v>2250000</v>
      </c>
      <c r="EO13" s="138">
        <f t="shared" si="78"/>
        <v>450000</v>
      </c>
      <c r="EP13" s="138">
        <f t="shared" si="79"/>
        <v>2250000</v>
      </c>
      <c r="EQ13" s="138">
        <f t="shared" si="126"/>
        <v>10</v>
      </c>
      <c r="ER13" s="180">
        <f t="shared" si="80"/>
        <v>2250000</v>
      </c>
      <c r="ES13" s="138">
        <f t="shared" si="81"/>
        <v>450000</v>
      </c>
      <c r="ET13" s="138">
        <f t="shared" si="127"/>
        <v>10</v>
      </c>
      <c r="EU13" s="180">
        <f t="shared" si="82"/>
        <v>450000</v>
      </c>
      <c r="EW13" s="147">
        <f t="shared" si="128"/>
        <v>1.25</v>
      </c>
      <c r="EX13" s="138">
        <f t="shared" si="83"/>
        <v>3750000</v>
      </c>
      <c r="EY13" s="138">
        <f t="shared" si="84"/>
        <v>750000</v>
      </c>
      <c r="EZ13" s="138">
        <f t="shared" si="85"/>
        <v>3750000</v>
      </c>
      <c r="FA13" s="138">
        <f t="shared" si="129"/>
        <v>10</v>
      </c>
      <c r="FB13" s="180">
        <f t="shared" si="86"/>
        <v>3750000</v>
      </c>
      <c r="FC13" s="138">
        <f t="shared" si="87"/>
        <v>750000</v>
      </c>
      <c r="FD13" s="138">
        <f t="shared" si="130"/>
        <v>10</v>
      </c>
      <c r="FE13" s="180">
        <f t="shared" si="88"/>
        <v>750000</v>
      </c>
      <c r="FG13" s="147">
        <f t="shared" si="131"/>
        <v>1.5</v>
      </c>
      <c r="FH13" s="138">
        <f t="shared" si="89"/>
        <v>4500000</v>
      </c>
      <c r="FI13" s="138">
        <f t="shared" si="90"/>
        <v>900000</v>
      </c>
      <c r="FJ13" s="138">
        <f t="shared" si="91"/>
        <v>4500000</v>
      </c>
      <c r="FK13" s="138">
        <f t="shared" si="132"/>
        <v>10</v>
      </c>
      <c r="FL13" s="180">
        <f t="shared" si="92"/>
        <v>4500000</v>
      </c>
      <c r="FM13" s="138">
        <f t="shared" si="93"/>
        <v>900000</v>
      </c>
      <c r="FN13" s="138">
        <f t="shared" si="133"/>
        <v>10</v>
      </c>
      <c r="FO13" s="180">
        <f t="shared" si="94"/>
        <v>900000</v>
      </c>
      <c r="FQ13" s="189">
        <f>AG13+AT13+AV13+AX13+AZ13</f>
        <v>1200000</v>
      </c>
      <c r="FR13" s="170">
        <f t="shared" si="95"/>
        <v>200000</v>
      </c>
      <c r="FS13" s="189">
        <f t="shared" ref="FS13:FS19" si="162">AH13+AT13+AV13+AX13+AZ13</f>
        <v>600000</v>
      </c>
      <c r="FT13" s="170">
        <f t="shared" si="96"/>
        <v>100000</v>
      </c>
      <c r="FU13" s="192">
        <v>1</v>
      </c>
      <c r="FW13" s="193">
        <f t="shared" si="13"/>
        <v>500000</v>
      </c>
      <c r="FX13" s="193">
        <f t="shared" si="97"/>
        <v>700000</v>
      </c>
      <c r="FY13" s="193">
        <f t="shared" si="98"/>
        <v>50</v>
      </c>
      <c r="FZ13" s="193">
        <f t="shared" si="99"/>
        <v>700000</v>
      </c>
      <c r="GA13" s="193">
        <f t="shared" si="100"/>
        <v>1000000</v>
      </c>
      <c r="GB13" s="193">
        <f t="shared" si="101"/>
        <v>40</v>
      </c>
      <c r="GC13" s="193">
        <f t="shared" si="102"/>
        <v>1000000</v>
      </c>
      <c r="GD13" s="193">
        <f t="shared" si="103"/>
        <v>1500000</v>
      </c>
      <c r="GE13" s="193">
        <f t="shared" si="104"/>
        <v>10</v>
      </c>
      <c r="GF13" s="19">
        <f t="shared" si="14"/>
        <v>765000</v>
      </c>
      <c r="GG13" s="19">
        <f t="shared" si="105"/>
        <v>0.81874999999999998</v>
      </c>
      <c r="GH13" s="11">
        <f t="shared" si="106"/>
        <v>0.56874999999999998</v>
      </c>
      <c r="GI13" s="11" t="str">
        <f t="shared" si="107"/>
        <v>[[50,[500000,700000]],[40,[700000,1000000]],[10,[1000000,1500000]]]</v>
      </c>
      <c r="GK13" s="50">
        <v>68</v>
      </c>
      <c r="GL13" s="202">
        <f t="shared" si="151"/>
        <v>60500</v>
      </c>
      <c r="GM13" s="202">
        <f t="shared" si="151"/>
        <v>96000</v>
      </c>
      <c r="GN13" s="203">
        <f t="shared" si="152"/>
        <v>4110000</v>
      </c>
      <c r="GO13" s="203">
        <f t="shared" si="152"/>
        <v>6530000</v>
      </c>
      <c r="GP13" s="204">
        <f t="shared" si="153"/>
        <v>50</v>
      </c>
      <c r="GQ13" s="202">
        <f t="shared" si="153"/>
        <v>96000</v>
      </c>
      <c r="GR13" s="202">
        <f t="shared" si="153"/>
        <v>168000</v>
      </c>
      <c r="GS13" s="203">
        <f t="shared" si="154"/>
        <v>6530000</v>
      </c>
      <c r="GT13" s="203">
        <f t="shared" si="154"/>
        <v>11420000</v>
      </c>
      <c r="GU13" s="204">
        <f t="shared" si="155"/>
        <v>30</v>
      </c>
      <c r="GV13" s="202">
        <f t="shared" si="155"/>
        <v>148000</v>
      </c>
      <c r="GW13" s="202">
        <f t="shared" si="155"/>
        <v>197500</v>
      </c>
      <c r="GX13" s="203">
        <f t="shared" si="156"/>
        <v>10060000</v>
      </c>
      <c r="GY13" s="203">
        <f t="shared" si="156"/>
        <v>13430000</v>
      </c>
      <c r="GZ13" s="217">
        <f>GZ12</f>
        <v>20</v>
      </c>
      <c r="HA13" s="222">
        <f t="shared" si="15"/>
        <v>7701500</v>
      </c>
      <c r="HB13" s="221"/>
    </row>
    <row r="14" spans="1:210" ht="16.2" x14ac:dyDescent="0.25">
      <c r="A14" s="10">
        <v>202</v>
      </c>
      <c r="B14" s="126" t="str">
        <f t="shared" si="157"/>
        <v>商城-金币.12元</v>
      </c>
      <c r="C14" s="127" t="str">
        <f t="shared" si="0"/>
        <v>充值，即可获得商城-金币.12元奖励</v>
      </c>
      <c r="D14" s="128">
        <v>1001</v>
      </c>
      <c r="E14" s="10" t="str">
        <f t="shared" si="140"/>
        <v>1|2|120000,1|1|12</v>
      </c>
      <c r="G14" s="10">
        <f>'商城|Shop'!C13</f>
        <v>12</v>
      </c>
      <c r="H14" s="11">
        <f t="shared" si="1"/>
        <v>5400000</v>
      </c>
      <c r="I14" s="11">
        <f t="shared" si="2"/>
        <v>1200000</v>
      </c>
      <c r="J14" s="138" t="str">
        <f t="shared" si="17"/>
        <v>[[1620000,10],[2160000,10],[2700000,14],[3240000,20],[3780000,20],[4320000,20],[4860000,20],[5400000,25],[8100000,30],[10800000,25]]</v>
      </c>
      <c r="K14" s="138" t="str">
        <f t="shared" si="18"/>
        <v>[[360000,10],[480000,10],[600000,14],[720000,20],[840000,20],[960000,20],[1080000,20],[1200000,25],[1800000,30],[2400000,25]]</v>
      </c>
      <c r="L14" s="138" t="str">
        <f t="shared" si="19"/>
        <v>[[9,[2700000,10]],[10,[4050000,10]],[11,[6750000,10]],[12,[8100000,10]]]</v>
      </c>
      <c r="M14" s="138" t="str">
        <f t="shared" si="20"/>
        <v>[[9,[600000,10]],[10,[900000,10]],[11,[1500000,10]],[12,[1800000,10]]]</v>
      </c>
      <c r="N14" s="11">
        <f t="shared" si="21"/>
        <v>12</v>
      </c>
      <c r="O14" s="11">
        <f t="shared" si="22"/>
        <v>0</v>
      </c>
      <c r="P14" s="139" t="s">
        <v>158</v>
      </c>
      <c r="Q14" s="10">
        <f t="shared" si="23"/>
        <v>202</v>
      </c>
      <c r="R14" s="138" t="str">
        <f t="shared" si="24"/>
        <v>202商城-金币.12元</v>
      </c>
      <c r="S14" s="132" t="str">
        <f t="shared" si="25"/>
        <v>[[1,5400],[2,10800],[3,21600],[4,32400]]</v>
      </c>
      <c r="T14" s="132" t="str">
        <f t="shared" si="26"/>
        <v>[[1,780000],[2,780000],[3,780000],[4,780000]]</v>
      </c>
      <c r="U14" s="138">
        <f t="shared" si="27"/>
        <v>7800000</v>
      </c>
      <c r="V14" s="138">
        <f>VLOOKUP(G14,IF({1,0},$G$61:$G$67,$A$61:$A$67),2,0)</f>
        <v>1509</v>
      </c>
      <c r="W14" s="138">
        <v>100</v>
      </c>
      <c r="X14" s="138" t="str">
        <f t="shared" si="28"/>
        <v>[[50,[1000000,1400000]],[40,[1400000,2000000]],[10,[2000000,3000000]]]</v>
      </c>
      <c r="Z14" s="138">
        <f t="shared" si="29"/>
        <v>7800000</v>
      </c>
      <c r="AA14" s="138">
        <f t="shared" si="30"/>
        <v>2500000</v>
      </c>
      <c r="AB14" s="150">
        <f t="shared" si="158"/>
        <v>2500000</v>
      </c>
      <c r="AC14" s="138">
        <f t="shared" si="159"/>
        <v>0</v>
      </c>
      <c r="AE14" s="147">
        <v>4.5</v>
      </c>
      <c r="AF14" s="151">
        <v>1</v>
      </c>
      <c r="AG14" s="11">
        <f>'商城|Shop'!D13*2</f>
        <v>2400000</v>
      </c>
      <c r="AH14" s="11">
        <f>'商城|Shop'!D13+'商城|Shop'!F13</f>
        <v>1300000</v>
      </c>
      <c r="AI14" s="17">
        <v>0</v>
      </c>
      <c r="AJ14" s="9">
        <f t="shared" si="33"/>
        <v>0</v>
      </c>
      <c r="AK14" s="17">
        <v>0</v>
      </c>
      <c r="AL14" s="9">
        <f t="shared" si="34"/>
        <v>0</v>
      </c>
      <c r="AM14" s="17">
        <v>0</v>
      </c>
      <c r="AN14" s="9">
        <f t="shared" si="141"/>
        <v>0</v>
      </c>
      <c r="AO14" s="17">
        <v>0</v>
      </c>
      <c r="AP14" s="9">
        <f t="shared" si="142"/>
        <v>0</v>
      </c>
      <c r="AQ14" s="17">
        <v>0</v>
      </c>
      <c r="AR14" s="9">
        <f t="shared" si="36"/>
        <v>0</v>
      </c>
      <c r="AS14" s="17">
        <v>0</v>
      </c>
      <c r="AT14" s="9">
        <f t="shared" si="6"/>
        <v>0</v>
      </c>
      <c r="AU14" s="17">
        <v>0</v>
      </c>
      <c r="AV14" s="9">
        <f t="shared" si="6"/>
        <v>0</v>
      </c>
      <c r="AW14" s="17">
        <v>0</v>
      </c>
      <c r="AX14" s="9">
        <f t="shared" ref="AX14" si="163">AW14*1000000</f>
        <v>0</v>
      </c>
      <c r="AY14" s="17">
        <v>0</v>
      </c>
      <c r="AZ14" s="9">
        <f t="shared" ref="AZ14" si="164">AY14*1000000</f>
        <v>0</v>
      </c>
      <c r="BA14" s="9">
        <f t="shared" ref="BA14:BA19" si="165">I14+AG14+AT14+AV14+AX14+AZ14</f>
        <v>3600000</v>
      </c>
      <c r="BB14" s="170">
        <f t="shared" ref="BB14:BB19" si="166">BA14/BI14</f>
        <v>300000</v>
      </c>
      <c r="BC14" s="11">
        <f t="shared" si="9"/>
        <v>2500000</v>
      </c>
      <c r="BD14" s="170">
        <f t="shared" si="10"/>
        <v>208333.33333333334</v>
      </c>
      <c r="BE14" s="11">
        <f t="shared" si="39"/>
        <v>2500000</v>
      </c>
      <c r="BF14" s="170">
        <f t="shared" si="40"/>
        <v>208333.33333333334</v>
      </c>
      <c r="BG14" s="11">
        <f t="shared" si="41"/>
        <v>2500000</v>
      </c>
      <c r="BH14" s="170">
        <f t="shared" si="11"/>
        <v>208333.33333333334</v>
      </c>
      <c r="BI14" s="10">
        <f t="shared" si="42"/>
        <v>12</v>
      </c>
      <c r="BU14" s="142">
        <v>0.9</v>
      </c>
      <c r="BV14" s="138">
        <f t="shared" si="12"/>
        <v>5400</v>
      </c>
      <c r="BW14" s="138">
        <f t="shared" si="12"/>
        <v>10800</v>
      </c>
      <c r="BX14" s="138">
        <f t="shared" si="12"/>
        <v>21600</v>
      </c>
      <c r="BY14" s="138">
        <f t="shared" si="12"/>
        <v>32400</v>
      </c>
      <c r="CA14" s="138">
        <f t="shared" si="43"/>
        <v>780000</v>
      </c>
      <c r="CD14" s="178">
        <f t="shared" si="44"/>
        <v>4.5</v>
      </c>
      <c r="CE14" s="147">
        <f t="shared" si="44"/>
        <v>1</v>
      </c>
      <c r="CF14" s="138">
        <f t="shared" si="45"/>
        <v>5400000</v>
      </c>
      <c r="CG14" s="138">
        <f t="shared" si="46"/>
        <v>1200000</v>
      </c>
      <c r="CH14" s="138">
        <f t="shared" si="47"/>
        <v>1620000</v>
      </c>
      <c r="CI14" s="138">
        <f t="shared" si="112"/>
        <v>10</v>
      </c>
      <c r="CJ14" s="138">
        <f t="shared" si="48"/>
        <v>2160000</v>
      </c>
      <c r="CK14" s="138">
        <f t="shared" si="112"/>
        <v>10</v>
      </c>
      <c r="CL14" s="138">
        <f t="shared" si="49"/>
        <v>2700000</v>
      </c>
      <c r="CM14" s="138">
        <f t="shared" si="112"/>
        <v>14</v>
      </c>
      <c r="CN14" s="138">
        <f t="shared" si="50"/>
        <v>3240000</v>
      </c>
      <c r="CO14" s="138">
        <f t="shared" si="112"/>
        <v>20</v>
      </c>
      <c r="CP14" s="138">
        <f t="shared" si="51"/>
        <v>3779999.9999999995</v>
      </c>
      <c r="CQ14" s="138">
        <f t="shared" si="112"/>
        <v>20</v>
      </c>
      <c r="CR14" s="138">
        <f t="shared" si="52"/>
        <v>4320000</v>
      </c>
      <c r="CS14" s="138">
        <f t="shared" si="112"/>
        <v>20</v>
      </c>
      <c r="CT14" s="138">
        <f t="shared" si="53"/>
        <v>4860000</v>
      </c>
      <c r="CU14" s="138">
        <f t="shared" si="113"/>
        <v>20</v>
      </c>
      <c r="CV14" s="138">
        <f t="shared" si="54"/>
        <v>5400000</v>
      </c>
      <c r="CW14" s="138">
        <f t="shared" si="114"/>
        <v>25</v>
      </c>
      <c r="CX14" s="138">
        <f t="shared" si="55"/>
        <v>8100000</v>
      </c>
      <c r="CY14" s="138">
        <f t="shared" si="115"/>
        <v>30</v>
      </c>
      <c r="CZ14" s="138">
        <f t="shared" si="56"/>
        <v>10800000</v>
      </c>
      <c r="DA14" s="138">
        <f t="shared" si="116"/>
        <v>25</v>
      </c>
      <c r="DB14" s="180">
        <f t="shared" si="57"/>
        <v>5400000</v>
      </c>
      <c r="DC14" s="138">
        <f t="shared" si="58"/>
        <v>360000</v>
      </c>
      <c r="DD14" s="138">
        <f t="shared" si="117"/>
        <v>10</v>
      </c>
      <c r="DE14" s="138">
        <f t="shared" si="59"/>
        <v>480000</v>
      </c>
      <c r="DF14" s="138">
        <f t="shared" si="117"/>
        <v>10</v>
      </c>
      <c r="DG14" s="138">
        <f t="shared" si="60"/>
        <v>600000</v>
      </c>
      <c r="DH14" s="138">
        <f t="shared" si="117"/>
        <v>14</v>
      </c>
      <c r="DI14" s="138">
        <f t="shared" si="61"/>
        <v>720000</v>
      </c>
      <c r="DJ14" s="138">
        <f t="shared" si="117"/>
        <v>20</v>
      </c>
      <c r="DK14" s="138">
        <f t="shared" si="62"/>
        <v>840000</v>
      </c>
      <c r="DL14" s="138">
        <f t="shared" si="117"/>
        <v>20</v>
      </c>
      <c r="DM14" s="138">
        <f t="shared" si="63"/>
        <v>960000</v>
      </c>
      <c r="DN14" s="138">
        <f t="shared" si="117"/>
        <v>20</v>
      </c>
      <c r="DO14" s="138">
        <f t="shared" si="64"/>
        <v>1080000</v>
      </c>
      <c r="DP14" s="138">
        <f t="shared" si="118"/>
        <v>20</v>
      </c>
      <c r="DQ14" s="138">
        <f t="shared" si="65"/>
        <v>1200000</v>
      </c>
      <c r="DR14" s="138">
        <f t="shared" si="119"/>
        <v>25</v>
      </c>
      <c r="DS14" s="138">
        <f t="shared" si="66"/>
        <v>1800000</v>
      </c>
      <c r="DT14" s="138">
        <f t="shared" si="120"/>
        <v>30</v>
      </c>
      <c r="DU14" s="138">
        <f t="shared" si="67"/>
        <v>2400000</v>
      </c>
      <c r="DV14" s="138">
        <f t="shared" si="121"/>
        <v>25</v>
      </c>
      <c r="DW14" s="180">
        <f t="shared" si="68"/>
        <v>1200000</v>
      </c>
      <c r="DZ14" s="146">
        <f t="shared" si="69"/>
        <v>4.5</v>
      </c>
      <c r="EA14" s="147">
        <f t="shared" si="70"/>
        <v>1</v>
      </c>
      <c r="EB14" s="181"/>
      <c r="EC14" s="147">
        <f t="shared" si="122"/>
        <v>0.5</v>
      </c>
      <c r="ED14" s="138">
        <f t="shared" si="71"/>
        <v>2700000</v>
      </c>
      <c r="EE14" s="138">
        <f t="shared" si="72"/>
        <v>600000</v>
      </c>
      <c r="EF14" s="138">
        <f t="shared" si="73"/>
        <v>2700000</v>
      </c>
      <c r="EG14" s="138">
        <f t="shared" si="123"/>
        <v>10</v>
      </c>
      <c r="EH14" s="180">
        <f t="shared" si="74"/>
        <v>2700000</v>
      </c>
      <c r="EI14" s="138">
        <f t="shared" si="75"/>
        <v>600000</v>
      </c>
      <c r="EJ14" s="138">
        <f t="shared" si="124"/>
        <v>10</v>
      </c>
      <c r="EK14" s="180">
        <f t="shared" si="76"/>
        <v>600000</v>
      </c>
      <c r="EM14" s="147">
        <f t="shared" si="125"/>
        <v>0.75</v>
      </c>
      <c r="EN14" s="138">
        <f t="shared" si="77"/>
        <v>4050000</v>
      </c>
      <c r="EO14" s="138">
        <f t="shared" si="78"/>
        <v>900000</v>
      </c>
      <c r="EP14" s="138">
        <f t="shared" si="79"/>
        <v>4050000</v>
      </c>
      <c r="EQ14" s="138">
        <f t="shared" si="126"/>
        <v>10</v>
      </c>
      <c r="ER14" s="180">
        <f t="shared" si="80"/>
        <v>4050000</v>
      </c>
      <c r="ES14" s="138">
        <f t="shared" si="81"/>
        <v>900000</v>
      </c>
      <c r="ET14" s="138">
        <f t="shared" si="127"/>
        <v>10</v>
      </c>
      <c r="EU14" s="180">
        <f t="shared" si="82"/>
        <v>900000</v>
      </c>
      <c r="EW14" s="147">
        <f t="shared" si="128"/>
        <v>1.25</v>
      </c>
      <c r="EX14" s="138">
        <f t="shared" si="83"/>
        <v>6750000</v>
      </c>
      <c r="EY14" s="138">
        <f t="shared" si="84"/>
        <v>1500000</v>
      </c>
      <c r="EZ14" s="138">
        <f t="shared" si="85"/>
        <v>6750000</v>
      </c>
      <c r="FA14" s="138">
        <f t="shared" si="129"/>
        <v>10</v>
      </c>
      <c r="FB14" s="180">
        <f t="shared" si="86"/>
        <v>6750000</v>
      </c>
      <c r="FC14" s="138">
        <f t="shared" si="87"/>
        <v>1500000</v>
      </c>
      <c r="FD14" s="138">
        <f t="shared" si="130"/>
        <v>10</v>
      </c>
      <c r="FE14" s="180">
        <f t="shared" si="88"/>
        <v>1500000</v>
      </c>
      <c r="FG14" s="147">
        <f t="shared" si="131"/>
        <v>1.5</v>
      </c>
      <c r="FH14" s="138">
        <f t="shared" si="89"/>
        <v>8100000</v>
      </c>
      <c r="FI14" s="138">
        <f t="shared" si="90"/>
        <v>1800000</v>
      </c>
      <c r="FJ14" s="138">
        <f t="shared" si="91"/>
        <v>8100000</v>
      </c>
      <c r="FK14" s="138">
        <f t="shared" si="132"/>
        <v>10</v>
      </c>
      <c r="FL14" s="180">
        <f t="shared" si="92"/>
        <v>8100000</v>
      </c>
      <c r="FM14" s="138">
        <f t="shared" si="93"/>
        <v>1800000</v>
      </c>
      <c r="FN14" s="138">
        <f t="shared" si="133"/>
        <v>10</v>
      </c>
      <c r="FO14" s="180">
        <f t="shared" si="94"/>
        <v>1800000</v>
      </c>
      <c r="FQ14" s="189">
        <f t="shared" ref="FQ14:FQ53" si="167">AG14+AT14+AV14+AX14+AZ14</f>
        <v>2400000</v>
      </c>
      <c r="FR14" s="170">
        <f t="shared" si="95"/>
        <v>200000</v>
      </c>
      <c r="FS14" s="189">
        <f t="shared" si="162"/>
        <v>1300000</v>
      </c>
      <c r="FT14" s="170">
        <f t="shared" si="96"/>
        <v>108333.33333333333</v>
      </c>
      <c r="FU14" s="192">
        <v>1</v>
      </c>
      <c r="FW14" s="193">
        <f t="shared" si="13"/>
        <v>1000000</v>
      </c>
      <c r="FX14" s="193">
        <f t="shared" si="97"/>
        <v>1400000</v>
      </c>
      <c r="FY14" s="193">
        <f t="shared" si="98"/>
        <v>50</v>
      </c>
      <c r="FZ14" s="193">
        <f t="shared" si="99"/>
        <v>1400000</v>
      </c>
      <c r="GA14" s="193">
        <f t="shared" si="100"/>
        <v>2000000</v>
      </c>
      <c r="GB14" s="193">
        <f t="shared" si="101"/>
        <v>40</v>
      </c>
      <c r="GC14" s="193">
        <f t="shared" si="102"/>
        <v>2000000</v>
      </c>
      <c r="GD14" s="193">
        <f t="shared" si="103"/>
        <v>3000000</v>
      </c>
      <c r="GE14" s="193">
        <f t="shared" si="104"/>
        <v>10</v>
      </c>
      <c r="GF14" s="19">
        <f t="shared" si="14"/>
        <v>1530000</v>
      </c>
      <c r="GG14" s="19">
        <f t="shared" si="105"/>
        <v>0.81874999999999998</v>
      </c>
      <c r="GH14" s="11">
        <f t="shared" si="106"/>
        <v>0.58958333333333335</v>
      </c>
      <c r="GI14" s="11" t="str">
        <f t="shared" si="107"/>
        <v>[[50,[1000000,1400000]],[40,[1400000,2000000]],[10,[2000000,3000000]]]</v>
      </c>
      <c r="GK14" s="50">
        <v>88</v>
      </c>
      <c r="GL14" s="202">
        <f t="shared" si="151"/>
        <v>60500</v>
      </c>
      <c r="GM14" s="202">
        <f t="shared" si="151"/>
        <v>96000</v>
      </c>
      <c r="GN14" s="203">
        <f t="shared" si="152"/>
        <v>5320000</v>
      </c>
      <c r="GO14" s="203">
        <f t="shared" si="152"/>
        <v>8450000</v>
      </c>
      <c r="GP14" s="204">
        <f t="shared" si="153"/>
        <v>50</v>
      </c>
      <c r="GQ14" s="202">
        <f t="shared" si="153"/>
        <v>96000</v>
      </c>
      <c r="GR14" s="202">
        <f t="shared" si="153"/>
        <v>168000</v>
      </c>
      <c r="GS14" s="203">
        <f t="shared" si="154"/>
        <v>8450000</v>
      </c>
      <c r="GT14" s="203">
        <f t="shared" si="154"/>
        <v>14780000</v>
      </c>
      <c r="GU14" s="204">
        <f t="shared" si="155"/>
        <v>30</v>
      </c>
      <c r="GV14" s="202">
        <f t="shared" si="155"/>
        <v>148000</v>
      </c>
      <c r="GW14" s="202">
        <f t="shared" si="155"/>
        <v>197500</v>
      </c>
      <c r="GX14" s="203">
        <f t="shared" si="156"/>
        <v>13020000</v>
      </c>
      <c r="GY14" s="203">
        <f t="shared" si="156"/>
        <v>17380000</v>
      </c>
      <c r="GZ14" s="217">
        <f>GZ13</f>
        <v>20</v>
      </c>
      <c r="HA14" s="222">
        <f t="shared" si="15"/>
        <v>9967000</v>
      </c>
      <c r="HB14" s="221"/>
    </row>
    <row r="15" spans="1:210" ht="16.2" x14ac:dyDescent="0.25">
      <c r="A15" s="10">
        <v>203</v>
      </c>
      <c r="B15" s="126" t="str">
        <f t="shared" si="157"/>
        <v>商城-金币.30元</v>
      </c>
      <c r="C15" s="127" t="str">
        <f t="shared" si="0"/>
        <v>充值，即可获得商城-金币.30元奖励</v>
      </c>
      <c r="D15" s="128">
        <v>1001</v>
      </c>
      <c r="E15" s="10" t="str">
        <f t="shared" si="140"/>
        <v>1|2|300000,1|1|30</v>
      </c>
      <c r="G15" s="10">
        <f>'商城|Shop'!C14</f>
        <v>30</v>
      </c>
      <c r="H15" s="11">
        <f t="shared" si="1"/>
        <v>12000000</v>
      </c>
      <c r="I15" s="11">
        <f t="shared" si="2"/>
        <v>3000000</v>
      </c>
      <c r="J15" s="138" t="str">
        <f t="shared" si="17"/>
        <v>[[3600000,10],[4800000,10],[6000000,14],[7200000,20],[8400000,20],[9600000,20],[10800000,20],[12000000,25],[18000000,30],[24000000,25]]</v>
      </c>
      <c r="K15" s="138" t="str">
        <f t="shared" si="18"/>
        <v>[[900000,10],[1200000,10],[1500000,14],[1800000,20],[2100000,20],[2400000,20],[2700000,20],[3000000,25],[4500000,30],[6000000,25]]</v>
      </c>
      <c r="L15" s="138" t="str">
        <f t="shared" si="19"/>
        <v>[[9,[6000000,10]],[10,[9000000,10]],[11,[15000000,10]],[12,[18000000,10]]]</v>
      </c>
      <c r="M15" s="138" t="str">
        <f t="shared" si="20"/>
        <v>[[9,[1500000,10]],[10,[2250000,10]],[11,[3750000,10]],[12,[4500000,10]]]</v>
      </c>
      <c r="N15" s="11">
        <f t="shared" si="21"/>
        <v>30</v>
      </c>
      <c r="O15" s="11">
        <f t="shared" si="22"/>
        <v>0</v>
      </c>
      <c r="P15" s="139" t="s">
        <v>159</v>
      </c>
      <c r="Q15" s="10">
        <f t="shared" si="23"/>
        <v>203</v>
      </c>
      <c r="R15" s="138" t="str">
        <f t="shared" si="24"/>
        <v>203商城-金币.30元</v>
      </c>
      <c r="S15" s="132" t="str">
        <f t="shared" si="25"/>
        <v>[[1,9000],[2,18000],[3,36000],[4,54000]]</v>
      </c>
      <c r="T15" s="132" t="str">
        <f t="shared" si="26"/>
        <v>[[1,1800000],[2,1800000],[3,1800000],[4,1800000]]</v>
      </c>
      <c r="U15" s="138">
        <f t="shared" si="27"/>
        <v>18000000</v>
      </c>
      <c r="V15" s="138">
        <f>VLOOKUP(G15,IF({1,0},$G$61:$G$67,$A$61:$A$67),2,0)</f>
        <v>1510</v>
      </c>
      <c r="W15" s="138">
        <v>100</v>
      </c>
      <c r="X15" s="138" t="str">
        <f t="shared" si="28"/>
        <v>[[33,[1710000,2570000]],[34,[2570000,3860000]],[33,[3860000,5140000]]]</v>
      </c>
      <c r="Z15" s="138">
        <f t="shared" si="29"/>
        <v>18000000</v>
      </c>
      <c r="AA15" s="138">
        <f t="shared" si="30"/>
        <v>6300000</v>
      </c>
      <c r="AB15" s="150">
        <f t="shared" si="158"/>
        <v>6300000</v>
      </c>
      <c r="AC15" s="138">
        <f t="shared" si="159"/>
        <v>0</v>
      </c>
      <c r="AE15" s="147">
        <v>4</v>
      </c>
      <c r="AF15" s="151">
        <v>1</v>
      </c>
      <c r="AG15" s="11">
        <f>'商城|Shop'!D14*2</f>
        <v>6000000</v>
      </c>
      <c r="AH15" s="11">
        <f>'商城|Shop'!D14+'商城|Shop'!F14</f>
        <v>3300000</v>
      </c>
      <c r="AI15" s="17">
        <v>0</v>
      </c>
      <c r="AJ15" s="9">
        <f t="shared" si="33"/>
        <v>0</v>
      </c>
      <c r="AK15" s="17">
        <v>0</v>
      </c>
      <c r="AL15" s="9">
        <f t="shared" si="34"/>
        <v>0</v>
      </c>
      <c r="AM15" s="17">
        <v>0</v>
      </c>
      <c r="AN15" s="9">
        <f t="shared" si="141"/>
        <v>0</v>
      </c>
      <c r="AO15" s="17">
        <v>0</v>
      </c>
      <c r="AP15" s="9">
        <f t="shared" si="142"/>
        <v>0</v>
      </c>
      <c r="AQ15" s="17">
        <v>0</v>
      </c>
      <c r="AR15" s="9">
        <f t="shared" si="36"/>
        <v>0</v>
      </c>
      <c r="AS15" s="17">
        <v>0</v>
      </c>
      <c r="AT15" s="9">
        <f t="shared" si="6"/>
        <v>0</v>
      </c>
      <c r="AU15" s="17">
        <v>0</v>
      </c>
      <c r="AV15" s="9">
        <f t="shared" si="6"/>
        <v>0</v>
      </c>
      <c r="AW15" s="17">
        <v>0</v>
      </c>
      <c r="AX15" s="9">
        <f t="shared" ref="AX15" si="168">AW15*1000000</f>
        <v>0</v>
      </c>
      <c r="AY15" s="17">
        <v>0</v>
      </c>
      <c r="AZ15" s="9">
        <f t="shared" ref="AZ15" si="169">AY15*1000000</f>
        <v>0</v>
      </c>
      <c r="BA15" s="9">
        <f t="shared" si="165"/>
        <v>9000000</v>
      </c>
      <c r="BB15" s="170">
        <f t="shared" si="166"/>
        <v>300000</v>
      </c>
      <c r="BC15" s="11">
        <f t="shared" si="9"/>
        <v>6300000</v>
      </c>
      <c r="BD15" s="170">
        <f t="shared" si="10"/>
        <v>210000</v>
      </c>
      <c r="BE15" s="11">
        <f t="shared" si="39"/>
        <v>6300000</v>
      </c>
      <c r="BF15" s="170">
        <f t="shared" si="40"/>
        <v>210000</v>
      </c>
      <c r="BG15" s="11">
        <f t="shared" si="41"/>
        <v>6300000</v>
      </c>
      <c r="BH15" s="170">
        <f t="shared" si="11"/>
        <v>210000</v>
      </c>
      <c r="BI15" s="10">
        <f t="shared" si="42"/>
        <v>30</v>
      </c>
      <c r="BL15" s="10" t="s">
        <v>160</v>
      </c>
      <c r="BM15" s="10" t="s">
        <v>161</v>
      </c>
      <c r="BU15" s="142">
        <v>0.6</v>
      </c>
      <c r="BV15" s="138">
        <f t="shared" si="12"/>
        <v>9000</v>
      </c>
      <c r="BW15" s="138">
        <f t="shared" si="12"/>
        <v>18000</v>
      </c>
      <c r="BX15" s="138">
        <f t="shared" si="12"/>
        <v>36000</v>
      </c>
      <c r="BY15" s="138">
        <f t="shared" si="12"/>
        <v>54000</v>
      </c>
      <c r="CA15" s="138">
        <f t="shared" si="43"/>
        <v>1800000</v>
      </c>
      <c r="CD15" s="178">
        <f t="shared" si="44"/>
        <v>4</v>
      </c>
      <c r="CE15" s="147">
        <f t="shared" si="44"/>
        <v>1</v>
      </c>
      <c r="CF15" s="138">
        <f t="shared" si="45"/>
        <v>12000000</v>
      </c>
      <c r="CG15" s="138">
        <f t="shared" si="46"/>
        <v>3000000</v>
      </c>
      <c r="CH15" s="138">
        <f t="shared" si="47"/>
        <v>3600000</v>
      </c>
      <c r="CI15" s="138">
        <f t="shared" si="112"/>
        <v>10</v>
      </c>
      <c r="CJ15" s="138">
        <f t="shared" si="48"/>
        <v>4800000</v>
      </c>
      <c r="CK15" s="138">
        <f t="shared" si="112"/>
        <v>10</v>
      </c>
      <c r="CL15" s="138">
        <f t="shared" si="49"/>
        <v>6000000</v>
      </c>
      <c r="CM15" s="138">
        <f t="shared" si="112"/>
        <v>14</v>
      </c>
      <c r="CN15" s="138">
        <f t="shared" si="50"/>
        <v>7200000</v>
      </c>
      <c r="CO15" s="138">
        <f t="shared" si="112"/>
        <v>20</v>
      </c>
      <c r="CP15" s="138">
        <f t="shared" si="51"/>
        <v>8400000</v>
      </c>
      <c r="CQ15" s="138">
        <f t="shared" si="112"/>
        <v>20</v>
      </c>
      <c r="CR15" s="138">
        <f t="shared" si="52"/>
        <v>9600000</v>
      </c>
      <c r="CS15" s="138">
        <f t="shared" si="112"/>
        <v>20</v>
      </c>
      <c r="CT15" s="138">
        <f t="shared" si="53"/>
        <v>10800000</v>
      </c>
      <c r="CU15" s="138">
        <f t="shared" si="113"/>
        <v>20</v>
      </c>
      <c r="CV15" s="138">
        <f t="shared" si="54"/>
        <v>12000000</v>
      </c>
      <c r="CW15" s="138">
        <f t="shared" si="114"/>
        <v>25</v>
      </c>
      <c r="CX15" s="138">
        <f t="shared" si="55"/>
        <v>18000000</v>
      </c>
      <c r="CY15" s="138">
        <f t="shared" si="115"/>
        <v>30</v>
      </c>
      <c r="CZ15" s="138">
        <f t="shared" si="56"/>
        <v>24000000</v>
      </c>
      <c r="DA15" s="138">
        <f t="shared" si="116"/>
        <v>25</v>
      </c>
      <c r="DB15" s="180">
        <f t="shared" si="57"/>
        <v>12000000</v>
      </c>
      <c r="DC15" s="138">
        <f t="shared" si="58"/>
        <v>900000</v>
      </c>
      <c r="DD15" s="138">
        <f t="shared" si="117"/>
        <v>10</v>
      </c>
      <c r="DE15" s="138">
        <f t="shared" si="59"/>
        <v>1200000</v>
      </c>
      <c r="DF15" s="138">
        <f t="shared" si="117"/>
        <v>10</v>
      </c>
      <c r="DG15" s="138">
        <f t="shared" si="60"/>
        <v>1500000</v>
      </c>
      <c r="DH15" s="138">
        <f t="shared" si="117"/>
        <v>14</v>
      </c>
      <c r="DI15" s="138">
        <f t="shared" si="61"/>
        <v>1800000</v>
      </c>
      <c r="DJ15" s="138">
        <f t="shared" si="117"/>
        <v>20</v>
      </c>
      <c r="DK15" s="138">
        <f t="shared" si="62"/>
        <v>2100000</v>
      </c>
      <c r="DL15" s="138">
        <f t="shared" si="117"/>
        <v>20</v>
      </c>
      <c r="DM15" s="138">
        <f t="shared" si="63"/>
        <v>2400000</v>
      </c>
      <c r="DN15" s="138">
        <f t="shared" si="117"/>
        <v>20</v>
      </c>
      <c r="DO15" s="138">
        <f t="shared" si="64"/>
        <v>2700000</v>
      </c>
      <c r="DP15" s="138">
        <f t="shared" si="118"/>
        <v>20</v>
      </c>
      <c r="DQ15" s="138">
        <f t="shared" si="65"/>
        <v>3000000</v>
      </c>
      <c r="DR15" s="138">
        <f t="shared" si="119"/>
        <v>25</v>
      </c>
      <c r="DS15" s="138">
        <f t="shared" si="66"/>
        <v>4500000</v>
      </c>
      <c r="DT15" s="138">
        <f t="shared" si="120"/>
        <v>30</v>
      </c>
      <c r="DU15" s="138">
        <f t="shared" si="67"/>
        <v>6000000</v>
      </c>
      <c r="DV15" s="138">
        <f t="shared" si="121"/>
        <v>25</v>
      </c>
      <c r="DW15" s="180">
        <f t="shared" si="68"/>
        <v>3000000</v>
      </c>
      <c r="DZ15" s="146">
        <f t="shared" si="69"/>
        <v>4</v>
      </c>
      <c r="EA15" s="147">
        <f t="shared" si="70"/>
        <v>1</v>
      </c>
      <c r="EB15" s="181"/>
      <c r="EC15" s="147">
        <f t="shared" si="122"/>
        <v>0.5</v>
      </c>
      <c r="ED15" s="138">
        <f t="shared" si="71"/>
        <v>6000000</v>
      </c>
      <c r="EE15" s="138">
        <f t="shared" si="72"/>
        <v>1500000</v>
      </c>
      <c r="EF15" s="138">
        <f t="shared" si="73"/>
        <v>6000000</v>
      </c>
      <c r="EG15" s="138">
        <f t="shared" si="123"/>
        <v>10</v>
      </c>
      <c r="EH15" s="180">
        <f t="shared" si="74"/>
        <v>6000000</v>
      </c>
      <c r="EI15" s="138">
        <f t="shared" si="75"/>
        <v>1500000</v>
      </c>
      <c r="EJ15" s="138">
        <f t="shared" si="124"/>
        <v>10</v>
      </c>
      <c r="EK15" s="180">
        <f t="shared" si="76"/>
        <v>1500000</v>
      </c>
      <c r="EM15" s="147">
        <f t="shared" si="125"/>
        <v>0.75</v>
      </c>
      <c r="EN15" s="138">
        <f t="shared" si="77"/>
        <v>9000000</v>
      </c>
      <c r="EO15" s="138">
        <f t="shared" si="78"/>
        <v>2250000</v>
      </c>
      <c r="EP15" s="138">
        <f t="shared" si="79"/>
        <v>9000000</v>
      </c>
      <c r="EQ15" s="138">
        <f t="shared" si="126"/>
        <v>10</v>
      </c>
      <c r="ER15" s="180">
        <f t="shared" si="80"/>
        <v>9000000</v>
      </c>
      <c r="ES15" s="138">
        <f t="shared" si="81"/>
        <v>2250000</v>
      </c>
      <c r="ET15" s="138">
        <f t="shared" si="127"/>
        <v>10</v>
      </c>
      <c r="EU15" s="180">
        <f t="shared" si="82"/>
        <v>2250000</v>
      </c>
      <c r="EW15" s="147">
        <f t="shared" si="128"/>
        <v>1.25</v>
      </c>
      <c r="EX15" s="138">
        <f t="shared" si="83"/>
        <v>15000000</v>
      </c>
      <c r="EY15" s="138">
        <f t="shared" si="84"/>
        <v>3750000</v>
      </c>
      <c r="EZ15" s="138">
        <f t="shared" si="85"/>
        <v>15000000</v>
      </c>
      <c r="FA15" s="138">
        <f t="shared" si="129"/>
        <v>10</v>
      </c>
      <c r="FB15" s="180">
        <f t="shared" si="86"/>
        <v>15000000</v>
      </c>
      <c r="FC15" s="138">
        <f t="shared" si="87"/>
        <v>3750000</v>
      </c>
      <c r="FD15" s="138">
        <f t="shared" si="130"/>
        <v>10</v>
      </c>
      <c r="FE15" s="180">
        <f t="shared" si="88"/>
        <v>3750000</v>
      </c>
      <c r="FG15" s="147">
        <f t="shared" si="131"/>
        <v>1.5</v>
      </c>
      <c r="FH15" s="138">
        <f t="shared" si="89"/>
        <v>18000000</v>
      </c>
      <c r="FI15" s="138">
        <f t="shared" si="90"/>
        <v>4500000</v>
      </c>
      <c r="FJ15" s="138">
        <f t="shared" si="91"/>
        <v>18000000</v>
      </c>
      <c r="FK15" s="138">
        <f t="shared" si="132"/>
        <v>10</v>
      </c>
      <c r="FL15" s="180">
        <f t="shared" si="92"/>
        <v>18000000</v>
      </c>
      <c r="FM15" s="138">
        <f t="shared" si="93"/>
        <v>4500000</v>
      </c>
      <c r="FN15" s="138">
        <f t="shared" si="133"/>
        <v>10</v>
      </c>
      <c r="FO15" s="180">
        <f t="shared" si="94"/>
        <v>4500000</v>
      </c>
      <c r="FQ15" s="189">
        <f t="shared" si="167"/>
        <v>6000000</v>
      </c>
      <c r="FR15" s="170">
        <f t="shared" si="95"/>
        <v>200000</v>
      </c>
      <c r="FS15" s="189">
        <f t="shared" si="162"/>
        <v>3300000</v>
      </c>
      <c r="FT15" s="170">
        <f t="shared" si="96"/>
        <v>110000</v>
      </c>
      <c r="FU15" s="192">
        <v>1</v>
      </c>
      <c r="FW15" s="193">
        <f t="shared" si="13"/>
        <v>1710000</v>
      </c>
      <c r="FX15" s="193">
        <f t="shared" si="97"/>
        <v>2570000</v>
      </c>
      <c r="FY15" s="193">
        <f t="shared" si="98"/>
        <v>33</v>
      </c>
      <c r="FZ15" s="193">
        <f t="shared" si="99"/>
        <v>2570000</v>
      </c>
      <c r="GA15" s="193">
        <f t="shared" si="100"/>
        <v>3860000</v>
      </c>
      <c r="GB15" s="193">
        <f t="shared" si="101"/>
        <v>34</v>
      </c>
      <c r="GC15" s="193">
        <f t="shared" si="102"/>
        <v>3860000</v>
      </c>
      <c r="GD15" s="193">
        <f t="shared" si="103"/>
        <v>5140000</v>
      </c>
      <c r="GE15" s="193">
        <f t="shared" si="104"/>
        <v>33</v>
      </c>
      <c r="GF15" s="19">
        <f t="shared" si="14"/>
        <v>3284300</v>
      </c>
      <c r="GG15" s="19">
        <f t="shared" si="105"/>
        <v>0.77369166666666667</v>
      </c>
      <c r="GH15" s="11">
        <f t="shared" si="106"/>
        <v>0.54869166666666669</v>
      </c>
      <c r="GI15" s="11" t="str">
        <f t="shared" si="107"/>
        <v>[[33,[1710000,2570000]],[34,[2570000,3860000]],[33,[3860000,5140000]]]</v>
      </c>
      <c r="GK15" s="53">
        <v>98</v>
      </c>
      <c r="GL15" s="206">
        <f t="shared" si="151"/>
        <v>60500</v>
      </c>
      <c r="GM15" s="206">
        <f t="shared" si="151"/>
        <v>96000</v>
      </c>
      <c r="GN15" s="207">
        <f t="shared" si="152"/>
        <v>5930000</v>
      </c>
      <c r="GO15" s="207">
        <f t="shared" si="152"/>
        <v>9410000</v>
      </c>
      <c r="GP15" s="208">
        <f t="shared" si="153"/>
        <v>50</v>
      </c>
      <c r="GQ15" s="206">
        <f t="shared" si="153"/>
        <v>96000</v>
      </c>
      <c r="GR15" s="206">
        <f t="shared" si="153"/>
        <v>168000</v>
      </c>
      <c r="GS15" s="207">
        <f t="shared" si="154"/>
        <v>9410000</v>
      </c>
      <c r="GT15" s="207">
        <f t="shared" si="154"/>
        <v>16460000</v>
      </c>
      <c r="GU15" s="208">
        <f t="shared" si="155"/>
        <v>30</v>
      </c>
      <c r="GV15" s="206">
        <f t="shared" si="155"/>
        <v>148000</v>
      </c>
      <c r="GW15" s="206">
        <f t="shared" si="155"/>
        <v>197500</v>
      </c>
      <c r="GX15" s="207">
        <f t="shared" si="156"/>
        <v>14500000</v>
      </c>
      <c r="GY15" s="207">
        <f t="shared" si="156"/>
        <v>19360000</v>
      </c>
      <c r="GZ15" s="218">
        <f>GZ14</f>
        <v>20</v>
      </c>
      <c r="HA15" s="222">
        <f t="shared" si="15"/>
        <v>11101500</v>
      </c>
      <c r="HB15" s="221"/>
    </row>
    <row r="16" spans="1:210" x14ac:dyDescent="0.25">
      <c r="A16" s="10">
        <v>204</v>
      </c>
      <c r="B16" s="126" t="str">
        <f t="shared" si="157"/>
        <v>商城-金币.98元</v>
      </c>
      <c r="C16" s="127" t="str">
        <f t="shared" si="0"/>
        <v>充值，即可获得商城-金币.98元奖励</v>
      </c>
      <c r="D16" s="128">
        <v>1001</v>
      </c>
      <c r="E16" s="10" t="str">
        <f t="shared" si="140"/>
        <v>1|2|500000,1|1|98</v>
      </c>
      <c r="G16" s="10">
        <f>'商城|Shop'!C15</f>
        <v>98</v>
      </c>
      <c r="H16" s="11">
        <f t="shared" si="1"/>
        <v>34300000</v>
      </c>
      <c r="I16" s="11">
        <f t="shared" si="2"/>
        <v>9800000</v>
      </c>
      <c r="J16" s="138" t="str">
        <f t="shared" si="17"/>
        <v>[[10290000,10],[13720000,10],[17150000,14],[20580000,20],[24010000,20],[27440000,20],[30870000,20],[34300000,25],[51450000,30],[68600000,25]]</v>
      </c>
      <c r="K16" s="138" t="str">
        <f t="shared" si="18"/>
        <v>[[2940000,10],[3920000,10],[4900000,14],[5880000,20],[6860000,20],[7840000,20],[8820000,20],[9800000,25],[14700000,30],[19600000,25]]</v>
      </c>
      <c r="L16" s="138" t="str">
        <f t="shared" si="19"/>
        <v>[[9,[17150000,10]],[10,[25725000,10]],[11,[42875000,10]],[12,[51450000,10]]]</v>
      </c>
      <c r="M16" s="138" t="str">
        <f t="shared" si="20"/>
        <v>[[9,[4900000,10]],[10,[7350000,10]],[11,[12250000,10]],[12,[14700000,10]]]</v>
      </c>
      <c r="N16" s="11">
        <f t="shared" si="21"/>
        <v>98</v>
      </c>
      <c r="O16" s="11">
        <f t="shared" si="22"/>
        <v>0</v>
      </c>
      <c r="P16" s="139" t="s">
        <v>162</v>
      </c>
      <c r="Q16" s="10">
        <f t="shared" si="23"/>
        <v>204</v>
      </c>
      <c r="R16" s="138" t="str">
        <f t="shared" si="24"/>
        <v>204商城-金币.98元</v>
      </c>
      <c r="S16" s="132" t="str">
        <f t="shared" si="25"/>
        <v>[[1,17150],[2,34300],[3,68600],[4,102900]]</v>
      </c>
      <c r="T16" s="132" t="str">
        <f t="shared" si="26"/>
        <v>[[1,5390000],[2,5390000],[3,5390000],[4,5390000]]</v>
      </c>
      <c r="U16" s="138">
        <f t="shared" si="27"/>
        <v>53900000</v>
      </c>
      <c r="V16" s="138">
        <f>VLOOKUP(G16,IF({1,0},$G$61:$G$67,$A$61:$A$67),2,0)</f>
        <v>1511</v>
      </c>
      <c r="W16" s="138">
        <v>100</v>
      </c>
      <c r="X16" s="138" t="str">
        <f t="shared" si="28"/>
        <v>[[50,[5930000,9410000]],[30,[9410000,16460000]],[20,[14500000,19360000]]]</v>
      </c>
      <c r="Z16" s="138">
        <f t="shared" si="29"/>
        <v>53900000</v>
      </c>
      <c r="AA16" s="138">
        <f t="shared" si="30"/>
        <v>20800000</v>
      </c>
      <c r="AB16" s="150">
        <f t="shared" si="158"/>
        <v>20800000</v>
      </c>
      <c r="AC16" s="138">
        <f t="shared" si="159"/>
        <v>0</v>
      </c>
      <c r="AE16" s="147">
        <v>3.5</v>
      </c>
      <c r="AF16" s="151">
        <v>1</v>
      </c>
      <c r="AG16" s="11">
        <f>'商城|Shop'!D15*2</f>
        <v>19600000</v>
      </c>
      <c r="AH16" s="11">
        <f>'商城|Shop'!D15+'商城|Shop'!F15</f>
        <v>11000000</v>
      </c>
      <c r="AI16" s="17">
        <v>0</v>
      </c>
      <c r="AJ16" s="9">
        <f t="shared" si="33"/>
        <v>0</v>
      </c>
      <c r="AK16" s="17">
        <v>0</v>
      </c>
      <c r="AL16" s="9">
        <f t="shared" si="34"/>
        <v>0</v>
      </c>
      <c r="AM16" s="17">
        <v>0</v>
      </c>
      <c r="AN16" s="9">
        <f t="shared" si="141"/>
        <v>0</v>
      </c>
      <c r="AO16" s="17">
        <v>0</v>
      </c>
      <c r="AP16" s="9">
        <f t="shared" si="142"/>
        <v>0</v>
      </c>
      <c r="AQ16" s="17">
        <v>0</v>
      </c>
      <c r="AR16" s="9">
        <f t="shared" si="36"/>
        <v>0</v>
      </c>
      <c r="AS16" s="17">
        <v>0</v>
      </c>
      <c r="AT16" s="9">
        <f t="shared" si="6"/>
        <v>0</v>
      </c>
      <c r="AU16" s="17">
        <v>0</v>
      </c>
      <c r="AV16" s="9">
        <f t="shared" si="6"/>
        <v>0</v>
      </c>
      <c r="AW16" s="17">
        <v>0</v>
      </c>
      <c r="AX16" s="9">
        <f t="shared" ref="AX16" si="170">AW16*1000000</f>
        <v>0</v>
      </c>
      <c r="AY16" s="17">
        <v>0</v>
      </c>
      <c r="AZ16" s="9">
        <f t="shared" ref="AZ16" si="171">AY16*1000000</f>
        <v>0</v>
      </c>
      <c r="BA16" s="9">
        <f t="shared" si="165"/>
        <v>29400000</v>
      </c>
      <c r="BB16" s="170">
        <f t="shared" si="166"/>
        <v>300000</v>
      </c>
      <c r="BC16" s="11">
        <f t="shared" si="9"/>
        <v>20800000</v>
      </c>
      <c r="BD16" s="170">
        <f t="shared" si="10"/>
        <v>212244.89795918367</v>
      </c>
      <c r="BE16" s="11">
        <f t="shared" si="39"/>
        <v>20800000</v>
      </c>
      <c r="BF16" s="170">
        <f t="shared" si="40"/>
        <v>212244.89795918367</v>
      </c>
      <c r="BG16" s="11">
        <f t="shared" si="41"/>
        <v>20800000</v>
      </c>
      <c r="BH16" s="170">
        <f t="shared" si="11"/>
        <v>212244.89795918367</v>
      </c>
      <c r="BI16" s="10">
        <f t="shared" si="42"/>
        <v>98</v>
      </c>
      <c r="BL16" s="10" t="s">
        <v>163</v>
      </c>
      <c r="BM16" s="10" t="s">
        <v>164</v>
      </c>
      <c r="BU16" s="142">
        <v>0.35</v>
      </c>
      <c r="BV16" s="138">
        <f t="shared" si="12"/>
        <v>17150</v>
      </c>
      <c r="BW16" s="138">
        <f t="shared" si="12"/>
        <v>34300</v>
      </c>
      <c r="BX16" s="138">
        <f t="shared" si="12"/>
        <v>68600</v>
      </c>
      <c r="BY16" s="138">
        <f t="shared" si="12"/>
        <v>102900</v>
      </c>
      <c r="CA16" s="138">
        <f t="shared" si="43"/>
        <v>5390000</v>
      </c>
      <c r="CD16" s="178">
        <f t="shared" si="44"/>
        <v>3.5</v>
      </c>
      <c r="CE16" s="147">
        <f t="shared" si="44"/>
        <v>1</v>
      </c>
      <c r="CF16" s="138">
        <f t="shared" si="45"/>
        <v>34300000</v>
      </c>
      <c r="CG16" s="138">
        <f t="shared" si="46"/>
        <v>9800000</v>
      </c>
      <c r="CH16" s="138">
        <f t="shared" si="47"/>
        <v>10290000</v>
      </c>
      <c r="CI16" s="138">
        <f t="shared" si="112"/>
        <v>10</v>
      </c>
      <c r="CJ16" s="138">
        <f t="shared" si="48"/>
        <v>13720000</v>
      </c>
      <c r="CK16" s="138">
        <f t="shared" si="112"/>
        <v>10</v>
      </c>
      <c r="CL16" s="138">
        <f t="shared" si="49"/>
        <v>17150000</v>
      </c>
      <c r="CM16" s="138">
        <f t="shared" si="112"/>
        <v>14</v>
      </c>
      <c r="CN16" s="138">
        <f t="shared" si="50"/>
        <v>20580000</v>
      </c>
      <c r="CO16" s="138">
        <f t="shared" si="112"/>
        <v>20</v>
      </c>
      <c r="CP16" s="138">
        <f t="shared" si="51"/>
        <v>24010000</v>
      </c>
      <c r="CQ16" s="138">
        <f t="shared" si="112"/>
        <v>20</v>
      </c>
      <c r="CR16" s="138">
        <f t="shared" si="52"/>
        <v>27440000</v>
      </c>
      <c r="CS16" s="138">
        <f t="shared" si="112"/>
        <v>20</v>
      </c>
      <c r="CT16" s="138">
        <f t="shared" si="53"/>
        <v>30870000</v>
      </c>
      <c r="CU16" s="138">
        <f t="shared" si="113"/>
        <v>20</v>
      </c>
      <c r="CV16" s="138">
        <f t="shared" si="54"/>
        <v>34300000</v>
      </c>
      <c r="CW16" s="138">
        <f t="shared" si="114"/>
        <v>25</v>
      </c>
      <c r="CX16" s="138">
        <f t="shared" si="55"/>
        <v>51450000</v>
      </c>
      <c r="CY16" s="138">
        <f t="shared" si="115"/>
        <v>30</v>
      </c>
      <c r="CZ16" s="138">
        <f t="shared" si="56"/>
        <v>68600000</v>
      </c>
      <c r="DA16" s="138">
        <f t="shared" si="116"/>
        <v>25</v>
      </c>
      <c r="DB16" s="180">
        <f t="shared" si="57"/>
        <v>34300000</v>
      </c>
      <c r="DC16" s="138">
        <f t="shared" si="58"/>
        <v>2940000</v>
      </c>
      <c r="DD16" s="138">
        <f t="shared" si="117"/>
        <v>10</v>
      </c>
      <c r="DE16" s="138">
        <f t="shared" si="59"/>
        <v>3920000</v>
      </c>
      <c r="DF16" s="138">
        <f t="shared" si="117"/>
        <v>10</v>
      </c>
      <c r="DG16" s="138">
        <f t="shared" si="60"/>
        <v>4900000</v>
      </c>
      <c r="DH16" s="138">
        <f t="shared" si="117"/>
        <v>14</v>
      </c>
      <c r="DI16" s="138">
        <f t="shared" si="61"/>
        <v>5880000</v>
      </c>
      <c r="DJ16" s="138">
        <f t="shared" si="117"/>
        <v>20</v>
      </c>
      <c r="DK16" s="138">
        <f t="shared" si="62"/>
        <v>6860000</v>
      </c>
      <c r="DL16" s="138">
        <f t="shared" si="117"/>
        <v>20</v>
      </c>
      <c r="DM16" s="138">
        <f t="shared" si="63"/>
        <v>7840000</v>
      </c>
      <c r="DN16" s="138">
        <f t="shared" si="117"/>
        <v>20</v>
      </c>
      <c r="DO16" s="138">
        <f t="shared" si="64"/>
        <v>8820000</v>
      </c>
      <c r="DP16" s="138">
        <f t="shared" si="118"/>
        <v>20</v>
      </c>
      <c r="DQ16" s="138">
        <f t="shared" si="65"/>
        <v>9800000</v>
      </c>
      <c r="DR16" s="138">
        <f t="shared" si="119"/>
        <v>25</v>
      </c>
      <c r="DS16" s="138">
        <f t="shared" si="66"/>
        <v>14700000</v>
      </c>
      <c r="DT16" s="138">
        <f t="shared" si="120"/>
        <v>30</v>
      </c>
      <c r="DU16" s="138">
        <f t="shared" si="67"/>
        <v>19600000</v>
      </c>
      <c r="DV16" s="138">
        <f t="shared" si="121"/>
        <v>25</v>
      </c>
      <c r="DW16" s="180">
        <f t="shared" si="68"/>
        <v>9800000</v>
      </c>
      <c r="DZ16" s="146">
        <f t="shared" si="69"/>
        <v>3.5</v>
      </c>
      <c r="EA16" s="147">
        <f t="shared" si="70"/>
        <v>1</v>
      </c>
      <c r="EB16" s="181"/>
      <c r="EC16" s="147">
        <f t="shared" si="122"/>
        <v>0.5</v>
      </c>
      <c r="ED16" s="138">
        <f t="shared" si="71"/>
        <v>17150000</v>
      </c>
      <c r="EE16" s="138">
        <f t="shared" si="72"/>
        <v>4900000</v>
      </c>
      <c r="EF16" s="138">
        <f t="shared" si="73"/>
        <v>17150000</v>
      </c>
      <c r="EG16" s="138">
        <f t="shared" si="123"/>
        <v>10</v>
      </c>
      <c r="EH16" s="180">
        <f t="shared" si="74"/>
        <v>17150000</v>
      </c>
      <c r="EI16" s="138">
        <f t="shared" si="75"/>
        <v>4900000</v>
      </c>
      <c r="EJ16" s="138">
        <f t="shared" si="124"/>
        <v>10</v>
      </c>
      <c r="EK16" s="180">
        <f t="shared" si="76"/>
        <v>4900000</v>
      </c>
      <c r="EM16" s="147">
        <f t="shared" si="125"/>
        <v>0.75</v>
      </c>
      <c r="EN16" s="138">
        <f t="shared" si="77"/>
        <v>25725000</v>
      </c>
      <c r="EO16" s="138">
        <f t="shared" si="78"/>
        <v>7350000</v>
      </c>
      <c r="EP16" s="138">
        <f t="shared" si="79"/>
        <v>25725000</v>
      </c>
      <c r="EQ16" s="138">
        <f t="shared" si="126"/>
        <v>10</v>
      </c>
      <c r="ER16" s="180">
        <f t="shared" si="80"/>
        <v>25725000</v>
      </c>
      <c r="ES16" s="138">
        <f t="shared" si="81"/>
        <v>7350000</v>
      </c>
      <c r="ET16" s="138">
        <f t="shared" si="127"/>
        <v>10</v>
      </c>
      <c r="EU16" s="180">
        <f t="shared" si="82"/>
        <v>7350000</v>
      </c>
      <c r="EW16" s="147">
        <f t="shared" si="128"/>
        <v>1.25</v>
      </c>
      <c r="EX16" s="138">
        <f t="shared" si="83"/>
        <v>42875000</v>
      </c>
      <c r="EY16" s="138">
        <f t="shared" si="84"/>
        <v>12250000</v>
      </c>
      <c r="EZ16" s="138">
        <f t="shared" si="85"/>
        <v>42875000</v>
      </c>
      <c r="FA16" s="138">
        <f t="shared" si="129"/>
        <v>10</v>
      </c>
      <c r="FB16" s="180">
        <f t="shared" si="86"/>
        <v>42875000</v>
      </c>
      <c r="FC16" s="138">
        <f t="shared" si="87"/>
        <v>12250000</v>
      </c>
      <c r="FD16" s="138">
        <f t="shared" si="130"/>
        <v>10</v>
      </c>
      <c r="FE16" s="180">
        <f t="shared" si="88"/>
        <v>12250000</v>
      </c>
      <c r="FG16" s="147">
        <f t="shared" si="131"/>
        <v>1.5</v>
      </c>
      <c r="FH16" s="138">
        <f t="shared" si="89"/>
        <v>51450000</v>
      </c>
      <c r="FI16" s="138">
        <f t="shared" si="90"/>
        <v>14700000</v>
      </c>
      <c r="FJ16" s="138">
        <f t="shared" si="91"/>
        <v>51450000</v>
      </c>
      <c r="FK16" s="138">
        <f t="shared" si="132"/>
        <v>10</v>
      </c>
      <c r="FL16" s="180">
        <f t="shared" si="92"/>
        <v>51450000</v>
      </c>
      <c r="FM16" s="138">
        <f t="shared" si="93"/>
        <v>14700000</v>
      </c>
      <c r="FN16" s="138">
        <f t="shared" si="133"/>
        <v>10</v>
      </c>
      <c r="FO16" s="180">
        <f t="shared" si="94"/>
        <v>14700000</v>
      </c>
      <c r="FQ16" s="189">
        <f t="shared" si="167"/>
        <v>19600000</v>
      </c>
      <c r="FR16" s="170">
        <f t="shared" si="95"/>
        <v>200000</v>
      </c>
      <c r="FS16" s="189">
        <f t="shared" si="162"/>
        <v>11000000</v>
      </c>
      <c r="FT16" s="170">
        <f t="shared" si="96"/>
        <v>112244.89795918367</v>
      </c>
      <c r="FU16" s="192">
        <v>1</v>
      </c>
      <c r="FW16" s="193">
        <f t="shared" si="13"/>
        <v>5930000</v>
      </c>
      <c r="FX16" s="193">
        <f t="shared" si="97"/>
        <v>9410000</v>
      </c>
      <c r="FY16" s="193">
        <f t="shared" si="98"/>
        <v>50</v>
      </c>
      <c r="FZ16" s="193">
        <f t="shared" si="99"/>
        <v>9410000</v>
      </c>
      <c r="GA16" s="193">
        <f t="shared" si="100"/>
        <v>16460000</v>
      </c>
      <c r="GB16" s="193">
        <f t="shared" si="101"/>
        <v>30</v>
      </c>
      <c r="GC16" s="193">
        <f t="shared" si="102"/>
        <v>14500000</v>
      </c>
      <c r="GD16" s="193">
        <f t="shared" si="103"/>
        <v>19360000</v>
      </c>
      <c r="GE16" s="193">
        <f t="shared" si="104"/>
        <v>20</v>
      </c>
      <c r="GF16" s="19">
        <f t="shared" si="14"/>
        <v>11101500</v>
      </c>
      <c r="GG16" s="19">
        <f t="shared" si="105"/>
        <v>0.78320153061224485</v>
      </c>
      <c r="GH16" s="11">
        <f t="shared" si="106"/>
        <v>0.56381377551020406</v>
      </c>
      <c r="GI16" s="11" t="str">
        <f t="shared" si="107"/>
        <v>[[50,[5930000,9410000]],[30,[9410000,16460000]],[20,[14500000,19360000]]]</v>
      </c>
      <c r="GK16" s="198">
        <v>108</v>
      </c>
      <c r="GL16" s="199">
        <f>GN16/$GK16</f>
        <v>56111.111111111109</v>
      </c>
      <c r="GM16" s="199">
        <f>GO16/$GK16</f>
        <v>131111.11111111112</v>
      </c>
      <c r="GN16" s="200">
        <v>6060000</v>
      </c>
      <c r="GO16" s="200">
        <v>14160000</v>
      </c>
      <c r="GP16" s="201">
        <v>50</v>
      </c>
      <c r="GQ16" s="199">
        <f>GS16/$GK16</f>
        <v>130185.18518518518</v>
      </c>
      <c r="GR16" s="199">
        <f>GT16/$GK16</f>
        <v>157962.96296296295</v>
      </c>
      <c r="GS16" s="201">
        <v>14060000</v>
      </c>
      <c r="GT16" s="201">
        <v>17060000</v>
      </c>
      <c r="GU16" s="201">
        <v>30</v>
      </c>
      <c r="GV16" s="199">
        <f>GX16/$GK16</f>
        <v>148703.70370370371</v>
      </c>
      <c r="GW16" s="199">
        <f>GY16/$GK16</f>
        <v>175555.55555555556</v>
      </c>
      <c r="GX16" s="201">
        <v>16060000</v>
      </c>
      <c r="GY16" s="201">
        <v>18960000</v>
      </c>
      <c r="GZ16" s="216">
        <v>20</v>
      </c>
      <c r="HA16" s="220">
        <f t="shared" si="15"/>
        <v>13225000</v>
      </c>
      <c r="HB16" s="221"/>
    </row>
    <row r="17" spans="1:210" ht="16.2" x14ac:dyDescent="0.25">
      <c r="A17" s="10">
        <v>205</v>
      </c>
      <c r="B17" s="126" t="str">
        <f t="shared" si="157"/>
        <v>商城-金币.198元</v>
      </c>
      <c r="C17" s="127" t="str">
        <f t="shared" si="0"/>
        <v>充值，即可获得商城-金币.198元奖励</v>
      </c>
      <c r="D17" s="128">
        <v>1001</v>
      </c>
      <c r="E17" s="10" t="str">
        <f t="shared" si="140"/>
        <v>1|2|500000,1|1|198</v>
      </c>
      <c r="G17" s="10">
        <f>'商城|Shop'!C16</f>
        <v>198</v>
      </c>
      <c r="H17" s="11">
        <f t="shared" si="1"/>
        <v>59400000</v>
      </c>
      <c r="I17" s="11">
        <f t="shared" si="2"/>
        <v>19800000</v>
      </c>
      <c r="J17" s="138" t="str">
        <f t="shared" si="17"/>
        <v>[[17820000,10],[23760000,10],[29700000,14],[35640000,20],[41580000,20],[47520000,20],[53460000,20],[59400000,25],[89100000,30],[118800000,25]]</v>
      </c>
      <c r="K17" s="138" t="str">
        <f t="shared" si="18"/>
        <v>[[5940000,10],[7920000,10],[9900000,14],[11880000,20],[13860000,20],[15840000,20],[17820000,20],[19800000,25],[29700000,30],[39600000,25]]</v>
      </c>
      <c r="L17" s="138" t="str">
        <f t="shared" si="19"/>
        <v>[[9,[29700000,10]],[10,[44550000,10]],[11,[74250000,10]],[12,[89100000,10]]]</v>
      </c>
      <c r="M17" s="138" t="str">
        <f t="shared" si="20"/>
        <v>[[9,[9900000,10]],[10,[14850000,10]],[11,[24750000,10]],[12,[29700000,10]]]</v>
      </c>
      <c r="N17" s="11">
        <f t="shared" si="21"/>
        <v>198</v>
      </c>
      <c r="O17" s="11">
        <f t="shared" si="22"/>
        <v>0</v>
      </c>
      <c r="P17" s="139" t="s">
        <v>165</v>
      </c>
      <c r="Q17" s="10">
        <f t="shared" si="23"/>
        <v>205</v>
      </c>
      <c r="R17" s="138" t="str">
        <f t="shared" si="24"/>
        <v>205商城-金币.198元</v>
      </c>
      <c r="S17" s="132" t="str">
        <f t="shared" si="25"/>
        <v>[[1,19800],[2,39600],[3,79200],[4,118800]]</v>
      </c>
      <c r="T17" s="132" t="str">
        <f t="shared" si="26"/>
        <v>[[1,9900000],[2,9900000],[3,9900000],[4,9900000]]</v>
      </c>
      <c r="U17" s="138">
        <f t="shared" si="27"/>
        <v>99000000</v>
      </c>
      <c r="V17" s="138">
        <f>VLOOKUP(G17,IF({1,0},$G$61:$G$67,$A$61:$A$67),2,0)</f>
        <v>1512</v>
      </c>
      <c r="W17" s="138">
        <v>100</v>
      </c>
      <c r="X17" s="138" t="str">
        <f t="shared" si="28"/>
        <v>[[50,[11110000,25960000]],[30,[25780000,31280000]],[20,[29440000,34760000]]]</v>
      </c>
      <c r="Z17" s="138">
        <f t="shared" si="29"/>
        <v>99000000</v>
      </c>
      <c r="AA17" s="138">
        <f t="shared" si="30"/>
        <v>42600000</v>
      </c>
      <c r="AB17" s="150">
        <f t="shared" si="158"/>
        <v>42600000</v>
      </c>
      <c r="AC17" s="138">
        <f t="shared" si="159"/>
        <v>0</v>
      </c>
      <c r="AE17" s="147">
        <v>3</v>
      </c>
      <c r="AF17" s="151">
        <v>1</v>
      </c>
      <c r="AG17" s="11">
        <f>'商城|Shop'!D16*2</f>
        <v>39600000</v>
      </c>
      <c r="AH17" s="11">
        <f>'商城|Shop'!D16+'商城|Shop'!F16</f>
        <v>22800000</v>
      </c>
      <c r="AI17" s="17">
        <v>0</v>
      </c>
      <c r="AJ17" s="9">
        <f t="shared" si="33"/>
        <v>0</v>
      </c>
      <c r="AK17" s="17">
        <v>0</v>
      </c>
      <c r="AL17" s="9">
        <f t="shared" si="34"/>
        <v>0</v>
      </c>
      <c r="AM17" s="17">
        <v>0</v>
      </c>
      <c r="AN17" s="9">
        <f t="shared" si="141"/>
        <v>0</v>
      </c>
      <c r="AO17" s="17">
        <v>0</v>
      </c>
      <c r="AP17" s="9">
        <f t="shared" si="142"/>
        <v>0</v>
      </c>
      <c r="AQ17" s="17">
        <v>0</v>
      </c>
      <c r="AR17" s="9">
        <f t="shared" si="36"/>
        <v>0</v>
      </c>
      <c r="AS17" s="17">
        <v>0</v>
      </c>
      <c r="AT17" s="9">
        <f t="shared" si="6"/>
        <v>0</v>
      </c>
      <c r="AU17" s="17">
        <v>0</v>
      </c>
      <c r="AV17" s="9">
        <f t="shared" si="6"/>
        <v>0</v>
      </c>
      <c r="AW17" s="17">
        <v>0</v>
      </c>
      <c r="AX17" s="9">
        <f t="shared" ref="AX17" si="172">AW17*1000000</f>
        <v>0</v>
      </c>
      <c r="AY17" s="17">
        <v>0</v>
      </c>
      <c r="AZ17" s="9">
        <f t="shared" ref="AZ17" si="173">AY17*1000000</f>
        <v>0</v>
      </c>
      <c r="BA17" s="9">
        <f t="shared" si="165"/>
        <v>59400000</v>
      </c>
      <c r="BB17" s="170">
        <f t="shared" si="166"/>
        <v>300000</v>
      </c>
      <c r="BC17" s="11">
        <f t="shared" si="9"/>
        <v>42600000</v>
      </c>
      <c r="BD17" s="170">
        <f t="shared" si="10"/>
        <v>215151.51515151514</v>
      </c>
      <c r="BE17" s="11">
        <f t="shared" si="39"/>
        <v>42600000</v>
      </c>
      <c r="BF17" s="170">
        <f t="shared" si="40"/>
        <v>215151.51515151514</v>
      </c>
      <c r="BG17" s="11">
        <f t="shared" si="41"/>
        <v>42600000</v>
      </c>
      <c r="BH17" s="170">
        <f t="shared" si="11"/>
        <v>215151.51515151514</v>
      </c>
      <c r="BI17" s="10">
        <f t="shared" si="42"/>
        <v>198</v>
      </c>
      <c r="BU17" s="142">
        <v>0.2</v>
      </c>
      <c r="BV17" s="138">
        <f t="shared" si="12"/>
        <v>19800</v>
      </c>
      <c r="BW17" s="138">
        <f t="shared" si="12"/>
        <v>39600</v>
      </c>
      <c r="BX17" s="138">
        <f t="shared" si="12"/>
        <v>79200</v>
      </c>
      <c r="BY17" s="138">
        <f t="shared" si="12"/>
        <v>118800</v>
      </c>
      <c r="CA17" s="138">
        <f t="shared" si="43"/>
        <v>9900000</v>
      </c>
      <c r="CD17" s="178">
        <f t="shared" si="44"/>
        <v>3</v>
      </c>
      <c r="CE17" s="147">
        <f t="shared" si="44"/>
        <v>1</v>
      </c>
      <c r="CF17" s="138">
        <f t="shared" si="45"/>
        <v>59400000</v>
      </c>
      <c r="CG17" s="138">
        <f t="shared" si="46"/>
        <v>19800000</v>
      </c>
      <c r="CH17" s="138">
        <f t="shared" si="47"/>
        <v>17820000</v>
      </c>
      <c r="CI17" s="138">
        <f t="shared" si="112"/>
        <v>10</v>
      </c>
      <c r="CJ17" s="138">
        <f t="shared" si="48"/>
        <v>23760000</v>
      </c>
      <c r="CK17" s="138">
        <f t="shared" si="112"/>
        <v>10</v>
      </c>
      <c r="CL17" s="138">
        <f t="shared" si="49"/>
        <v>29700000</v>
      </c>
      <c r="CM17" s="138">
        <f t="shared" si="112"/>
        <v>14</v>
      </c>
      <c r="CN17" s="138">
        <f t="shared" si="50"/>
        <v>35640000</v>
      </c>
      <c r="CO17" s="138">
        <f t="shared" si="112"/>
        <v>20</v>
      </c>
      <c r="CP17" s="138">
        <f t="shared" si="51"/>
        <v>41580000</v>
      </c>
      <c r="CQ17" s="138">
        <f t="shared" si="112"/>
        <v>20</v>
      </c>
      <c r="CR17" s="138">
        <f t="shared" si="52"/>
        <v>47520000</v>
      </c>
      <c r="CS17" s="138">
        <f t="shared" si="112"/>
        <v>20</v>
      </c>
      <c r="CT17" s="138">
        <f t="shared" si="53"/>
        <v>53460000</v>
      </c>
      <c r="CU17" s="138">
        <f t="shared" si="113"/>
        <v>20</v>
      </c>
      <c r="CV17" s="138">
        <f t="shared" si="54"/>
        <v>59400000</v>
      </c>
      <c r="CW17" s="138">
        <f t="shared" si="114"/>
        <v>25</v>
      </c>
      <c r="CX17" s="138">
        <f t="shared" si="55"/>
        <v>89100000</v>
      </c>
      <c r="CY17" s="138">
        <f t="shared" si="115"/>
        <v>30</v>
      </c>
      <c r="CZ17" s="138">
        <f t="shared" si="56"/>
        <v>118800000</v>
      </c>
      <c r="DA17" s="138">
        <f t="shared" si="116"/>
        <v>25</v>
      </c>
      <c r="DB17" s="180">
        <f t="shared" si="57"/>
        <v>59400000</v>
      </c>
      <c r="DC17" s="138">
        <f t="shared" si="58"/>
        <v>5940000</v>
      </c>
      <c r="DD17" s="138">
        <f t="shared" si="117"/>
        <v>10</v>
      </c>
      <c r="DE17" s="138">
        <f t="shared" si="59"/>
        <v>7920000</v>
      </c>
      <c r="DF17" s="138">
        <f t="shared" si="117"/>
        <v>10</v>
      </c>
      <c r="DG17" s="138">
        <f t="shared" si="60"/>
        <v>9900000</v>
      </c>
      <c r="DH17" s="138">
        <f t="shared" si="117"/>
        <v>14</v>
      </c>
      <c r="DI17" s="138">
        <f t="shared" si="61"/>
        <v>11880000</v>
      </c>
      <c r="DJ17" s="138">
        <f t="shared" si="117"/>
        <v>20</v>
      </c>
      <c r="DK17" s="138">
        <f t="shared" si="62"/>
        <v>13860000</v>
      </c>
      <c r="DL17" s="138">
        <f t="shared" si="117"/>
        <v>20</v>
      </c>
      <c r="DM17" s="138">
        <f t="shared" si="63"/>
        <v>15840000</v>
      </c>
      <c r="DN17" s="138">
        <f t="shared" si="117"/>
        <v>20</v>
      </c>
      <c r="DO17" s="138">
        <f t="shared" si="64"/>
        <v>17820000</v>
      </c>
      <c r="DP17" s="138">
        <f t="shared" si="118"/>
        <v>20</v>
      </c>
      <c r="DQ17" s="138">
        <f t="shared" si="65"/>
        <v>19800000</v>
      </c>
      <c r="DR17" s="138">
        <f t="shared" si="119"/>
        <v>25</v>
      </c>
      <c r="DS17" s="138">
        <f t="shared" si="66"/>
        <v>29700000</v>
      </c>
      <c r="DT17" s="138">
        <f t="shared" si="120"/>
        <v>30</v>
      </c>
      <c r="DU17" s="138">
        <f t="shared" si="67"/>
        <v>39600000</v>
      </c>
      <c r="DV17" s="138">
        <f t="shared" si="121"/>
        <v>25</v>
      </c>
      <c r="DW17" s="180">
        <f t="shared" si="68"/>
        <v>19800000</v>
      </c>
      <c r="DZ17" s="146">
        <f t="shared" si="69"/>
        <v>3</v>
      </c>
      <c r="EA17" s="147">
        <f t="shared" si="70"/>
        <v>1</v>
      </c>
      <c r="EB17" s="181"/>
      <c r="EC17" s="147">
        <f t="shared" si="122"/>
        <v>0.5</v>
      </c>
      <c r="ED17" s="138">
        <f t="shared" si="71"/>
        <v>29700000</v>
      </c>
      <c r="EE17" s="138">
        <f t="shared" si="72"/>
        <v>9900000</v>
      </c>
      <c r="EF17" s="138">
        <f t="shared" si="73"/>
        <v>29700000</v>
      </c>
      <c r="EG17" s="138">
        <f t="shared" si="123"/>
        <v>10</v>
      </c>
      <c r="EH17" s="180">
        <f t="shared" si="74"/>
        <v>29700000</v>
      </c>
      <c r="EI17" s="138">
        <f t="shared" si="75"/>
        <v>9900000</v>
      </c>
      <c r="EJ17" s="138">
        <f t="shared" si="124"/>
        <v>10</v>
      </c>
      <c r="EK17" s="180">
        <f t="shared" si="76"/>
        <v>9900000</v>
      </c>
      <c r="EM17" s="147">
        <f t="shared" si="125"/>
        <v>0.75</v>
      </c>
      <c r="EN17" s="138">
        <f t="shared" si="77"/>
        <v>44550000</v>
      </c>
      <c r="EO17" s="138">
        <f t="shared" si="78"/>
        <v>14850000</v>
      </c>
      <c r="EP17" s="138">
        <f t="shared" si="79"/>
        <v>44550000</v>
      </c>
      <c r="EQ17" s="138">
        <f t="shared" si="126"/>
        <v>10</v>
      </c>
      <c r="ER17" s="180">
        <f t="shared" si="80"/>
        <v>44550000</v>
      </c>
      <c r="ES17" s="138">
        <f t="shared" si="81"/>
        <v>14850000</v>
      </c>
      <c r="ET17" s="138">
        <f t="shared" si="127"/>
        <v>10</v>
      </c>
      <c r="EU17" s="180">
        <f t="shared" si="82"/>
        <v>14850000</v>
      </c>
      <c r="EW17" s="147">
        <f t="shared" si="128"/>
        <v>1.25</v>
      </c>
      <c r="EX17" s="138">
        <f t="shared" si="83"/>
        <v>74250000</v>
      </c>
      <c r="EY17" s="138">
        <f t="shared" si="84"/>
        <v>24750000</v>
      </c>
      <c r="EZ17" s="138">
        <f t="shared" si="85"/>
        <v>74250000</v>
      </c>
      <c r="FA17" s="138">
        <f t="shared" si="129"/>
        <v>10</v>
      </c>
      <c r="FB17" s="180">
        <f t="shared" si="86"/>
        <v>74250000</v>
      </c>
      <c r="FC17" s="138">
        <f t="shared" si="87"/>
        <v>24750000</v>
      </c>
      <c r="FD17" s="138">
        <f t="shared" si="130"/>
        <v>10</v>
      </c>
      <c r="FE17" s="180">
        <f t="shared" si="88"/>
        <v>24750000</v>
      </c>
      <c r="FG17" s="147">
        <f t="shared" si="131"/>
        <v>1.5</v>
      </c>
      <c r="FH17" s="138">
        <f t="shared" si="89"/>
        <v>89100000</v>
      </c>
      <c r="FI17" s="138">
        <f t="shared" si="90"/>
        <v>29700000</v>
      </c>
      <c r="FJ17" s="138">
        <f t="shared" si="91"/>
        <v>89100000</v>
      </c>
      <c r="FK17" s="138">
        <f t="shared" si="132"/>
        <v>10</v>
      </c>
      <c r="FL17" s="180">
        <f t="shared" si="92"/>
        <v>89100000</v>
      </c>
      <c r="FM17" s="138">
        <f t="shared" si="93"/>
        <v>29700000</v>
      </c>
      <c r="FN17" s="138">
        <f t="shared" si="133"/>
        <v>10</v>
      </c>
      <c r="FO17" s="180">
        <f t="shared" si="94"/>
        <v>29700000</v>
      </c>
      <c r="FQ17" s="189">
        <f t="shared" si="167"/>
        <v>39600000</v>
      </c>
      <c r="FR17" s="170">
        <f t="shared" si="95"/>
        <v>200000</v>
      </c>
      <c r="FS17" s="189">
        <f t="shared" si="162"/>
        <v>22800000</v>
      </c>
      <c r="FT17" s="170">
        <f t="shared" si="96"/>
        <v>115151.51515151515</v>
      </c>
      <c r="FU17" s="192">
        <v>1</v>
      </c>
      <c r="FW17" s="193">
        <f t="shared" si="13"/>
        <v>11110000</v>
      </c>
      <c r="FX17" s="193">
        <f t="shared" si="97"/>
        <v>25960000</v>
      </c>
      <c r="FY17" s="193">
        <f t="shared" si="98"/>
        <v>50</v>
      </c>
      <c r="FZ17" s="193">
        <f t="shared" si="99"/>
        <v>25780000</v>
      </c>
      <c r="GA17" s="193">
        <f t="shared" si="100"/>
        <v>31280000</v>
      </c>
      <c r="GB17" s="193">
        <f t="shared" si="101"/>
        <v>30</v>
      </c>
      <c r="GC17" s="193">
        <f t="shared" si="102"/>
        <v>29440000</v>
      </c>
      <c r="GD17" s="193">
        <f t="shared" si="103"/>
        <v>34760000</v>
      </c>
      <c r="GE17" s="193">
        <f t="shared" si="104"/>
        <v>20</v>
      </c>
      <c r="GF17" s="19">
        <f t="shared" si="14"/>
        <v>24246500</v>
      </c>
      <c r="GG17" s="19">
        <f t="shared" si="105"/>
        <v>0.80614267676767681</v>
      </c>
      <c r="GH17" s="11">
        <f t="shared" si="106"/>
        <v>0.59402146464646466</v>
      </c>
      <c r="GI17" s="11" t="str">
        <f t="shared" si="107"/>
        <v>[[50,[11110000,25960000]],[30,[25780000,31280000]],[20,[29440000,34760000]]]</v>
      </c>
      <c r="GK17" s="50">
        <v>188</v>
      </c>
      <c r="GL17" s="202">
        <f t="shared" ref="GL17:GM19" si="174">GL16</f>
        <v>56111.111111111109</v>
      </c>
      <c r="GM17" s="202">
        <f t="shared" si="174"/>
        <v>131111.11111111112</v>
      </c>
      <c r="GN17" s="203">
        <f t="shared" ref="GN17:GO19" si="175">ROUND($GK17*GL17/10000,0)*10000</f>
        <v>10550000</v>
      </c>
      <c r="GO17" s="203">
        <f t="shared" si="175"/>
        <v>24650000</v>
      </c>
      <c r="GP17" s="204">
        <f t="shared" ref="GP17:GR19" si="176">GP16</f>
        <v>50</v>
      </c>
      <c r="GQ17" s="202">
        <f t="shared" si="176"/>
        <v>130185.18518518518</v>
      </c>
      <c r="GR17" s="202">
        <f t="shared" si="176"/>
        <v>157962.96296296295</v>
      </c>
      <c r="GS17" s="203">
        <f t="shared" ref="GS17:GT19" si="177">ROUND($GK17*GQ17/10000,0)*10000</f>
        <v>24470000</v>
      </c>
      <c r="GT17" s="203">
        <f t="shared" si="177"/>
        <v>29700000</v>
      </c>
      <c r="GU17" s="204">
        <f t="shared" ref="GU17:GW19" si="178">GU16</f>
        <v>30</v>
      </c>
      <c r="GV17" s="202">
        <f t="shared" si="178"/>
        <v>148703.70370370371</v>
      </c>
      <c r="GW17" s="202">
        <f t="shared" si="178"/>
        <v>175555.55555555556</v>
      </c>
      <c r="GX17" s="203">
        <f t="shared" ref="GX17:GY19" si="179">ROUND($GK17*GV17/10000,0)*10000</f>
        <v>27960000</v>
      </c>
      <c r="GY17" s="203">
        <f t="shared" si="179"/>
        <v>33000000</v>
      </c>
      <c r="GZ17" s="217">
        <f>GZ16</f>
        <v>20</v>
      </c>
      <c r="HA17" s="222">
        <f t="shared" si="15"/>
        <v>23021500</v>
      </c>
      <c r="HB17" s="221"/>
    </row>
    <row r="18" spans="1:210" ht="16.2" x14ac:dyDescent="0.25">
      <c r="A18" s="10">
        <v>206</v>
      </c>
      <c r="B18" s="126" t="str">
        <f t="shared" si="157"/>
        <v>商城-金币.328元</v>
      </c>
      <c r="C18" s="127" t="str">
        <f t="shared" si="0"/>
        <v>充值，即可获得商城-金币.328元奖励</v>
      </c>
      <c r="D18" s="128">
        <v>1001</v>
      </c>
      <c r="E18" s="10" t="str">
        <f t="shared" si="140"/>
        <v>1|2|500000,1|1|328</v>
      </c>
      <c r="G18" s="10">
        <f>'商城|Shop'!C17</f>
        <v>328</v>
      </c>
      <c r="H18" s="11">
        <f t="shared" si="1"/>
        <v>82000000</v>
      </c>
      <c r="I18" s="11">
        <f t="shared" si="2"/>
        <v>32800000</v>
      </c>
      <c r="J18" s="138" t="str">
        <f t="shared" si="17"/>
        <v>[[24600000,10],[32800000,10],[41000000,14],[49200000,20],[57400000,20],[65600000,20],[73800000,20],[82000000,25],[123000000,30],[164000000,25]]</v>
      </c>
      <c r="K18" s="138" t="str">
        <f t="shared" si="18"/>
        <v>[[9840000,10],[13120000,10],[16400000,14],[19680000,20],[22960000,20],[26240000,20],[29520000,20],[32800000,25],[49200000,30],[65600000,25]]</v>
      </c>
      <c r="L18" s="138" t="str">
        <f t="shared" si="19"/>
        <v>[[9,[41000000,10]],[10,[61500000,10]],[11,[102500000,10]],[12,[123000000,10]]]</v>
      </c>
      <c r="M18" s="138" t="str">
        <f t="shared" si="20"/>
        <v>[[9,[16400000,10]],[10,[24600000,10]],[11,[41000000,10]],[12,[49200000,10]]]</v>
      </c>
      <c r="N18" s="11">
        <f t="shared" si="21"/>
        <v>328</v>
      </c>
      <c r="O18" s="11">
        <f t="shared" si="22"/>
        <v>0</v>
      </c>
      <c r="P18" s="139" t="s">
        <v>166</v>
      </c>
      <c r="Q18" s="10">
        <f t="shared" si="23"/>
        <v>206</v>
      </c>
      <c r="R18" s="138" t="str">
        <f t="shared" si="24"/>
        <v>206商城-金币.328元</v>
      </c>
      <c r="S18" s="132" t="str">
        <f t="shared" si="25"/>
        <v>[[1,24600],[2,49200],[3,98400],[4,147600]]</v>
      </c>
      <c r="T18" s="132" t="str">
        <f t="shared" si="26"/>
        <v>[[1,14760000],[2,14760000],[3,14760000],[4,14760000]]</v>
      </c>
      <c r="U18" s="138">
        <f t="shared" si="27"/>
        <v>147600000</v>
      </c>
      <c r="V18" s="138">
        <f>VLOOKUP(G18,IF({1,0},$G$61:$G$67,$A$61:$A$67),2,0)</f>
        <v>1513</v>
      </c>
      <c r="W18" s="138">
        <v>100</v>
      </c>
      <c r="X18" s="138" t="str">
        <f t="shared" si="28"/>
        <v>[[60,[17000000,30000000]],[20,[30000000,60000000]],[20,[50000000,90000000]]]</v>
      </c>
      <c r="Z18" s="138">
        <f t="shared" si="29"/>
        <v>147600000</v>
      </c>
      <c r="AA18" s="138">
        <f t="shared" si="30"/>
        <v>70600000</v>
      </c>
      <c r="AB18" s="150">
        <f t="shared" si="158"/>
        <v>70600000</v>
      </c>
      <c r="AC18" s="138">
        <f t="shared" si="159"/>
        <v>0</v>
      </c>
      <c r="AE18" s="147">
        <v>2.5</v>
      </c>
      <c r="AF18" s="151">
        <v>1</v>
      </c>
      <c r="AG18" s="11">
        <f>'商城|Shop'!D17*2</f>
        <v>65600000</v>
      </c>
      <c r="AH18" s="11">
        <f>'商城|Shop'!D17+'商城|Shop'!F17</f>
        <v>37800000</v>
      </c>
      <c r="AI18" s="17">
        <v>0</v>
      </c>
      <c r="AJ18" s="9">
        <f t="shared" si="33"/>
        <v>0</v>
      </c>
      <c r="AK18" s="17">
        <v>0</v>
      </c>
      <c r="AL18" s="9">
        <f t="shared" si="34"/>
        <v>0</v>
      </c>
      <c r="AM18" s="17">
        <v>0</v>
      </c>
      <c r="AN18" s="9">
        <f t="shared" si="141"/>
        <v>0</v>
      </c>
      <c r="AO18" s="17">
        <v>0</v>
      </c>
      <c r="AP18" s="9">
        <f t="shared" si="142"/>
        <v>0</v>
      </c>
      <c r="AQ18" s="17">
        <v>0</v>
      </c>
      <c r="AR18" s="9">
        <f t="shared" si="36"/>
        <v>0</v>
      </c>
      <c r="AS18" s="17">
        <v>0</v>
      </c>
      <c r="AT18" s="9">
        <f t="shared" si="6"/>
        <v>0</v>
      </c>
      <c r="AU18" s="17">
        <v>0</v>
      </c>
      <c r="AV18" s="9">
        <f t="shared" si="6"/>
        <v>0</v>
      </c>
      <c r="AW18" s="17">
        <v>0</v>
      </c>
      <c r="AX18" s="9">
        <f t="shared" ref="AX18" si="180">AW18*1000000</f>
        <v>0</v>
      </c>
      <c r="AY18" s="17">
        <v>0</v>
      </c>
      <c r="AZ18" s="9">
        <f t="shared" ref="AZ18" si="181">AY18*1000000</f>
        <v>0</v>
      </c>
      <c r="BA18" s="9">
        <f t="shared" si="165"/>
        <v>98400000</v>
      </c>
      <c r="BB18" s="170">
        <f t="shared" si="166"/>
        <v>300000</v>
      </c>
      <c r="BC18" s="11">
        <f t="shared" si="9"/>
        <v>70600000</v>
      </c>
      <c r="BD18" s="170">
        <f t="shared" si="10"/>
        <v>215243.90243902439</v>
      </c>
      <c r="BE18" s="11">
        <f t="shared" si="39"/>
        <v>70600000</v>
      </c>
      <c r="BF18" s="170">
        <f t="shared" si="40"/>
        <v>215243.90243902439</v>
      </c>
      <c r="BG18" s="11">
        <f t="shared" si="41"/>
        <v>70600000</v>
      </c>
      <c r="BH18" s="170">
        <f t="shared" si="11"/>
        <v>215243.90243902439</v>
      </c>
      <c r="BI18" s="10">
        <f t="shared" si="42"/>
        <v>328</v>
      </c>
      <c r="BU18" s="142">
        <v>0.15</v>
      </c>
      <c r="BV18" s="138">
        <f t="shared" si="12"/>
        <v>24600</v>
      </c>
      <c r="BW18" s="138">
        <f t="shared" si="12"/>
        <v>49200</v>
      </c>
      <c r="BX18" s="138">
        <f t="shared" si="12"/>
        <v>98400</v>
      </c>
      <c r="BY18" s="138">
        <f t="shared" si="12"/>
        <v>147600</v>
      </c>
      <c r="CA18" s="138">
        <f t="shared" si="43"/>
        <v>14760000</v>
      </c>
      <c r="CD18" s="178">
        <f t="shared" si="44"/>
        <v>2.5</v>
      </c>
      <c r="CE18" s="147">
        <f t="shared" si="44"/>
        <v>1</v>
      </c>
      <c r="CF18" s="138">
        <f t="shared" si="45"/>
        <v>82000000</v>
      </c>
      <c r="CG18" s="138">
        <f t="shared" si="46"/>
        <v>32800000</v>
      </c>
      <c r="CH18" s="138">
        <f t="shared" si="47"/>
        <v>24600000</v>
      </c>
      <c r="CI18" s="138">
        <f t="shared" si="112"/>
        <v>10</v>
      </c>
      <c r="CJ18" s="138">
        <f t="shared" si="48"/>
        <v>32800000</v>
      </c>
      <c r="CK18" s="138">
        <f t="shared" si="112"/>
        <v>10</v>
      </c>
      <c r="CL18" s="138">
        <f t="shared" si="49"/>
        <v>41000000</v>
      </c>
      <c r="CM18" s="138">
        <f t="shared" si="112"/>
        <v>14</v>
      </c>
      <c r="CN18" s="138">
        <f t="shared" si="50"/>
        <v>49200000</v>
      </c>
      <c r="CO18" s="138">
        <f t="shared" si="112"/>
        <v>20</v>
      </c>
      <c r="CP18" s="138">
        <f t="shared" si="51"/>
        <v>57400000</v>
      </c>
      <c r="CQ18" s="138">
        <f t="shared" si="112"/>
        <v>20</v>
      </c>
      <c r="CR18" s="138">
        <f t="shared" si="52"/>
        <v>65600000</v>
      </c>
      <c r="CS18" s="138">
        <f t="shared" si="112"/>
        <v>20</v>
      </c>
      <c r="CT18" s="138">
        <f t="shared" si="53"/>
        <v>73800000</v>
      </c>
      <c r="CU18" s="138">
        <f t="shared" si="113"/>
        <v>20</v>
      </c>
      <c r="CV18" s="138">
        <f t="shared" si="54"/>
        <v>82000000</v>
      </c>
      <c r="CW18" s="138">
        <f t="shared" si="114"/>
        <v>25</v>
      </c>
      <c r="CX18" s="138">
        <f t="shared" si="55"/>
        <v>123000000</v>
      </c>
      <c r="CY18" s="138">
        <f t="shared" si="115"/>
        <v>30</v>
      </c>
      <c r="CZ18" s="138">
        <f t="shared" si="56"/>
        <v>164000000</v>
      </c>
      <c r="DA18" s="138">
        <f t="shared" si="116"/>
        <v>25</v>
      </c>
      <c r="DB18" s="180">
        <f t="shared" si="57"/>
        <v>82000000</v>
      </c>
      <c r="DC18" s="138">
        <f t="shared" si="58"/>
        <v>9840000</v>
      </c>
      <c r="DD18" s="138">
        <f t="shared" si="117"/>
        <v>10</v>
      </c>
      <c r="DE18" s="138">
        <f t="shared" si="59"/>
        <v>13120000</v>
      </c>
      <c r="DF18" s="138">
        <f t="shared" si="117"/>
        <v>10</v>
      </c>
      <c r="DG18" s="138">
        <f t="shared" si="60"/>
        <v>16400000</v>
      </c>
      <c r="DH18" s="138">
        <f t="shared" si="117"/>
        <v>14</v>
      </c>
      <c r="DI18" s="138">
        <f t="shared" si="61"/>
        <v>19680000</v>
      </c>
      <c r="DJ18" s="138">
        <f t="shared" si="117"/>
        <v>20</v>
      </c>
      <c r="DK18" s="138">
        <f t="shared" si="62"/>
        <v>22960000</v>
      </c>
      <c r="DL18" s="138">
        <f t="shared" si="117"/>
        <v>20</v>
      </c>
      <c r="DM18" s="138">
        <f t="shared" si="63"/>
        <v>26240000</v>
      </c>
      <c r="DN18" s="138">
        <f t="shared" si="117"/>
        <v>20</v>
      </c>
      <c r="DO18" s="138">
        <f t="shared" si="64"/>
        <v>29520000</v>
      </c>
      <c r="DP18" s="138">
        <f t="shared" si="118"/>
        <v>20</v>
      </c>
      <c r="DQ18" s="138">
        <f t="shared" si="65"/>
        <v>32800000</v>
      </c>
      <c r="DR18" s="138">
        <f t="shared" si="119"/>
        <v>25</v>
      </c>
      <c r="DS18" s="138">
        <f t="shared" si="66"/>
        <v>49200000</v>
      </c>
      <c r="DT18" s="138">
        <f t="shared" si="120"/>
        <v>30</v>
      </c>
      <c r="DU18" s="138">
        <f t="shared" si="67"/>
        <v>65600000</v>
      </c>
      <c r="DV18" s="138">
        <f t="shared" si="121"/>
        <v>25</v>
      </c>
      <c r="DW18" s="180">
        <f t="shared" si="68"/>
        <v>32800000</v>
      </c>
      <c r="DZ18" s="146">
        <f t="shared" si="69"/>
        <v>2.5</v>
      </c>
      <c r="EA18" s="147">
        <f t="shared" si="70"/>
        <v>1</v>
      </c>
      <c r="EB18" s="181"/>
      <c r="EC18" s="147">
        <f t="shared" si="122"/>
        <v>0.5</v>
      </c>
      <c r="ED18" s="138">
        <f t="shared" si="71"/>
        <v>41000000</v>
      </c>
      <c r="EE18" s="138">
        <f t="shared" si="72"/>
        <v>16400000</v>
      </c>
      <c r="EF18" s="138">
        <f t="shared" si="73"/>
        <v>41000000</v>
      </c>
      <c r="EG18" s="138">
        <f t="shared" si="123"/>
        <v>10</v>
      </c>
      <c r="EH18" s="180">
        <f t="shared" si="74"/>
        <v>41000000</v>
      </c>
      <c r="EI18" s="138">
        <f t="shared" si="75"/>
        <v>16400000</v>
      </c>
      <c r="EJ18" s="138">
        <f t="shared" si="124"/>
        <v>10</v>
      </c>
      <c r="EK18" s="180">
        <f t="shared" si="76"/>
        <v>16400000</v>
      </c>
      <c r="EM18" s="147">
        <f t="shared" si="125"/>
        <v>0.75</v>
      </c>
      <c r="EN18" s="138">
        <f t="shared" si="77"/>
        <v>61500000</v>
      </c>
      <c r="EO18" s="138">
        <f t="shared" si="78"/>
        <v>24600000</v>
      </c>
      <c r="EP18" s="138">
        <f t="shared" si="79"/>
        <v>61500000</v>
      </c>
      <c r="EQ18" s="138">
        <f t="shared" si="126"/>
        <v>10</v>
      </c>
      <c r="ER18" s="180">
        <f t="shared" si="80"/>
        <v>61500000</v>
      </c>
      <c r="ES18" s="138">
        <f t="shared" si="81"/>
        <v>24600000</v>
      </c>
      <c r="ET18" s="138">
        <f t="shared" si="127"/>
        <v>10</v>
      </c>
      <c r="EU18" s="180">
        <f t="shared" si="82"/>
        <v>24600000</v>
      </c>
      <c r="EW18" s="147">
        <f t="shared" si="128"/>
        <v>1.25</v>
      </c>
      <c r="EX18" s="138">
        <f t="shared" si="83"/>
        <v>102500000</v>
      </c>
      <c r="EY18" s="138">
        <f t="shared" si="84"/>
        <v>41000000</v>
      </c>
      <c r="EZ18" s="138">
        <f t="shared" si="85"/>
        <v>102500000</v>
      </c>
      <c r="FA18" s="138">
        <f t="shared" si="129"/>
        <v>10</v>
      </c>
      <c r="FB18" s="180">
        <f t="shared" si="86"/>
        <v>102500000</v>
      </c>
      <c r="FC18" s="138">
        <f t="shared" si="87"/>
        <v>41000000</v>
      </c>
      <c r="FD18" s="138">
        <f t="shared" si="130"/>
        <v>10</v>
      </c>
      <c r="FE18" s="180">
        <f t="shared" si="88"/>
        <v>41000000</v>
      </c>
      <c r="FG18" s="147">
        <f t="shared" si="131"/>
        <v>1.5</v>
      </c>
      <c r="FH18" s="138">
        <f t="shared" si="89"/>
        <v>123000000</v>
      </c>
      <c r="FI18" s="138">
        <f t="shared" si="90"/>
        <v>49200000</v>
      </c>
      <c r="FJ18" s="138">
        <f t="shared" si="91"/>
        <v>123000000</v>
      </c>
      <c r="FK18" s="138">
        <f t="shared" si="132"/>
        <v>10</v>
      </c>
      <c r="FL18" s="180">
        <f t="shared" si="92"/>
        <v>123000000</v>
      </c>
      <c r="FM18" s="138">
        <f t="shared" si="93"/>
        <v>49200000</v>
      </c>
      <c r="FN18" s="138">
        <f t="shared" si="133"/>
        <v>10</v>
      </c>
      <c r="FO18" s="180">
        <f t="shared" si="94"/>
        <v>49200000</v>
      </c>
      <c r="FQ18" s="189">
        <f t="shared" si="167"/>
        <v>65600000</v>
      </c>
      <c r="FR18" s="170">
        <f t="shared" si="95"/>
        <v>200000</v>
      </c>
      <c r="FS18" s="189">
        <f t="shared" si="162"/>
        <v>37800000</v>
      </c>
      <c r="FT18" s="170">
        <f t="shared" si="96"/>
        <v>115243.90243902439</v>
      </c>
      <c r="FU18" s="192">
        <v>1</v>
      </c>
      <c r="FW18" s="193">
        <f t="shared" si="13"/>
        <v>17000000</v>
      </c>
      <c r="FX18" s="193">
        <f t="shared" si="97"/>
        <v>30000000</v>
      </c>
      <c r="FY18" s="193">
        <f t="shared" si="98"/>
        <v>60</v>
      </c>
      <c r="FZ18" s="193">
        <f t="shared" si="99"/>
        <v>30000000</v>
      </c>
      <c r="GA18" s="193">
        <f t="shared" si="100"/>
        <v>60000000</v>
      </c>
      <c r="GB18" s="193">
        <f t="shared" si="101"/>
        <v>20</v>
      </c>
      <c r="GC18" s="193">
        <f t="shared" si="102"/>
        <v>50000000</v>
      </c>
      <c r="GD18" s="193">
        <f t="shared" si="103"/>
        <v>90000000</v>
      </c>
      <c r="GE18" s="193">
        <f t="shared" si="104"/>
        <v>20</v>
      </c>
      <c r="GF18" s="19">
        <f t="shared" si="14"/>
        <v>37100000</v>
      </c>
      <c r="GG18" s="19">
        <f t="shared" si="105"/>
        <v>0.78277439024390238</v>
      </c>
      <c r="GH18" s="11">
        <f t="shared" si="106"/>
        <v>0.57088414634146345</v>
      </c>
      <c r="GI18" s="11" t="str">
        <f t="shared" si="107"/>
        <v>[[60,[17000000,30000000]],[20,[30000000,60000000]],[20,[50000000,90000000]]]</v>
      </c>
      <c r="GK18" s="50">
        <v>198</v>
      </c>
      <c r="GL18" s="202">
        <f t="shared" si="174"/>
        <v>56111.111111111109</v>
      </c>
      <c r="GM18" s="202">
        <f t="shared" si="174"/>
        <v>131111.11111111112</v>
      </c>
      <c r="GN18" s="203">
        <f t="shared" si="175"/>
        <v>11110000</v>
      </c>
      <c r="GO18" s="203">
        <f t="shared" si="175"/>
        <v>25960000</v>
      </c>
      <c r="GP18" s="204">
        <f t="shared" si="176"/>
        <v>50</v>
      </c>
      <c r="GQ18" s="202">
        <f t="shared" si="176"/>
        <v>130185.18518518518</v>
      </c>
      <c r="GR18" s="202">
        <f t="shared" si="176"/>
        <v>157962.96296296295</v>
      </c>
      <c r="GS18" s="203">
        <f t="shared" si="177"/>
        <v>25780000</v>
      </c>
      <c r="GT18" s="203">
        <f t="shared" si="177"/>
        <v>31280000</v>
      </c>
      <c r="GU18" s="204">
        <f t="shared" si="178"/>
        <v>30</v>
      </c>
      <c r="GV18" s="202">
        <f t="shared" si="178"/>
        <v>148703.70370370371</v>
      </c>
      <c r="GW18" s="202">
        <f t="shared" si="178"/>
        <v>175555.55555555556</v>
      </c>
      <c r="GX18" s="203">
        <f t="shared" si="179"/>
        <v>29440000</v>
      </c>
      <c r="GY18" s="203">
        <f t="shared" si="179"/>
        <v>34760000</v>
      </c>
      <c r="GZ18" s="217">
        <f>GZ17</f>
        <v>20</v>
      </c>
      <c r="HA18" s="222">
        <f t="shared" si="15"/>
        <v>24246500</v>
      </c>
      <c r="HB18" s="221"/>
    </row>
    <row r="19" spans="1:210" ht="16.2" x14ac:dyDescent="0.25">
      <c r="A19" s="10">
        <v>207</v>
      </c>
      <c r="B19" s="126" t="str">
        <f t="shared" si="157"/>
        <v>商城-金币.648元</v>
      </c>
      <c r="C19" s="127" t="str">
        <f t="shared" si="0"/>
        <v>充值，即可获得商城-金币.648元奖励</v>
      </c>
      <c r="D19" s="128">
        <v>1001</v>
      </c>
      <c r="E19" s="10" t="str">
        <f t="shared" si="140"/>
        <v>1|2|500000,1|1|648</v>
      </c>
      <c r="G19" s="10">
        <f>'商城|Shop'!C18</f>
        <v>648</v>
      </c>
      <c r="H19" s="11">
        <f t="shared" si="1"/>
        <v>129600000</v>
      </c>
      <c r="I19" s="11">
        <f t="shared" si="2"/>
        <v>64800000</v>
      </c>
      <c r="J19" s="138" t="str">
        <f t="shared" si="17"/>
        <v>[[38880000,10],[51840000,10],[64800000,14],[77760000,20],[90720000,20],[103680000,20],[116640000,20],[129600000,25],[194400000,30],[259200000,25]]</v>
      </c>
      <c r="K19" s="138" t="str">
        <f t="shared" si="18"/>
        <v>[[19440000,10],[25920000,10],[32400000,14],[38880000,20],[45360000,20],[51840000,20],[58320000,20],[64800000,25],[97200000,30],[129600000,25]]</v>
      </c>
      <c r="L19" s="138" t="str">
        <f t="shared" si="19"/>
        <v>[[9,[64800000,10]],[10,[97200000,10]],[11,[162000000,10]],[12,[194400000,10]]]</v>
      </c>
      <c r="M19" s="138" t="str">
        <f t="shared" si="20"/>
        <v>[[9,[32400000,10]],[10,[48600000,10]],[11,[81000000,10]],[12,[97200000,10]]]</v>
      </c>
      <c r="N19" s="11">
        <f t="shared" si="21"/>
        <v>648</v>
      </c>
      <c r="O19" s="11">
        <f t="shared" si="22"/>
        <v>0</v>
      </c>
      <c r="P19" s="139" t="s">
        <v>167</v>
      </c>
      <c r="Q19" s="10">
        <f t="shared" si="23"/>
        <v>207</v>
      </c>
      <c r="R19" s="138" t="str">
        <f t="shared" si="24"/>
        <v>207商城-金币.648元</v>
      </c>
      <c r="S19" s="132" t="str">
        <f t="shared" si="25"/>
        <v>[[1,32400],[2,64800],[3,129600],[4,194400]]</v>
      </c>
      <c r="T19" s="132" t="str">
        <f t="shared" si="26"/>
        <v>[[1,25920000],[2,25920000],[3,25920000],[4,25920000]]</v>
      </c>
      <c r="U19" s="138">
        <f t="shared" si="27"/>
        <v>259200000</v>
      </c>
      <c r="V19" s="138">
        <f>VLOOKUP(G19,IF({1,0},$G$61:$G$67,$A$61:$A$67),2,0)</f>
        <v>1514</v>
      </c>
      <c r="W19" s="138">
        <v>100</v>
      </c>
      <c r="X19" s="138" t="str">
        <f t="shared" si="28"/>
        <v>[[40,[73400000,104850000]],[45,[52430000,73400000]],[15,[104850000,157280000]]]</v>
      </c>
      <c r="Z19" s="138">
        <f t="shared" si="29"/>
        <v>259200000</v>
      </c>
      <c r="AA19" s="138">
        <f t="shared" si="30"/>
        <v>139600000</v>
      </c>
      <c r="AB19" s="150">
        <f t="shared" si="158"/>
        <v>139600000</v>
      </c>
      <c r="AC19" s="138">
        <f t="shared" si="159"/>
        <v>0</v>
      </c>
      <c r="AE19" s="147">
        <v>2</v>
      </c>
      <c r="AF19" s="151">
        <v>1</v>
      </c>
      <c r="AG19" s="11">
        <f>'商城|Shop'!D18*2</f>
        <v>129600000</v>
      </c>
      <c r="AH19" s="11">
        <f>'商城|Shop'!D18+'商城|Shop'!F18</f>
        <v>74800000</v>
      </c>
      <c r="AI19" s="17">
        <v>0</v>
      </c>
      <c r="AJ19" s="9">
        <f t="shared" si="33"/>
        <v>0</v>
      </c>
      <c r="AK19" s="17">
        <v>0</v>
      </c>
      <c r="AL19" s="9">
        <f t="shared" si="34"/>
        <v>0</v>
      </c>
      <c r="AM19" s="17">
        <v>0</v>
      </c>
      <c r="AN19" s="9">
        <f t="shared" si="141"/>
        <v>0</v>
      </c>
      <c r="AO19" s="17">
        <v>0</v>
      </c>
      <c r="AP19" s="9">
        <f t="shared" si="142"/>
        <v>0</v>
      </c>
      <c r="AQ19" s="17">
        <v>0</v>
      </c>
      <c r="AR19" s="9">
        <f t="shared" si="36"/>
        <v>0</v>
      </c>
      <c r="AS19" s="17">
        <v>0</v>
      </c>
      <c r="AT19" s="9">
        <f t="shared" si="6"/>
        <v>0</v>
      </c>
      <c r="AU19" s="17">
        <v>0</v>
      </c>
      <c r="AV19" s="9">
        <f t="shared" si="6"/>
        <v>0</v>
      </c>
      <c r="AW19" s="17">
        <v>0</v>
      </c>
      <c r="AX19" s="9">
        <f t="shared" ref="AX19" si="182">AW19*1000000</f>
        <v>0</v>
      </c>
      <c r="AY19" s="17">
        <v>0</v>
      </c>
      <c r="AZ19" s="9">
        <f t="shared" ref="AZ19" si="183">AY19*1000000</f>
        <v>0</v>
      </c>
      <c r="BA19" s="9">
        <f t="shared" si="165"/>
        <v>194400000</v>
      </c>
      <c r="BB19" s="170">
        <f t="shared" si="166"/>
        <v>300000</v>
      </c>
      <c r="BC19" s="11">
        <f t="shared" si="9"/>
        <v>139600000</v>
      </c>
      <c r="BD19" s="170">
        <f t="shared" si="10"/>
        <v>215432.09876543211</v>
      </c>
      <c r="BE19" s="11">
        <f t="shared" si="39"/>
        <v>139600000</v>
      </c>
      <c r="BF19" s="170">
        <f t="shared" si="40"/>
        <v>215432.09876543211</v>
      </c>
      <c r="BG19" s="11">
        <f t="shared" si="41"/>
        <v>139600000</v>
      </c>
      <c r="BH19" s="170">
        <f t="shared" si="11"/>
        <v>215432.09876543211</v>
      </c>
      <c r="BI19" s="10">
        <f t="shared" si="42"/>
        <v>648</v>
      </c>
      <c r="BL19" s="10" t="s">
        <v>168</v>
      </c>
      <c r="BM19" s="10" t="s">
        <v>169</v>
      </c>
      <c r="BU19" s="142">
        <v>0.1</v>
      </c>
      <c r="BV19" s="138">
        <f t="shared" si="12"/>
        <v>32400</v>
      </c>
      <c r="BW19" s="138">
        <f t="shared" si="12"/>
        <v>64800</v>
      </c>
      <c r="BX19" s="138">
        <f t="shared" si="12"/>
        <v>129600</v>
      </c>
      <c r="BY19" s="138">
        <f t="shared" si="12"/>
        <v>194400</v>
      </c>
      <c r="CA19" s="138">
        <f t="shared" si="43"/>
        <v>25920000</v>
      </c>
      <c r="CD19" s="178">
        <f t="shared" si="44"/>
        <v>2</v>
      </c>
      <c r="CE19" s="147">
        <f t="shared" si="44"/>
        <v>1</v>
      </c>
      <c r="CF19" s="138">
        <f t="shared" si="45"/>
        <v>129600000</v>
      </c>
      <c r="CG19" s="138">
        <f t="shared" si="46"/>
        <v>64800000</v>
      </c>
      <c r="CH19" s="138">
        <f t="shared" si="47"/>
        <v>38880000</v>
      </c>
      <c r="CI19" s="138">
        <f t="shared" si="112"/>
        <v>10</v>
      </c>
      <c r="CJ19" s="138">
        <f t="shared" si="48"/>
        <v>51840000</v>
      </c>
      <c r="CK19" s="138">
        <f t="shared" si="112"/>
        <v>10</v>
      </c>
      <c r="CL19" s="138">
        <f t="shared" si="49"/>
        <v>64800000</v>
      </c>
      <c r="CM19" s="138">
        <f t="shared" si="112"/>
        <v>14</v>
      </c>
      <c r="CN19" s="138">
        <f t="shared" si="50"/>
        <v>77760000</v>
      </c>
      <c r="CO19" s="138">
        <f t="shared" si="112"/>
        <v>20</v>
      </c>
      <c r="CP19" s="138">
        <f t="shared" si="51"/>
        <v>90720000</v>
      </c>
      <c r="CQ19" s="138">
        <f t="shared" si="112"/>
        <v>20</v>
      </c>
      <c r="CR19" s="138">
        <f t="shared" si="52"/>
        <v>103680000</v>
      </c>
      <c r="CS19" s="138">
        <f t="shared" si="112"/>
        <v>20</v>
      </c>
      <c r="CT19" s="138">
        <f t="shared" si="53"/>
        <v>116640000</v>
      </c>
      <c r="CU19" s="138">
        <f t="shared" si="113"/>
        <v>20</v>
      </c>
      <c r="CV19" s="138">
        <f t="shared" si="54"/>
        <v>129600000</v>
      </c>
      <c r="CW19" s="138">
        <f t="shared" si="114"/>
        <v>25</v>
      </c>
      <c r="CX19" s="138">
        <f t="shared" si="55"/>
        <v>194400000</v>
      </c>
      <c r="CY19" s="138">
        <f t="shared" si="115"/>
        <v>30</v>
      </c>
      <c r="CZ19" s="138">
        <f t="shared" si="56"/>
        <v>259200000</v>
      </c>
      <c r="DA19" s="138">
        <f t="shared" si="116"/>
        <v>25</v>
      </c>
      <c r="DB19" s="180">
        <f t="shared" si="57"/>
        <v>129600000</v>
      </c>
      <c r="DC19" s="138">
        <f t="shared" si="58"/>
        <v>19440000</v>
      </c>
      <c r="DD19" s="138">
        <f t="shared" si="117"/>
        <v>10</v>
      </c>
      <c r="DE19" s="138">
        <f t="shared" si="59"/>
        <v>25920000</v>
      </c>
      <c r="DF19" s="138">
        <f t="shared" si="117"/>
        <v>10</v>
      </c>
      <c r="DG19" s="138">
        <f t="shared" si="60"/>
        <v>32400000</v>
      </c>
      <c r="DH19" s="138">
        <f t="shared" si="117"/>
        <v>14</v>
      </c>
      <c r="DI19" s="138">
        <f t="shared" si="61"/>
        <v>38880000</v>
      </c>
      <c r="DJ19" s="138">
        <f t="shared" si="117"/>
        <v>20</v>
      </c>
      <c r="DK19" s="138">
        <f t="shared" si="62"/>
        <v>45360000</v>
      </c>
      <c r="DL19" s="138">
        <f t="shared" si="117"/>
        <v>20</v>
      </c>
      <c r="DM19" s="138">
        <f t="shared" si="63"/>
        <v>51840000</v>
      </c>
      <c r="DN19" s="138">
        <f t="shared" si="117"/>
        <v>20</v>
      </c>
      <c r="DO19" s="138">
        <f t="shared" si="64"/>
        <v>58320000</v>
      </c>
      <c r="DP19" s="138">
        <f t="shared" si="118"/>
        <v>20</v>
      </c>
      <c r="DQ19" s="138">
        <f t="shared" si="65"/>
        <v>64800000</v>
      </c>
      <c r="DR19" s="138">
        <f t="shared" si="119"/>
        <v>25</v>
      </c>
      <c r="DS19" s="138">
        <f t="shared" si="66"/>
        <v>97200000</v>
      </c>
      <c r="DT19" s="138">
        <f t="shared" si="120"/>
        <v>30</v>
      </c>
      <c r="DU19" s="138">
        <f t="shared" si="67"/>
        <v>129600000</v>
      </c>
      <c r="DV19" s="138">
        <f t="shared" si="121"/>
        <v>25</v>
      </c>
      <c r="DW19" s="180">
        <f t="shared" si="68"/>
        <v>64800000</v>
      </c>
      <c r="DZ19" s="146">
        <f t="shared" si="69"/>
        <v>2</v>
      </c>
      <c r="EA19" s="147">
        <f t="shared" si="70"/>
        <v>1</v>
      </c>
      <c r="EB19" s="181"/>
      <c r="EC19" s="147">
        <f t="shared" si="122"/>
        <v>0.5</v>
      </c>
      <c r="ED19" s="138">
        <f t="shared" si="71"/>
        <v>64800000</v>
      </c>
      <c r="EE19" s="138">
        <f t="shared" si="72"/>
        <v>32400000</v>
      </c>
      <c r="EF19" s="138">
        <f t="shared" si="73"/>
        <v>64800000</v>
      </c>
      <c r="EG19" s="138">
        <f t="shared" si="123"/>
        <v>10</v>
      </c>
      <c r="EH19" s="180">
        <f t="shared" si="74"/>
        <v>64800000</v>
      </c>
      <c r="EI19" s="138">
        <f t="shared" si="75"/>
        <v>32400000</v>
      </c>
      <c r="EJ19" s="138">
        <f t="shared" si="124"/>
        <v>10</v>
      </c>
      <c r="EK19" s="180">
        <f t="shared" si="76"/>
        <v>32400000</v>
      </c>
      <c r="EM19" s="147">
        <f t="shared" si="125"/>
        <v>0.75</v>
      </c>
      <c r="EN19" s="138">
        <f t="shared" si="77"/>
        <v>97200000</v>
      </c>
      <c r="EO19" s="138">
        <f t="shared" si="78"/>
        <v>48600000</v>
      </c>
      <c r="EP19" s="138">
        <f t="shared" si="79"/>
        <v>97200000</v>
      </c>
      <c r="EQ19" s="138">
        <f t="shared" si="126"/>
        <v>10</v>
      </c>
      <c r="ER19" s="180">
        <f t="shared" si="80"/>
        <v>97200000</v>
      </c>
      <c r="ES19" s="138">
        <f t="shared" si="81"/>
        <v>48600000</v>
      </c>
      <c r="ET19" s="138">
        <f t="shared" si="127"/>
        <v>10</v>
      </c>
      <c r="EU19" s="180">
        <f t="shared" si="82"/>
        <v>48600000</v>
      </c>
      <c r="EW19" s="147">
        <f t="shared" si="128"/>
        <v>1.25</v>
      </c>
      <c r="EX19" s="138">
        <f t="shared" si="83"/>
        <v>162000000</v>
      </c>
      <c r="EY19" s="138">
        <f t="shared" si="84"/>
        <v>81000000</v>
      </c>
      <c r="EZ19" s="138">
        <f t="shared" si="85"/>
        <v>162000000</v>
      </c>
      <c r="FA19" s="138">
        <f t="shared" si="129"/>
        <v>10</v>
      </c>
      <c r="FB19" s="180">
        <f t="shared" si="86"/>
        <v>162000000</v>
      </c>
      <c r="FC19" s="138">
        <f t="shared" si="87"/>
        <v>81000000</v>
      </c>
      <c r="FD19" s="138">
        <f t="shared" si="130"/>
        <v>10</v>
      </c>
      <c r="FE19" s="180">
        <f t="shared" si="88"/>
        <v>81000000</v>
      </c>
      <c r="FG19" s="147">
        <f t="shared" si="131"/>
        <v>1.5</v>
      </c>
      <c r="FH19" s="138">
        <f t="shared" si="89"/>
        <v>194400000</v>
      </c>
      <c r="FI19" s="138">
        <f t="shared" si="90"/>
        <v>97200000</v>
      </c>
      <c r="FJ19" s="138">
        <f t="shared" si="91"/>
        <v>194400000</v>
      </c>
      <c r="FK19" s="138">
        <f t="shared" si="132"/>
        <v>10</v>
      </c>
      <c r="FL19" s="180">
        <f t="shared" si="92"/>
        <v>194400000</v>
      </c>
      <c r="FM19" s="138">
        <f t="shared" si="93"/>
        <v>97200000</v>
      </c>
      <c r="FN19" s="138">
        <f t="shared" si="133"/>
        <v>10</v>
      </c>
      <c r="FO19" s="180">
        <f t="shared" si="94"/>
        <v>97200000</v>
      </c>
      <c r="FQ19" s="189">
        <f t="shared" si="167"/>
        <v>129600000</v>
      </c>
      <c r="FR19" s="170">
        <f t="shared" si="95"/>
        <v>200000</v>
      </c>
      <c r="FS19" s="189">
        <f t="shared" si="162"/>
        <v>74800000</v>
      </c>
      <c r="FT19" s="170">
        <f t="shared" si="96"/>
        <v>115432.09876543209</v>
      </c>
      <c r="FU19" s="192">
        <v>1</v>
      </c>
      <c r="FW19" s="193">
        <f t="shared" si="13"/>
        <v>73400000</v>
      </c>
      <c r="FX19" s="193">
        <f t="shared" si="97"/>
        <v>104850000</v>
      </c>
      <c r="FY19" s="193">
        <f t="shared" si="98"/>
        <v>40</v>
      </c>
      <c r="FZ19" s="193">
        <f t="shared" si="99"/>
        <v>52430000</v>
      </c>
      <c r="GA19" s="193">
        <f t="shared" si="100"/>
        <v>73400000</v>
      </c>
      <c r="GB19" s="193">
        <f t="shared" si="101"/>
        <v>45</v>
      </c>
      <c r="GC19" s="193">
        <f t="shared" si="102"/>
        <v>104850000</v>
      </c>
      <c r="GD19" s="193">
        <f t="shared" si="103"/>
        <v>157280000</v>
      </c>
      <c r="GE19" s="193">
        <f t="shared" si="104"/>
        <v>15</v>
      </c>
      <c r="GF19" s="19">
        <f t="shared" si="14"/>
        <v>83621500</v>
      </c>
      <c r="GG19" s="19">
        <f t="shared" si="105"/>
        <v>0.82261381172839509</v>
      </c>
      <c r="GH19" s="11">
        <f t="shared" si="106"/>
        <v>0.61119405864197529</v>
      </c>
      <c r="GI19" s="11" t="str">
        <f t="shared" si="107"/>
        <v>[[40,[73400000,104850000]],[45,[52430000,73400000]],[15,[104850000,157280000]]]</v>
      </c>
      <c r="GK19" s="53">
        <v>288</v>
      </c>
      <c r="GL19" s="206">
        <f t="shared" si="174"/>
        <v>56111.111111111109</v>
      </c>
      <c r="GM19" s="206">
        <f t="shared" si="174"/>
        <v>131111.11111111112</v>
      </c>
      <c r="GN19" s="207">
        <f t="shared" si="175"/>
        <v>16160000</v>
      </c>
      <c r="GO19" s="207">
        <f t="shared" si="175"/>
        <v>37760000</v>
      </c>
      <c r="GP19" s="208">
        <f t="shared" si="176"/>
        <v>50</v>
      </c>
      <c r="GQ19" s="206">
        <f t="shared" si="176"/>
        <v>130185.18518518518</v>
      </c>
      <c r="GR19" s="206">
        <f t="shared" si="176"/>
        <v>157962.96296296295</v>
      </c>
      <c r="GS19" s="207">
        <f t="shared" si="177"/>
        <v>37490000</v>
      </c>
      <c r="GT19" s="207">
        <f t="shared" si="177"/>
        <v>45490000</v>
      </c>
      <c r="GU19" s="208">
        <f t="shared" si="178"/>
        <v>30</v>
      </c>
      <c r="GV19" s="206">
        <f t="shared" si="178"/>
        <v>148703.70370370371</v>
      </c>
      <c r="GW19" s="206">
        <f t="shared" si="178"/>
        <v>175555.55555555556</v>
      </c>
      <c r="GX19" s="207">
        <f t="shared" si="179"/>
        <v>42830000</v>
      </c>
      <c r="GY19" s="207">
        <f t="shared" si="179"/>
        <v>50560000</v>
      </c>
      <c r="GZ19" s="218">
        <f>GZ18</f>
        <v>20</v>
      </c>
      <c r="HA19" s="222">
        <f t="shared" si="15"/>
        <v>35266000</v>
      </c>
      <c r="HB19" s="221"/>
    </row>
    <row r="20" spans="1:210" x14ac:dyDescent="0.25">
      <c r="A20" s="10">
        <v>306</v>
      </c>
      <c r="B20" s="129" t="s">
        <v>170</v>
      </c>
      <c r="C20" s="127" t="str">
        <f t="shared" si="0"/>
        <v>充值，即可获得首充特惠奖励</v>
      </c>
      <c r="D20" s="128">
        <v>5</v>
      </c>
      <c r="E20" s="10" t="str">
        <f t="shared" si="140"/>
        <v>1|2|60000,1|1|6</v>
      </c>
      <c r="G20" s="10">
        <f>'充值活动|RMBActivities'!E5</f>
        <v>6</v>
      </c>
      <c r="H20" s="11">
        <f t="shared" si="1"/>
        <v>6000000</v>
      </c>
      <c r="I20" s="11">
        <f t="shared" si="2"/>
        <v>6000000</v>
      </c>
      <c r="J20" s="138" t="str">
        <f t="shared" si="17"/>
        <v>[[1800000,10],[2400000,10],[3000000,14],[3600000,20],[4200000,20],[4800000,20],[5400000,20],[6000000,25],[9000000,30],[12000000,25]]</v>
      </c>
      <c r="K20" s="138" t="str">
        <f t="shared" si="18"/>
        <v>[[1800000,10],[2400000,10],[3000000,14],[3600000,20],[4200000,20],[4800000,20],[5400000,20],[6000000,25],[9000000,30],[12000000,25]]</v>
      </c>
      <c r="L20" s="138" t="str">
        <f t="shared" si="19"/>
        <v>[[9,[3000000,10]],[10,[4500000,10]],[11,[7500000,10]],[12,[9000000,10]]]</v>
      </c>
      <c r="M20" s="138" t="str">
        <f t="shared" si="20"/>
        <v>[[9,[3000000,10]],[10,[4500000,10]],[11,[7500000,10]],[12,[9000000,10]]]</v>
      </c>
      <c r="N20" s="11">
        <f t="shared" ca="1" si="21"/>
        <v>5.0529999999999999</v>
      </c>
      <c r="O20" s="11">
        <f t="shared" ca="1" si="22"/>
        <v>0.94700000000000006</v>
      </c>
      <c r="P20" s="139" t="s">
        <v>171</v>
      </c>
      <c r="Q20" s="10">
        <f t="shared" si="23"/>
        <v>306</v>
      </c>
      <c r="R20" s="138" t="str">
        <f t="shared" si="24"/>
        <v>306首充特惠</v>
      </c>
      <c r="S20" s="132" t="str">
        <f t="shared" si="25"/>
        <v>[[1,3000],[2,6000],[3,12000],[4,18000]]</v>
      </c>
      <c r="T20" s="132" t="str">
        <f t="shared" ca="1" si="26"/>
        <v>[[1,720000],[2,720000],[3,720000],[4,720000]]</v>
      </c>
      <c r="U20" s="138">
        <f t="shared" ca="1" si="27"/>
        <v>7200000</v>
      </c>
      <c r="V20" s="142">
        <v>0</v>
      </c>
      <c r="W20" s="142">
        <v>0</v>
      </c>
      <c r="X20" s="138" t="str">
        <f t="shared" si="28"/>
        <v>[[50,[500000,700000]],[40,[700000,1000000]],[10,[1000000,1500000]]]</v>
      </c>
      <c r="Z20" s="138">
        <f t="shared" ca="1" si="29"/>
        <v>7200000</v>
      </c>
      <c r="AA20" s="138">
        <f t="shared" ca="1" si="30"/>
        <v>7200000</v>
      </c>
      <c r="AB20" s="150">
        <f t="shared" ca="1" si="158"/>
        <v>7200000</v>
      </c>
      <c r="AC20" s="138">
        <f t="shared" ca="1" si="159"/>
        <v>1350000</v>
      </c>
      <c r="AE20" s="146">
        <f>AF20</f>
        <v>10</v>
      </c>
      <c r="AF20" s="152">
        <v>10</v>
      </c>
      <c r="AG20" s="11">
        <f ca="1">AH20</f>
        <v>1200000</v>
      </c>
      <c r="AH20" s="9">
        <f ca="1">_xlfn.IFNA(INDEX('充值活动|RMBActivities'!$S$5:$AS$59,MATCH($A20,'充值活动|RMBActivities'!$A:$A,0)-4,MATCH(AH$4,INDIRECT("'充值活动|RMBActivities'!$S"&amp;MATCH($A20,'充值活动|RMBActivities'!$A:$A,0)&amp;":$AQ"&amp;MATCH($A20,'充值活动|RMBActivities'!$A:$A,0)),0)+3),0)</f>
        <v>1200000</v>
      </c>
      <c r="AI20" s="9">
        <f ca="1">_xlfn.IFNA(INDEX('充值活动|RMBActivities'!$S$5:$AS$59,MATCH($A20,'充值活动|RMBActivities'!$A:$A,0)-4,MATCH(AI$4,INDIRECT("'充值活动|RMBActivities'!$S"&amp;MATCH($A20,'充值活动|RMBActivities'!$A:$A,0)&amp;":$AQ"&amp;MATCH($A20,'充值活动|RMBActivities'!$A:$A,0)),0)+3),0)</f>
        <v>50</v>
      </c>
      <c r="AJ20" s="9">
        <f t="shared" ca="1" si="33"/>
        <v>500000</v>
      </c>
      <c r="AK20" s="9">
        <f ca="1">_xlfn.IFNA(INDEX('充值活动|RMBActivities'!$S$5:$AS$59,MATCH($A20,'充值活动|RMBActivities'!$A:$A,0)-4,MATCH(AK$4,INDIRECT("'充值活动|RMBActivities'!$S"&amp;MATCH($A20,'充值活动|RMBActivities'!$A:$A,0)&amp;":$AQ"&amp;MATCH($A20,'充值活动|RMBActivities'!$A:$A,0)),0)+3),0)</f>
        <v>5</v>
      </c>
      <c r="AL20" s="9">
        <f t="shared" ca="1" si="34"/>
        <v>100000</v>
      </c>
      <c r="AM20" s="9">
        <f ca="1">_xlfn.IFNA(INDEX('充值活动|RMBActivities'!$S$5:$AS$59,MATCH($A20,'充值活动|RMBActivities'!$A:$A,0)-4,MATCH(AM$4,INDIRECT("'充值活动|RMBActivities'!$S"&amp;MATCH($A20,'充值活动|RMBActivities'!$A:$A,0)&amp;":$AQ"&amp;MATCH($A20,'充值活动|RMBActivities'!$A:$A,0)),0)+3),0)</f>
        <v>5</v>
      </c>
      <c r="AN20" s="9">
        <f t="shared" ca="1" si="141"/>
        <v>250000</v>
      </c>
      <c r="AO20" s="9">
        <f ca="1">_xlfn.IFNA(INDEX('充值活动|RMBActivities'!$S$5:$AS$59,MATCH($A20,'充值活动|RMBActivities'!$A:$A,0)-4,MATCH(AO$4,INDIRECT("'充值活动|RMBActivities'!$S"&amp;MATCH($A20,'充值活动|RMBActivities'!$A:$A,0)&amp;":$AQ"&amp;MATCH($A20,'充值活动|RMBActivities'!$A:$A,0)),0)+3),0)</f>
        <v>0</v>
      </c>
      <c r="AP20" s="9">
        <f t="shared" ca="1" si="142"/>
        <v>0</v>
      </c>
      <c r="AQ20" s="9">
        <f ca="1">_xlfn.IFNA(INDEX('充值活动|RMBActivities'!$S$5:$AS$59,MATCH($A20,'充值活动|RMBActivities'!$A:$A,0)-4,MATCH(AQ$4,INDIRECT("'充值活动|RMBActivities'!$S"&amp;MATCH($A20,'充值活动|RMBActivities'!$A:$A,0)&amp;":$AQ"&amp;MATCH($A20,'充值活动|RMBActivities'!$A:$A,0)),0)+3),0)</f>
        <v>5</v>
      </c>
      <c r="AR20" s="9">
        <f t="shared" ca="1" si="36"/>
        <v>500000</v>
      </c>
      <c r="AS20" s="9">
        <f ca="1">_xlfn.IFNA(INDEX('充值活动|RMBActivities'!$S$5:$AS$59,MATCH($A20,'充值活动|RMBActivities'!$A:$A,0)-4,MATCH(AS$4,INDIRECT("'充值活动|RMBActivities'!$S"&amp;MATCH($A20,'充值活动|RMBActivities'!$A:$A,0)&amp;":$AQ"&amp;MATCH($A20,'充值活动|RMBActivities'!$A:$A,0)),0)+3),0)</f>
        <v>0</v>
      </c>
      <c r="AT20" s="9">
        <f t="shared" ca="1" si="6"/>
        <v>0</v>
      </c>
      <c r="AU20" s="9">
        <f ca="1">_xlfn.IFNA(INDEX('充值活动|RMBActivities'!$S$5:$AS$59,MATCH($A20,'充值活动|RMBActivities'!$A:$A,0)-4,MATCH(AU$4,INDIRECT("'充值活动|RMBActivities'!$S"&amp;MATCH($A20,'充值活动|RMBActivities'!$A:$A,0)&amp;":$AQ"&amp;MATCH($A20,'充值活动|RMBActivities'!$A:$A,0)),0)+3),0)</f>
        <v>0</v>
      </c>
      <c r="AV20" s="9">
        <f t="shared" ca="1" si="6"/>
        <v>0</v>
      </c>
      <c r="AW20" s="9">
        <f ca="1">_xlfn.IFNA(INDEX('充值活动|RMBActivities'!$S$5:$AS$59,MATCH($A20,'充值活动|RMBActivities'!$A:$A,0)-4,MATCH(AW$4,INDIRECT("'充值活动|RMBActivities'!$S"&amp;MATCH($A20,'充值活动|RMBActivities'!$A:$A,0)&amp;":$AQ"&amp;MATCH($A20,'充值活动|RMBActivities'!$A:$A,0)),0)+3),0)</f>
        <v>0</v>
      </c>
      <c r="AX20" s="9">
        <f t="shared" ref="AX20:AX21" ca="1" si="184">AW20*1000000</f>
        <v>0</v>
      </c>
      <c r="AY20" s="9">
        <f ca="1">_xlfn.IFNA(INDEX('充值活动|RMBActivities'!$S$5:$AS$59,MATCH($A20,'充值活动|RMBActivities'!$A:$A,0)-4,MATCH(AY$4,INDIRECT("'充值活动|RMBActivities'!$S"&amp;MATCH($A20,'充值活动|RMBActivities'!$A:$A,0)&amp;":$AQ"&amp;MATCH($A20,'充值活动|RMBActivities'!$A:$A,0)),0)+3),0)</f>
        <v>0</v>
      </c>
      <c r="AZ20" s="9">
        <f t="shared" ref="AZ20:AZ21" ca="1" si="185">AY20*1000000</f>
        <v>0</v>
      </c>
      <c r="BA20" s="170"/>
      <c r="BB20" s="170"/>
      <c r="BC20" s="11">
        <f t="shared" ca="1" si="9"/>
        <v>7200000</v>
      </c>
      <c r="BD20" s="170">
        <f t="shared" ca="1" si="10"/>
        <v>1200000</v>
      </c>
      <c r="BE20" s="11">
        <f t="shared" ca="1" si="39"/>
        <v>7700000</v>
      </c>
      <c r="BF20" s="170">
        <f t="shared" ca="1" si="40"/>
        <v>1283333.3333333333</v>
      </c>
      <c r="BG20" s="11">
        <f t="shared" ca="1" si="41"/>
        <v>8550000</v>
      </c>
      <c r="BH20" s="170">
        <f t="shared" ca="1" si="11"/>
        <v>1425000</v>
      </c>
      <c r="BI20" s="10">
        <f t="shared" si="42"/>
        <v>6</v>
      </c>
      <c r="BL20" s="10" t="s">
        <v>172</v>
      </c>
      <c r="BM20" s="10" t="s">
        <v>173</v>
      </c>
      <c r="BU20" s="142">
        <v>1</v>
      </c>
      <c r="BV20" s="138">
        <f t="shared" si="12"/>
        <v>3000</v>
      </c>
      <c r="BW20" s="138">
        <f t="shared" si="12"/>
        <v>6000</v>
      </c>
      <c r="BX20" s="138">
        <f t="shared" si="12"/>
        <v>12000</v>
      </c>
      <c r="BY20" s="138">
        <f t="shared" si="12"/>
        <v>18000</v>
      </c>
      <c r="CA20" s="138">
        <f t="shared" ca="1" si="43"/>
        <v>720000</v>
      </c>
      <c r="CD20" s="146">
        <f t="shared" si="44"/>
        <v>10</v>
      </c>
      <c r="CE20" s="147">
        <f t="shared" si="44"/>
        <v>10</v>
      </c>
      <c r="CF20" s="138">
        <f t="shared" si="45"/>
        <v>6000000</v>
      </c>
      <c r="CG20" s="138">
        <f t="shared" si="46"/>
        <v>6000000</v>
      </c>
      <c r="CH20" s="138">
        <f t="shared" si="47"/>
        <v>1800000</v>
      </c>
      <c r="CI20" s="138">
        <f t="shared" si="112"/>
        <v>10</v>
      </c>
      <c r="CJ20" s="138">
        <f t="shared" si="48"/>
        <v>2400000</v>
      </c>
      <c r="CK20" s="138">
        <f t="shared" si="112"/>
        <v>10</v>
      </c>
      <c r="CL20" s="138">
        <f t="shared" si="49"/>
        <v>3000000</v>
      </c>
      <c r="CM20" s="138">
        <f t="shared" si="112"/>
        <v>14</v>
      </c>
      <c r="CN20" s="138">
        <f t="shared" si="50"/>
        <v>3600000</v>
      </c>
      <c r="CO20" s="138">
        <f t="shared" si="112"/>
        <v>20</v>
      </c>
      <c r="CP20" s="138">
        <f t="shared" si="51"/>
        <v>4200000</v>
      </c>
      <c r="CQ20" s="138">
        <f t="shared" si="112"/>
        <v>20</v>
      </c>
      <c r="CR20" s="138">
        <f t="shared" si="52"/>
        <v>4800000</v>
      </c>
      <c r="CS20" s="138">
        <f t="shared" si="112"/>
        <v>20</v>
      </c>
      <c r="CT20" s="138">
        <f t="shared" si="53"/>
        <v>5400000</v>
      </c>
      <c r="CU20" s="138">
        <f t="shared" si="113"/>
        <v>20</v>
      </c>
      <c r="CV20" s="138">
        <f t="shared" si="54"/>
        <v>6000000</v>
      </c>
      <c r="CW20" s="138">
        <f t="shared" si="114"/>
        <v>25</v>
      </c>
      <c r="CX20" s="138">
        <f t="shared" si="55"/>
        <v>9000000</v>
      </c>
      <c r="CY20" s="138">
        <f t="shared" si="115"/>
        <v>30</v>
      </c>
      <c r="CZ20" s="138">
        <f t="shared" si="56"/>
        <v>12000000</v>
      </c>
      <c r="DA20" s="138">
        <f t="shared" si="116"/>
        <v>25</v>
      </c>
      <c r="DB20" s="180">
        <f t="shared" si="57"/>
        <v>6000000</v>
      </c>
      <c r="DC20" s="138">
        <f t="shared" si="58"/>
        <v>1800000</v>
      </c>
      <c r="DD20" s="138">
        <f t="shared" si="117"/>
        <v>10</v>
      </c>
      <c r="DE20" s="138">
        <f t="shared" si="59"/>
        <v>2400000</v>
      </c>
      <c r="DF20" s="138">
        <f t="shared" si="117"/>
        <v>10</v>
      </c>
      <c r="DG20" s="138">
        <f t="shared" si="60"/>
        <v>3000000</v>
      </c>
      <c r="DH20" s="138">
        <f t="shared" si="117"/>
        <v>14</v>
      </c>
      <c r="DI20" s="138">
        <f t="shared" si="61"/>
        <v>3600000</v>
      </c>
      <c r="DJ20" s="138">
        <f t="shared" si="117"/>
        <v>20</v>
      </c>
      <c r="DK20" s="138">
        <f t="shared" si="62"/>
        <v>4200000</v>
      </c>
      <c r="DL20" s="138">
        <f t="shared" si="117"/>
        <v>20</v>
      </c>
      <c r="DM20" s="138">
        <f t="shared" si="63"/>
        <v>4800000</v>
      </c>
      <c r="DN20" s="138">
        <f t="shared" si="117"/>
        <v>20</v>
      </c>
      <c r="DO20" s="138">
        <f t="shared" si="64"/>
        <v>5400000</v>
      </c>
      <c r="DP20" s="138">
        <f t="shared" si="118"/>
        <v>20</v>
      </c>
      <c r="DQ20" s="138">
        <f t="shared" si="65"/>
        <v>6000000</v>
      </c>
      <c r="DR20" s="138">
        <f t="shared" si="119"/>
        <v>25</v>
      </c>
      <c r="DS20" s="138">
        <f t="shared" si="66"/>
        <v>9000000</v>
      </c>
      <c r="DT20" s="138">
        <f t="shared" si="120"/>
        <v>30</v>
      </c>
      <c r="DU20" s="138">
        <f t="shared" si="67"/>
        <v>12000000</v>
      </c>
      <c r="DV20" s="138">
        <f t="shared" si="121"/>
        <v>25</v>
      </c>
      <c r="DW20" s="180">
        <f t="shared" si="68"/>
        <v>6000000</v>
      </c>
      <c r="DZ20" s="146">
        <f t="shared" si="69"/>
        <v>10</v>
      </c>
      <c r="EA20" s="147">
        <f t="shared" si="70"/>
        <v>10</v>
      </c>
      <c r="EB20" s="181"/>
      <c r="EC20" s="147">
        <f t="shared" si="122"/>
        <v>0.5</v>
      </c>
      <c r="ED20" s="138">
        <f t="shared" si="71"/>
        <v>3000000</v>
      </c>
      <c r="EE20" s="138">
        <f t="shared" si="72"/>
        <v>3000000</v>
      </c>
      <c r="EF20" s="138">
        <f t="shared" si="73"/>
        <v>3000000</v>
      </c>
      <c r="EG20" s="138">
        <f t="shared" si="123"/>
        <v>10</v>
      </c>
      <c r="EH20" s="180">
        <f t="shared" si="74"/>
        <v>3000000</v>
      </c>
      <c r="EI20" s="138">
        <f t="shared" si="75"/>
        <v>3000000</v>
      </c>
      <c r="EJ20" s="138">
        <f t="shared" si="124"/>
        <v>10</v>
      </c>
      <c r="EK20" s="180">
        <f t="shared" si="76"/>
        <v>3000000</v>
      </c>
      <c r="EM20" s="147">
        <f t="shared" si="125"/>
        <v>0.75</v>
      </c>
      <c r="EN20" s="138">
        <f t="shared" si="77"/>
        <v>4500000</v>
      </c>
      <c r="EO20" s="138">
        <f t="shared" si="78"/>
        <v>4500000</v>
      </c>
      <c r="EP20" s="138">
        <f t="shared" si="79"/>
        <v>4500000</v>
      </c>
      <c r="EQ20" s="138">
        <f t="shared" si="126"/>
        <v>10</v>
      </c>
      <c r="ER20" s="180">
        <f t="shared" si="80"/>
        <v>4500000</v>
      </c>
      <c r="ES20" s="138">
        <f t="shared" si="81"/>
        <v>4500000</v>
      </c>
      <c r="ET20" s="138">
        <f t="shared" si="127"/>
        <v>10</v>
      </c>
      <c r="EU20" s="180">
        <f t="shared" si="82"/>
        <v>4500000</v>
      </c>
      <c r="EW20" s="147">
        <f t="shared" si="128"/>
        <v>1.25</v>
      </c>
      <c r="EX20" s="138">
        <f t="shared" si="83"/>
        <v>7500000</v>
      </c>
      <c r="EY20" s="138">
        <f t="shared" si="84"/>
        <v>7500000</v>
      </c>
      <c r="EZ20" s="138">
        <f t="shared" si="85"/>
        <v>7500000</v>
      </c>
      <c r="FA20" s="138">
        <f t="shared" si="129"/>
        <v>10</v>
      </c>
      <c r="FB20" s="180">
        <f t="shared" si="86"/>
        <v>7500000</v>
      </c>
      <c r="FC20" s="138">
        <f t="shared" si="87"/>
        <v>7500000</v>
      </c>
      <c r="FD20" s="138">
        <f t="shared" si="130"/>
        <v>10</v>
      </c>
      <c r="FE20" s="180">
        <f t="shared" si="88"/>
        <v>7500000</v>
      </c>
      <c r="FG20" s="147">
        <f t="shared" si="131"/>
        <v>1.5</v>
      </c>
      <c r="FH20" s="138">
        <f t="shared" si="89"/>
        <v>9000000</v>
      </c>
      <c r="FI20" s="138">
        <f t="shared" si="90"/>
        <v>9000000</v>
      </c>
      <c r="FJ20" s="138">
        <f t="shared" si="91"/>
        <v>9000000</v>
      </c>
      <c r="FK20" s="138">
        <f t="shared" si="132"/>
        <v>10</v>
      </c>
      <c r="FL20" s="180">
        <f t="shared" si="92"/>
        <v>9000000</v>
      </c>
      <c r="FM20" s="138">
        <f t="shared" si="93"/>
        <v>9000000</v>
      </c>
      <c r="FN20" s="138">
        <f t="shared" si="133"/>
        <v>10</v>
      </c>
      <c r="FO20" s="180">
        <f t="shared" si="94"/>
        <v>9000000</v>
      </c>
      <c r="FQ20" s="138">
        <f t="shared" ca="1" si="167"/>
        <v>1200000</v>
      </c>
      <c r="FR20" s="170">
        <f t="shared" ca="1" si="95"/>
        <v>200000</v>
      </c>
      <c r="FS20" s="138">
        <f t="shared" ref="FS20:FS53" ca="1" si="186">FQ20</f>
        <v>1200000</v>
      </c>
      <c r="FT20" s="170">
        <f t="shared" ca="1" si="96"/>
        <v>200000</v>
      </c>
      <c r="FU20" s="192">
        <v>1</v>
      </c>
      <c r="FW20" s="193">
        <f t="shared" si="13"/>
        <v>500000</v>
      </c>
      <c r="FX20" s="193">
        <f t="shared" si="97"/>
        <v>700000</v>
      </c>
      <c r="FY20" s="193">
        <f t="shared" si="98"/>
        <v>50</v>
      </c>
      <c r="FZ20" s="193">
        <f t="shared" si="99"/>
        <v>700000</v>
      </c>
      <c r="GA20" s="193">
        <f t="shared" si="100"/>
        <v>1000000</v>
      </c>
      <c r="GB20" s="193">
        <f t="shared" si="101"/>
        <v>40</v>
      </c>
      <c r="GC20" s="193">
        <f t="shared" si="102"/>
        <v>1000000</v>
      </c>
      <c r="GD20" s="193">
        <f t="shared" si="103"/>
        <v>1500000</v>
      </c>
      <c r="GE20" s="193">
        <f t="shared" si="104"/>
        <v>10</v>
      </c>
      <c r="GF20" s="19">
        <f t="shared" si="14"/>
        <v>765000</v>
      </c>
      <c r="GG20" s="19">
        <f t="shared" ca="1" si="105"/>
        <v>0.81874999999999998</v>
      </c>
      <c r="GH20" s="11">
        <f t="shared" ca="1" si="106"/>
        <v>0.81874999999999998</v>
      </c>
      <c r="GI20" s="11" t="str">
        <f t="shared" si="107"/>
        <v>[[50,[500000,700000]],[40,[700000,1000000]],[10,[1000000,1500000]]]</v>
      </c>
      <c r="GK20" s="198">
        <v>328</v>
      </c>
      <c r="GL20" s="199">
        <f>GN20/$GK20</f>
        <v>51829.268292682929</v>
      </c>
      <c r="GM20" s="199">
        <f>GO20/$GK20</f>
        <v>91463.414634146335</v>
      </c>
      <c r="GN20" s="200">
        <v>17000000</v>
      </c>
      <c r="GO20" s="200">
        <v>30000000</v>
      </c>
      <c r="GP20" s="201">
        <v>60</v>
      </c>
      <c r="GQ20" s="199">
        <f>GS20/$GK20</f>
        <v>91463.414634146335</v>
      </c>
      <c r="GR20" s="199">
        <f>GT20/$GK20</f>
        <v>182926.82926829267</v>
      </c>
      <c r="GS20" s="201">
        <v>30000000</v>
      </c>
      <c r="GT20" s="201">
        <v>60000000</v>
      </c>
      <c r="GU20" s="201">
        <v>20</v>
      </c>
      <c r="GV20" s="199">
        <f>GX20/$GK20</f>
        <v>152439.0243902439</v>
      </c>
      <c r="GW20" s="199">
        <f>GY20/$GK20</f>
        <v>274390.24390243902</v>
      </c>
      <c r="GX20" s="201">
        <v>50000000</v>
      </c>
      <c r="GY20" s="201">
        <v>90000000</v>
      </c>
      <c r="GZ20" s="216">
        <v>20</v>
      </c>
      <c r="HA20" s="220">
        <f t="shared" si="15"/>
        <v>37100000</v>
      </c>
      <c r="HB20" s="221"/>
    </row>
    <row r="21" spans="1:210" ht="16.2" x14ac:dyDescent="0.25">
      <c r="A21" s="10">
        <v>307</v>
      </c>
      <c r="B21" s="130" t="s">
        <v>174</v>
      </c>
      <c r="C21" s="127" t="str">
        <f t="shared" si="0"/>
        <v>充值，即可获得起航大礼包奖励</v>
      </c>
      <c r="D21" s="128">
        <v>5</v>
      </c>
      <c r="E21" s="10" t="str">
        <f t="shared" si="140"/>
        <v>1|2|300000,1|1|30</v>
      </c>
      <c r="G21" s="10">
        <f>'充值活动|RMBActivities'!E6</f>
        <v>30</v>
      </c>
      <c r="H21" s="11">
        <f t="shared" si="1"/>
        <v>15000000</v>
      </c>
      <c r="I21" s="11">
        <f t="shared" si="2"/>
        <v>15000000</v>
      </c>
      <c r="J21" s="138" t="str">
        <f t="shared" si="17"/>
        <v>[[4500000,10],[6000000,10],[7500000,14],[9000000,20],[10500000,20],[12000000,20],[13500000,20],[15000000,25],[22500000,30],[30000000,25]]</v>
      </c>
      <c r="K21" s="138" t="str">
        <f t="shared" si="18"/>
        <v>[[4500000,10],[6000000,10],[7500000,14],[9000000,20],[10500000,20],[12000000,20],[13500000,20],[15000000,25],[22500000,30],[30000000,25]]</v>
      </c>
      <c r="L21" s="138" t="str">
        <f t="shared" si="19"/>
        <v>[[9,[7500000,10]],[10,[11250000,10]],[11,[18750000,10]],[12,[22500000,10]]]</v>
      </c>
      <c r="M21" s="138" t="str">
        <f t="shared" si="20"/>
        <v>[[9,[7500000,10]],[10,[11250000,10]],[11,[18750000,10]],[12,[22500000,10]]]</v>
      </c>
      <c r="N21" s="11">
        <f t="shared" ca="1" si="21"/>
        <v>27.390999999999998</v>
      </c>
      <c r="O21" s="11">
        <f t="shared" ca="1" si="22"/>
        <v>2.6090000000000018</v>
      </c>
      <c r="P21" s="139" t="s">
        <v>175</v>
      </c>
      <c r="Q21" s="10">
        <f t="shared" si="23"/>
        <v>307</v>
      </c>
      <c r="R21" s="138" t="str">
        <f t="shared" si="24"/>
        <v>307起航大礼包</v>
      </c>
      <c r="S21" s="132" t="str">
        <f t="shared" si="25"/>
        <v>[[1,15000],[2,30000],[3,60000],[4,90000]]</v>
      </c>
      <c r="T21" s="132" t="str">
        <f t="shared" ca="1" si="26"/>
        <v>[[1,2000000],[2,2000000],[3,2000000],[4,2000000]]</v>
      </c>
      <c r="U21" s="138">
        <f t="shared" ca="1" si="27"/>
        <v>20000000</v>
      </c>
      <c r="V21" s="142">
        <v>0</v>
      </c>
      <c r="W21" s="142">
        <v>0</v>
      </c>
      <c r="X21" s="138" t="str">
        <f t="shared" si="28"/>
        <v>[[33,[1710000,2570000]],[34,[2570000,3860000]],[33,[3860000,5140000]]]</v>
      </c>
      <c r="Z21" s="138">
        <f t="shared" ca="1" si="29"/>
        <v>20000000</v>
      </c>
      <c r="AA21" s="138">
        <f t="shared" ca="1" si="30"/>
        <v>20000000</v>
      </c>
      <c r="AB21" s="150">
        <f t="shared" ca="1" si="158"/>
        <v>21000000</v>
      </c>
      <c r="AC21" s="138">
        <f t="shared" ca="1" si="159"/>
        <v>2000000</v>
      </c>
      <c r="AE21" s="146">
        <f t="shared" ref="AE21:AE29" si="187">AF21</f>
        <v>5</v>
      </c>
      <c r="AF21" s="152">
        <v>5</v>
      </c>
      <c r="AG21" s="11">
        <f t="shared" ref="AG21:AG53" ca="1" si="188">AH21</f>
        <v>5000000</v>
      </c>
      <c r="AH21" s="9">
        <f ca="1">_xlfn.IFNA(INDEX('充值活动|RMBActivities'!$S$5:$AS$59,MATCH($A21,'充值活动|RMBActivities'!$A:$A,0)-4,MATCH(AH$4,INDIRECT("'充值活动|RMBActivities'!$S"&amp;MATCH($A21,'充值活动|RMBActivities'!$A:$A,0)&amp;":$AQ"&amp;MATCH($A21,'充值活动|RMBActivities'!$A:$A,0)),0)+3),0)</f>
        <v>5000000</v>
      </c>
      <c r="AI21" s="9">
        <f ca="1">_xlfn.IFNA(INDEX('充值活动|RMBActivities'!$S$5:$AS$59,MATCH($A21,'充值活动|RMBActivities'!$A:$A,0)-4,MATCH(AI$4,INDIRECT("'充值活动|RMBActivities'!$S"&amp;MATCH($A21,'充值活动|RMBActivities'!$A:$A,0)&amp;":$AQ"&amp;MATCH($A21,'充值活动|RMBActivities'!$A:$A,0)),0)+3),0)</f>
        <v>0</v>
      </c>
      <c r="AJ21" s="9">
        <f t="shared" ca="1" si="33"/>
        <v>0</v>
      </c>
      <c r="AK21" s="9">
        <f ca="1">_xlfn.IFNA(INDEX('充值活动|RMBActivities'!$S$5:$AS$59,MATCH($A21,'充值活动|RMBActivities'!$A:$A,0)-4,MATCH(AK$4,INDIRECT("'充值活动|RMBActivities'!$S"&amp;MATCH($A21,'充值活动|RMBActivities'!$A:$A,0)&amp;":$AQ"&amp;MATCH($A21,'充值活动|RMBActivities'!$A:$A,0)),0)+3),0)</f>
        <v>0</v>
      </c>
      <c r="AL21" s="9">
        <f t="shared" ca="1" si="34"/>
        <v>0</v>
      </c>
      <c r="AM21" s="9">
        <f ca="1">_xlfn.IFNA(INDEX('充值活动|RMBActivities'!$S$5:$AS$59,MATCH($A21,'充值活动|RMBActivities'!$A:$A,0)-4,MATCH(AM$4,INDIRECT("'充值活动|RMBActivities'!$S"&amp;MATCH($A21,'充值活动|RMBActivities'!$A:$A,0)&amp;":$AQ"&amp;MATCH($A21,'充值活动|RMBActivities'!$A:$A,0)),0)+3),0)</f>
        <v>0</v>
      </c>
      <c r="AN21" s="9">
        <f t="shared" ca="1" si="141"/>
        <v>0</v>
      </c>
      <c r="AO21" s="9">
        <f ca="1">_xlfn.IFNA(INDEX('充值活动|RMBActivities'!$S$5:$AS$59,MATCH($A21,'充值活动|RMBActivities'!$A:$A,0)-4,MATCH(AO$4,INDIRECT("'充值活动|RMBActivities'!$S"&amp;MATCH($A21,'充值活动|RMBActivities'!$A:$A,0)&amp;":$AQ"&amp;MATCH($A21,'充值活动|RMBActivities'!$A:$A,0)),0)+3),0)</f>
        <v>0</v>
      </c>
      <c r="AP21" s="9">
        <f t="shared" ca="1" si="142"/>
        <v>0</v>
      </c>
      <c r="AQ21" s="9">
        <f ca="1">_xlfn.IFNA(INDEX('充值活动|RMBActivities'!$S$5:$AS$59,MATCH($A21,'充值活动|RMBActivities'!$A:$A,0)-4,MATCH(AQ$4,INDIRECT("'充值活动|RMBActivities'!$S"&amp;MATCH($A21,'充值活动|RMBActivities'!$A:$A,0)&amp;":$AQ"&amp;MATCH($A21,'充值活动|RMBActivities'!$A:$A,0)),0)+3),0)</f>
        <v>20</v>
      </c>
      <c r="AR21" s="9">
        <f t="shared" ca="1" si="36"/>
        <v>2000000</v>
      </c>
      <c r="AS21" s="9">
        <f ca="1">_xlfn.IFNA(INDEX('充值活动|RMBActivities'!$S$5:$AS$59,MATCH($A21,'充值活动|RMBActivities'!$A:$A,0)-4,MATCH(AS$4,INDIRECT("'充值活动|RMBActivities'!$S"&amp;MATCH($A21,'充值活动|RMBActivities'!$A:$A,0)&amp;":$AQ"&amp;MATCH($A21,'充值活动|RMBActivities'!$A:$A,0)),0)+3),0)</f>
        <v>1</v>
      </c>
      <c r="AT21" s="9">
        <f ca="1">AS21*1000000</f>
        <v>1000000</v>
      </c>
      <c r="AU21" s="9">
        <f ca="1">_xlfn.IFNA(INDEX('充值活动|RMBActivities'!$S$5:$AS$59,MATCH($A21,'充值活动|RMBActivities'!$A:$A,0)-4,MATCH(AU$4,INDIRECT("'充值活动|RMBActivities'!$S"&amp;MATCH($A21,'充值活动|RMBActivities'!$A:$A,0)&amp;":$AQ"&amp;MATCH($A21,'充值活动|RMBActivities'!$A:$A,0)),0)+3),0)</f>
        <v>0</v>
      </c>
      <c r="AV21" s="9">
        <f ca="1">AU21*1000000</f>
        <v>0</v>
      </c>
      <c r="AW21" s="9">
        <f ca="1">_xlfn.IFNA(INDEX('充值活动|RMBActivities'!$S$5:$AS$59,MATCH($A21,'充值活动|RMBActivities'!$A:$A,0)-4,MATCH(AW$4,INDIRECT("'充值活动|RMBActivities'!$S"&amp;MATCH($A21,'充值活动|RMBActivities'!$A:$A,0)&amp;":$AQ"&amp;MATCH($A21,'充值活动|RMBActivities'!$A:$A,0)),0)+3),0)</f>
        <v>0</v>
      </c>
      <c r="AX21" s="9">
        <f t="shared" ca="1" si="184"/>
        <v>0</v>
      </c>
      <c r="AY21" s="9">
        <f ca="1">_xlfn.IFNA(INDEX('充值活动|RMBActivities'!$S$5:$AS$59,MATCH($A21,'充值活动|RMBActivities'!$A:$A,0)-4,MATCH(AY$4,INDIRECT("'充值活动|RMBActivities'!$S"&amp;MATCH($A21,'充值活动|RMBActivities'!$A:$A,0)&amp;":$AQ"&amp;MATCH($A21,'充值活动|RMBActivities'!$A:$A,0)),0)+3),0)</f>
        <v>0</v>
      </c>
      <c r="AZ21" s="9">
        <f t="shared" ca="1" si="185"/>
        <v>0</v>
      </c>
      <c r="BA21" s="170"/>
      <c r="BB21" s="170"/>
      <c r="BC21" s="11">
        <f t="shared" ca="1" si="9"/>
        <v>21000000</v>
      </c>
      <c r="BD21" s="170">
        <f t="shared" ca="1" si="10"/>
        <v>700000</v>
      </c>
      <c r="BE21" s="11">
        <f t="shared" ca="1" si="39"/>
        <v>21000000</v>
      </c>
      <c r="BF21" s="170">
        <f t="shared" ca="1" si="40"/>
        <v>700000</v>
      </c>
      <c r="BG21" s="11">
        <f t="shared" ca="1" si="41"/>
        <v>23000000</v>
      </c>
      <c r="BH21" s="170">
        <f t="shared" ca="1" si="11"/>
        <v>766666.66666666663</v>
      </c>
      <c r="BI21" s="10">
        <f t="shared" si="42"/>
        <v>30</v>
      </c>
      <c r="BU21" s="142">
        <v>1</v>
      </c>
      <c r="BV21" s="138">
        <f t="shared" si="12"/>
        <v>15000</v>
      </c>
      <c r="BW21" s="138">
        <f t="shared" si="12"/>
        <v>30000</v>
      </c>
      <c r="BX21" s="138">
        <f t="shared" si="12"/>
        <v>60000</v>
      </c>
      <c r="BY21" s="138">
        <f t="shared" si="12"/>
        <v>90000</v>
      </c>
      <c r="CA21" s="138">
        <f t="shared" ca="1" si="43"/>
        <v>2000000</v>
      </c>
      <c r="CD21" s="146">
        <f t="shared" si="44"/>
        <v>5</v>
      </c>
      <c r="CE21" s="147">
        <f t="shared" si="44"/>
        <v>5</v>
      </c>
      <c r="CF21" s="138">
        <f t="shared" si="45"/>
        <v>15000000</v>
      </c>
      <c r="CG21" s="138">
        <f t="shared" si="46"/>
        <v>15000000</v>
      </c>
      <c r="CH21" s="138">
        <f t="shared" si="47"/>
        <v>4500000</v>
      </c>
      <c r="CI21" s="138">
        <f t="shared" si="112"/>
        <v>10</v>
      </c>
      <c r="CJ21" s="138">
        <f t="shared" si="48"/>
        <v>6000000</v>
      </c>
      <c r="CK21" s="138">
        <f t="shared" si="112"/>
        <v>10</v>
      </c>
      <c r="CL21" s="138">
        <f t="shared" si="49"/>
        <v>7500000</v>
      </c>
      <c r="CM21" s="138">
        <f t="shared" si="112"/>
        <v>14</v>
      </c>
      <c r="CN21" s="138">
        <f t="shared" si="50"/>
        <v>9000000</v>
      </c>
      <c r="CO21" s="138">
        <f t="shared" si="112"/>
        <v>20</v>
      </c>
      <c r="CP21" s="138">
        <f t="shared" si="51"/>
        <v>10500000</v>
      </c>
      <c r="CQ21" s="138">
        <f t="shared" si="112"/>
        <v>20</v>
      </c>
      <c r="CR21" s="138">
        <f t="shared" si="52"/>
        <v>12000000</v>
      </c>
      <c r="CS21" s="138">
        <f t="shared" si="112"/>
        <v>20</v>
      </c>
      <c r="CT21" s="138">
        <f t="shared" si="53"/>
        <v>13500000</v>
      </c>
      <c r="CU21" s="138">
        <f t="shared" si="113"/>
        <v>20</v>
      </c>
      <c r="CV21" s="138">
        <f t="shared" si="54"/>
        <v>15000000</v>
      </c>
      <c r="CW21" s="138">
        <f t="shared" si="114"/>
        <v>25</v>
      </c>
      <c r="CX21" s="138">
        <f t="shared" si="55"/>
        <v>22500000</v>
      </c>
      <c r="CY21" s="138">
        <f t="shared" si="115"/>
        <v>30</v>
      </c>
      <c r="CZ21" s="138">
        <f t="shared" si="56"/>
        <v>30000000</v>
      </c>
      <c r="DA21" s="138">
        <f t="shared" si="116"/>
        <v>25</v>
      </c>
      <c r="DB21" s="180">
        <f t="shared" si="57"/>
        <v>15000000</v>
      </c>
      <c r="DC21" s="138">
        <f t="shared" si="58"/>
        <v>4500000</v>
      </c>
      <c r="DD21" s="138">
        <f t="shared" si="117"/>
        <v>10</v>
      </c>
      <c r="DE21" s="138">
        <f t="shared" si="59"/>
        <v>6000000</v>
      </c>
      <c r="DF21" s="138">
        <f t="shared" si="117"/>
        <v>10</v>
      </c>
      <c r="DG21" s="138">
        <f t="shared" si="60"/>
        <v>7500000</v>
      </c>
      <c r="DH21" s="138">
        <f t="shared" si="117"/>
        <v>14</v>
      </c>
      <c r="DI21" s="138">
        <f t="shared" si="61"/>
        <v>9000000</v>
      </c>
      <c r="DJ21" s="138">
        <f t="shared" si="117"/>
        <v>20</v>
      </c>
      <c r="DK21" s="138">
        <f t="shared" si="62"/>
        <v>10500000</v>
      </c>
      <c r="DL21" s="138">
        <f t="shared" si="117"/>
        <v>20</v>
      </c>
      <c r="DM21" s="138">
        <f t="shared" si="63"/>
        <v>12000000</v>
      </c>
      <c r="DN21" s="138">
        <f t="shared" si="117"/>
        <v>20</v>
      </c>
      <c r="DO21" s="138">
        <f t="shared" si="64"/>
        <v>13500000</v>
      </c>
      <c r="DP21" s="138">
        <f t="shared" si="118"/>
        <v>20</v>
      </c>
      <c r="DQ21" s="138">
        <f t="shared" si="65"/>
        <v>15000000</v>
      </c>
      <c r="DR21" s="138">
        <f t="shared" si="119"/>
        <v>25</v>
      </c>
      <c r="DS21" s="138">
        <f t="shared" si="66"/>
        <v>22500000</v>
      </c>
      <c r="DT21" s="138">
        <f t="shared" si="120"/>
        <v>30</v>
      </c>
      <c r="DU21" s="138">
        <f t="shared" si="67"/>
        <v>30000000</v>
      </c>
      <c r="DV21" s="138">
        <f t="shared" si="121"/>
        <v>25</v>
      </c>
      <c r="DW21" s="180">
        <f t="shared" si="68"/>
        <v>15000000</v>
      </c>
      <c r="DZ21" s="146">
        <f t="shared" si="69"/>
        <v>5</v>
      </c>
      <c r="EA21" s="147">
        <f t="shared" si="70"/>
        <v>5</v>
      </c>
      <c r="EB21" s="181"/>
      <c r="EC21" s="147">
        <f t="shared" si="122"/>
        <v>0.5</v>
      </c>
      <c r="ED21" s="138">
        <f t="shared" si="71"/>
        <v>7500000</v>
      </c>
      <c r="EE21" s="138">
        <f t="shared" si="72"/>
        <v>7500000</v>
      </c>
      <c r="EF21" s="138">
        <f t="shared" si="73"/>
        <v>7500000</v>
      </c>
      <c r="EG21" s="138">
        <f t="shared" si="123"/>
        <v>10</v>
      </c>
      <c r="EH21" s="180">
        <f t="shared" si="74"/>
        <v>7500000</v>
      </c>
      <c r="EI21" s="138">
        <f t="shared" si="75"/>
        <v>7500000</v>
      </c>
      <c r="EJ21" s="138">
        <f t="shared" si="124"/>
        <v>10</v>
      </c>
      <c r="EK21" s="180">
        <f t="shared" si="76"/>
        <v>7500000</v>
      </c>
      <c r="EM21" s="147">
        <f t="shared" si="125"/>
        <v>0.75</v>
      </c>
      <c r="EN21" s="138">
        <f t="shared" si="77"/>
        <v>11250000</v>
      </c>
      <c r="EO21" s="138">
        <f t="shared" si="78"/>
        <v>11250000</v>
      </c>
      <c r="EP21" s="138">
        <f t="shared" si="79"/>
        <v>11250000</v>
      </c>
      <c r="EQ21" s="138">
        <f t="shared" si="126"/>
        <v>10</v>
      </c>
      <c r="ER21" s="180">
        <f t="shared" si="80"/>
        <v>11250000</v>
      </c>
      <c r="ES21" s="138">
        <f t="shared" si="81"/>
        <v>11250000</v>
      </c>
      <c r="ET21" s="138">
        <f t="shared" si="127"/>
        <v>10</v>
      </c>
      <c r="EU21" s="180">
        <f t="shared" si="82"/>
        <v>11250000</v>
      </c>
      <c r="EW21" s="147">
        <f t="shared" si="128"/>
        <v>1.25</v>
      </c>
      <c r="EX21" s="138">
        <f t="shared" si="83"/>
        <v>18750000</v>
      </c>
      <c r="EY21" s="138">
        <f t="shared" si="84"/>
        <v>18750000</v>
      </c>
      <c r="EZ21" s="138">
        <f t="shared" si="85"/>
        <v>18750000</v>
      </c>
      <c r="FA21" s="138">
        <f t="shared" si="129"/>
        <v>10</v>
      </c>
      <c r="FB21" s="180">
        <f t="shared" si="86"/>
        <v>18750000</v>
      </c>
      <c r="FC21" s="138">
        <f t="shared" si="87"/>
        <v>18750000</v>
      </c>
      <c r="FD21" s="138">
        <f t="shared" si="130"/>
        <v>10</v>
      </c>
      <c r="FE21" s="180">
        <f t="shared" si="88"/>
        <v>18750000</v>
      </c>
      <c r="FG21" s="147">
        <f t="shared" si="131"/>
        <v>1.5</v>
      </c>
      <c r="FH21" s="138">
        <f t="shared" si="89"/>
        <v>22500000</v>
      </c>
      <c r="FI21" s="138">
        <f t="shared" si="90"/>
        <v>22500000</v>
      </c>
      <c r="FJ21" s="138">
        <f t="shared" si="91"/>
        <v>22500000</v>
      </c>
      <c r="FK21" s="138">
        <f t="shared" si="132"/>
        <v>10</v>
      </c>
      <c r="FL21" s="180">
        <f t="shared" si="92"/>
        <v>22500000</v>
      </c>
      <c r="FM21" s="138">
        <f t="shared" si="93"/>
        <v>22500000</v>
      </c>
      <c r="FN21" s="138">
        <f t="shared" si="133"/>
        <v>10</v>
      </c>
      <c r="FO21" s="180">
        <f t="shared" si="94"/>
        <v>22500000</v>
      </c>
      <c r="FQ21" s="138">
        <f t="shared" ca="1" si="167"/>
        <v>6000000</v>
      </c>
      <c r="FR21" s="170">
        <f t="shared" ca="1" si="95"/>
        <v>200000</v>
      </c>
      <c r="FS21" s="138">
        <f t="shared" ca="1" si="186"/>
        <v>6000000</v>
      </c>
      <c r="FT21" s="170">
        <f t="shared" ca="1" si="96"/>
        <v>200000</v>
      </c>
      <c r="FU21" s="192">
        <v>1</v>
      </c>
      <c r="FW21" s="193">
        <f t="shared" si="13"/>
        <v>1710000</v>
      </c>
      <c r="FX21" s="193">
        <f t="shared" si="97"/>
        <v>2570000</v>
      </c>
      <c r="FY21" s="193">
        <f t="shared" si="98"/>
        <v>33</v>
      </c>
      <c r="FZ21" s="193">
        <f t="shared" si="99"/>
        <v>2570000</v>
      </c>
      <c r="GA21" s="193">
        <f t="shared" si="100"/>
        <v>3860000</v>
      </c>
      <c r="GB21" s="193">
        <f t="shared" si="101"/>
        <v>34</v>
      </c>
      <c r="GC21" s="193">
        <f t="shared" si="102"/>
        <v>3860000</v>
      </c>
      <c r="GD21" s="193">
        <f t="shared" si="103"/>
        <v>5140000</v>
      </c>
      <c r="GE21" s="193">
        <f t="shared" si="104"/>
        <v>33</v>
      </c>
      <c r="GF21" s="19">
        <f t="shared" si="14"/>
        <v>3284300</v>
      </c>
      <c r="GG21" s="19">
        <f t="shared" ca="1" si="105"/>
        <v>0.77369166666666667</v>
      </c>
      <c r="GH21" s="11">
        <f t="shared" ca="1" si="106"/>
        <v>0.77369166666666667</v>
      </c>
      <c r="GI21" s="11" t="str">
        <f t="shared" si="107"/>
        <v>[[33,[1710000,2570000]],[34,[2570000,3860000]],[33,[3860000,5140000]]]</v>
      </c>
      <c r="GK21" s="50">
        <v>388</v>
      </c>
      <c r="GL21" s="202">
        <f t="shared" ref="GL21:GM22" si="189">GL20</f>
        <v>51829.268292682929</v>
      </c>
      <c r="GM21" s="202">
        <f t="shared" si="189"/>
        <v>91463.414634146335</v>
      </c>
      <c r="GN21" s="203">
        <f t="shared" ref="GN21:GO24" si="190">ROUND($GK21*GL21/10000,0)*10000</f>
        <v>20110000</v>
      </c>
      <c r="GO21" s="203">
        <f t="shared" si="190"/>
        <v>35490000</v>
      </c>
      <c r="GP21" s="204">
        <f>GP20</f>
        <v>60</v>
      </c>
      <c r="GQ21" s="202">
        <f>GQ20</f>
        <v>91463.414634146335</v>
      </c>
      <c r="GR21" s="202">
        <f>GR20</f>
        <v>182926.82926829267</v>
      </c>
      <c r="GS21" s="203">
        <f t="shared" ref="GS21:GT24" si="191">ROUND($GK21*GQ21/10000,0)*10000</f>
        <v>35490000</v>
      </c>
      <c r="GT21" s="203">
        <f t="shared" si="191"/>
        <v>70980000</v>
      </c>
      <c r="GU21" s="204">
        <f>GU20</f>
        <v>20</v>
      </c>
      <c r="GV21" s="202">
        <f>GV20</f>
        <v>152439.0243902439</v>
      </c>
      <c r="GW21" s="202">
        <f>GW20</f>
        <v>274390.24390243902</v>
      </c>
      <c r="GX21" s="203">
        <f t="shared" ref="GX21:GY24" si="192">ROUND($GK21*GV21/10000,0)*10000</f>
        <v>59150000</v>
      </c>
      <c r="GY21" s="203">
        <f t="shared" si="192"/>
        <v>106460000</v>
      </c>
      <c r="GZ21" s="217">
        <f>GZ20</f>
        <v>20</v>
      </c>
      <c r="HA21" s="222">
        <f t="shared" si="15"/>
        <v>43888000</v>
      </c>
      <c r="HB21" s="221"/>
    </row>
    <row r="22" spans="1:210" ht="16.2" x14ac:dyDescent="0.25">
      <c r="A22" s="10">
        <v>308</v>
      </c>
      <c r="B22" s="129" t="s">
        <v>170</v>
      </c>
      <c r="C22" s="127" t="str">
        <f t="shared" ref="C22" si="193">"充值，即可获得"&amp;B22&amp;"奖励"</f>
        <v>充值，即可获得首充特惠奖励</v>
      </c>
      <c r="D22" s="128">
        <v>5</v>
      </c>
      <c r="E22" s="10" t="str">
        <f t="shared" ref="E22" si="194">"1|2|"&amp;MIN(G22*10000,500000)&amp;",1|1|"&amp;MIN(G22*1,1000)</f>
        <v>1|2|60000,1|1|6</v>
      </c>
      <c r="G22" s="10">
        <f>'充值活动|RMBActivities'!E7</f>
        <v>6</v>
      </c>
      <c r="H22" s="11">
        <f t="shared" ref="H22" si="195">AE22*$G22*$AD$2</f>
        <v>6000000</v>
      </c>
      <c r="I22" s="11">
        <f t="shared" ref="I22" si="196">AF22*$G22*$AD$2</f>
        <v>6000000</v>
      </c>
      <c r="J22" s="138" t="str">
        <f t="shared" si="17"/>
        <v>[[1800000,10],[2400000,10],[3000000,14],[3600000,20],[4200000,20],[4800000,20],[5400000,20],[6000000,25],[9000000,30],[12000000,25]]</v>
      </c>
      <c r="K22" s="138" t="str">
        <f t="shared" si="18"/>
        <v>[[1800000,10],[2400000,10],[3000000,14],[3600000,20],[4200000,20],[4800000,20],[5400000,20],[6000000,25],[9000000,30],[12000000,25]]</v>
      </c>
      <c r="L22" s="138" t="str">
        <f t="shared" si="19"/>
        <v>[[9,[3000000,10]],[10,[4500000,10]],[11,[7500000,10]],[12,[9000000,10]]]</v>
      </c>
      <c r="M22" s="138" t="str">
        <f t="shared" si="20"/>
        <v>[[9,[3000000,10]],[10,[4500000,10]],[11,[7500000,10]],[12,[9000000,10]]]</v>
      </c>
      <c r="N22" s="11">
        <f t="shared" ca="1" si="21"/>
        <v>4.9939999999999998</v>
      </c>
      <c r="O22" s="11">
        <f t="shared" ca="1" si="22"/>
        <v>1.0060000000000002</v>
      </c>
      <c r="P22" s="139" t="s">
        <v>176</v>
      </c>
      <c r="Q22" s="10">
        <f t="shared" si="23"/>
        <v>308</v>
      </c>
      <c r="R22" s="138" t="str">
        <f t="shared" si="24"/>
        <v>308首充特惠</v>
      </c>
      <c r="S22" s="132" t="str">
        <f t="shared" si="25"/>
        <v>[[1,3000],[2,6000],[3,12000],[4,18000]]</v>
      </c>
      <c r="T22" s="132" t="str">
        <f t="shared" ca="1" si="26"/>
        <v>[[1,720000],[2,720000],[3,720000],[4,720000]]</v>
      </c>
      <c r="U22" s="138">
        <f t="shared" ca="1" si="27"/>
        <v>7200000</v>
      </c>
      <c r="V22" s="142">
        <v>0</v>
      </c>
      <c r="W22" s="142">
        <v>0</v>
      </c>
      <c r="X22" s="138" t="str">
        <f t="shared" si="28"/>
        <v>[[50,[500000,700000]],[40,[700000,1000000]],[10,[1000000,1500000]]]</v>
      </c>
      <c r="Z22" s="138">
        <f t="shared" ca="1" si="29"/>
        <v>7200000</v>
      </c>
      <c r="AA22" s="138">
        <f t="shared" ca="1" si="30"/>
        <v>7200000</v>
      </c>
      <c r="AB22" s="150">
        <f t="shared" ca="1" si="158"/>
        <v>7200000</v>
      </c>
      <c r="AC22" s="138">
        <f t="shared" ca="1" si="159"/>
        <v>1450000</v>
      </c>
      <c r="AE22" s="146">
        <f t="shared" si="187"/>
        <v>10</v>
      </c>
      <c r="AF22" s="152">
        <v>10</v>
      </c>
      <c r="AG22" s="11">
        <f t="shared" ca="1" si="188"/>
        <v>1200000</v>
      </c>
      <c r="AH22" s="9">
        <f ca="1">_xlfn.IFNA(INDEX('充值活动|RMBActivities'!$S$5:$AS$59,MATCH($A22,'充值活动|RMBActivities'!$A:$A,0)-4,MATCH(AH$4,INDIRECT("'充值活动|RMBActivities'!$S"&amp;MATCH($A22,'充值活动|RMBActivities'!$A:$A,0)&amp;":$AQ"&amp;MATCH($A22,'充值活动|RMBActivities'!$A:$A,0)),0)+3),0)</f>
        <v>1200000</v>
      </c>
      <c r="AI22" s="9">
        <f ca="1">_xlfn.IFNA(INDEX('充值活动|RMBActivities'!$S$5:$AS$59,MATCH($A22,'充值活动|RMBActivities'!$A:$A,0)-4,MATCH(AI$4,INDIRECT("'充值活动|RMBActivities'!$S"&amp;MATCH($A22,'充值活动|RMBActivities'!$A:$A,0)&amp;":$AQ"&amp;MATCH($A22,'充值活动|RMBActivities'!$A:$A,0)),0)+3),0)</f>
        <v>50</v>
      </c>
      <c r="AJ22" s="9">
        <f t="shared" ca="1" si="33"/>
        <v>500000</v>
      </c>
      <c r="AK22" s="9">
        <f ca="1">_xlfn.IFNA(INDEX('充值活动|RMBActivities'!$S$5:$AS$59,MATCH($A22,'充值活动|RMBActivities'!$A:$A,0)-4,MATCH(AK$4,INDIRECT("'充值活动|RMBActivities'!$S"&amp;MATCH($A22,'充值活动|RMBActivities'!$A:$A,0)&amp;":$AQ"&amp;MATCH($A22,'充值活动|RMBActivities'!$A:$A,0)),0)+3),0)</f>
        <v>5</v>
      </c>
      <c r="AL22" s="9">
        <f t="shared" ref="AL22" ca="1" si="197">AK22*2*$AD$2/$AD$3</f>
        <v>100000</v>
      </c>
      <c r="AM22" s="9">
        <f ca="1">_xlfn.IFNA(INDEX('充值活动|RMBActivities'!$S$5:$AS$59,MATCH($A22,'充值活动|RMBActivities'!$A:$A,0)-4,MATCH(AM$4,INDIRECT("'充值活动|RMBActivities'!$S"&amp;MATCH($A22,'充值活动|RMBActivities'!$A:$A,0)&amp;":$AQ"&amp;MATCH($A22,'充值活动|RMBActivities'!$A:$A,0)),0)+3),0)</f>
        <v>5</v>
      </c>
      <c r="AN22" s="9">
        <f t="shared" ref="AN22" ca="1" si="198">AM22*5*$AD$2/$AD$3</f>
        <v>250000</v>
      </c>
      <c r="AO22" s="9">
        <f ca="1">_xlfn.IFNA(INDEX('充值活动|RMBActivities'!$S$5:$AS$59,MATCH($A22,'充值活动|RMBActivities'!$A:$A,0)-4,MATCH(AO$4,INDIRECT("'充值活动|RMBActivities'!$S"&amp;MATCH($A22,'充值活动|RMBActivities'!$A:$A,0)&amp;":$AQ"&amp;MATCH($A22,'充值活动|RMBActivities'!$A:$A,0)),0)+3),0)</f>
        <v>5</v>
      </c>
      <c r="AP22" s="9">
        <f t="shared" ref="AP22" ca="1" si="199">AO22*2*$AD$2/$AD$3</f>
        <v>100000</v>
      </c>
      <c r="AQ22" s="9">
        <f ca="1">_xlfn.IFNA(INDEX('充值活动|RMBActivities'!$S$5:$AS$59,MATCH($A22,'充值活动|RMBActivities'!$A:$A,0)-4,MATCH(AQ$4,INDIRECT("'充值活动|RMBActivities'!$S"&amp;MATCH($A22,'充值活动|RMBActivities'!$A:$A,0)&amp;":$AQ"&amp;MATCH($A22,'充值活动|RMBActivities'!$A:$A,0)),0)+3),0)</f>
        <v>5</v>
      </c>
      <c r="AR22" s="9">
        <f t="shared" ref="AR22" ca="1" si="200">AQ22*10*$AD$2/$AD$3</f>
        <v>500000</v>
      </c>
      <c r="AS22" s="9">
        <f ca="1">_xlfn.IFNA(INDEX('充值活动|RMBActivities'!$S$5:$AS$59,MATCH($A22,'充值活动|RMBActivities'!$A:$A,0)-4,MATCH(AS$4,INDIRECT("'充值活动|RMBActivities'!$S"&amp;MATCH($A22,'充值活动|RMBActivities'!$A:$A,0)&amp;":$AQ"&amp;MATCH($A22,'充值活动|RMBActivities'!$A:$A,0)),0)+3),0)</f>
        <v>0</v>
      </c>
      <c r="AT22" s="9">
        <f t="shared" ref="AT22" ca="1" si="201">AS22*1000000</f>
        <v>0</v>
      </c>
      <c r="AU22" s="9">
        <f ca="1">_xlfn.IFNA(INDEX('充值活动|RMBActivities'!$S$5:$AS$59,MATCH($A22,'充值活动|RMBActivities'!$A:$A,0)-4,MATCH(AU$4,INDIRECT("'充值活动|RMBActivities'!$S"&amp;MATCH($A22,'充值活动|RMBActivities'!$A:$A,0)&amp;":$AQ"&amp;MATCH($A22,'充值活动|RMBActivities'!$A:$A,0)),0)+3),0)</f>
        <v>0</v>
      </c>
      <c r="AV22" s="9">
        <f t="shared" ref="AV22" ca="1" si="202">AU22*1000000</f>
        <v>0</v>
      </c>
      <c r="AW22" s="9">
        <f ca="1">_xlfn.IFNA(INDEX('充值活动|RMBActivities'!$S$5:$AS$59,MATCH($A22,'充值活动|RMBActivities'!$A:$A,0)-4,MATCH(AW$4,INDIRECT("'充值活动|RMBActivities'!$S"&amp;MATCH($A22,'充值活动|RMBActivities'!$A:$A,0)&amp;":$AQ"&amp;MATCH($A22,'充值活动|RMBActivities'!$A:$A,0)),0)+3),0)</f>
        <v>0</v>
      </c>
      <c r="AX22" s="9">
        <f t="shared" ref="AX22" ca="1" si="203">AW22*1000000</f>
        <v>0</v>
      </c>
      <c r="AY22" s="9">
        <f ca="1">_xlfn.IFNA(INDEX('充值活动|RMBActivities'!$S$5:$AS$59,MATCH($A22,'充值活动|RMBActivities'!$A:$A,0)-4,MATCH(AY$4,INDIRECT("'充值活动|RMBActivities'!$S"&amp;MATCH($A22,'充值活动|RMBActivities'!$A:$A,0)&amp;":$AQ"&amp;MATCH($A22,'充值活动|RMBActivities'!$A:$A,0)),0)+3),0)</f>
        <v>0</v>
      </c>
      <c r="AZ22" s="9">
        <f t="shared" ref="AZ22" ca="1" si="204">AY22*1000000</f>
        <v>0</v>
      </c>
      <c r="BA22" s="170"/>
      <c r="BB22" s="170"/>
      <c r="BC22" s="11">
        <f t="shared" ref="BC22" ca="1" si="205">I22+AH22+AT22+AV22+AX22+AZ22</f>
        <v>7200000</v>
      </c>
      <c r="BD22" s="170">
        <f t="shared" ref="BD22" ca="1" si="206">BC22/BI22</f>
        <v>1200000</v>
      </c>
      <c r="BE22" s="11">
        <f t="shared" ref="BE22" ca="1" si="207">I22+AH22+AT22+AV22+AX22+AZ22+AJ22</f>
        <v>7700000</v>
      </c>
      <c r="BF22" s="170">
        <f t="shared" ref="BF22" ca="1" si="208">BE22/BI22</f>
        <v>1283333.3333333333</v>
      </c>
      <c r="BG22" s="11">
        <f t="shared" ref="BG22" ca="1" si="209">I22+AH22+AT22+AV22+AX22+AZ22+AJ22+AL22+AN22+AP22+AR22</f>
        <v>8650000</v>
      </c>
      <c r="BH22" s="170">
        <f t="shared" ref="BH22" ca="1" si="210">BG22/BI22</f>
        <v>1441666.6666666667</v>
      </c>
      <c r="BI22" s="10">
        <f t="shared" ref="BI22" si="211">G22</f>
        <v>6</v>
      </c>
      <c r="BL22" s="10" t="s">
        <v>172</v>
      </c>
      <c r="BM22" s="10" t="s">
        <v>173</v>
      </c>
      <c r="BU22" s="142">
        <v>1</v>
      </c>
      <c r="BV22" s="138">
        <f t="shared" si="12"/>
        <v>3000</v>
      </c>
      <c r="BW22" s="138">
        <f t="shared" si="12"/>
        <v>6000</v>
      </c>
      <c r="BX22" s="138">
        <f t="shared" si="12"/>
        <v>12000</v>
      </c>
      <c r="BY22" s="138">
        <f t="shared" si="12"/>
        <v>18000</v>
      </c>
      <c r="CA22" s="138">
        <f t="shared" ca="1" si="43"/>
        <v>720000</v>
      </c>
      <c r="CD22" s="146">
        <f t="shared" si="44"/>
        <v>10</v>
      </c>
      <c r="CE22" s="147">
        <f t="shared" si="44"/>
        <v>10</v>
      </c>
      <c r="CF22" s="138">
        <f t="shared" si="45"/>
        <v>6000000</v>
      </c>
      <c r="CG22" s="138">
        <f t="shared" si="46"/>
        <v>6000000</v>
      </c>
      <c r="CH22" s="138">
        <f t="shared" si="47"/>
        <v>1800000</v>
      </c>
      <c r="CI22" s="138">
        <f t="shared" si="112"/>
        <v>10</v>
      </c>
      <c r="CJ22" s="138">
        <f t="shared" si="48"/>
        <v>2400000</v>
      </c>
      <c r="CK22" s="138">
        <f t="shared" si="112"/>
        <v>10</v>
      </c>
      <c r="CL22" s="138">
        <f t="shared" si="49"/>
        <v>3000000</v>
      </c>
      <c r="CM22" s="138">
        <f t="shared" si="112"/>
        <v>14</v>
      </c>
      <c r="CN22" s="138">
        <f t="shared" si="50"/>
        <v>3600000</v>
      </c>
      <c r="CO22" s="138">
        <f t="shared" si="112"/>
        <v>20</v>
      </c>
      <c r="CP22" s="138">
        <f t="shared" si="51"/>
        <v>4200000</v>
      </c>
      <c r="CQ22" s="138">
        <f t="shared" si="112"/>
        <v>20</v>
      </c>
      <c r="CR22" s="138">
        <f t="shared" si="52"/>
        <v>4800000</v>
      </c>
      <c r="CS22" s="138">
        <f t="shared" si="112"/>
        <v>20</v>
      </c>
      <c r="CT22" s="138">
        <f t="shared" si="53"/>
        <v>5400000</v>
      </c>
      <c r="CU22" s="138">
        <f t="shared" si="113"/>
        <v>20</v>
      </c>
      <c r="CV22" s="138">
        <f t="shared" si="54"/>
        <v>6000000</v>
      </c>
      <c r="CW22" s="138">
        <f t="shared" si="114"/>
        <v>25</v>
      </c>
      <c r="CX22" s="138">
        <f t="shared" si="55"/>
        <v>9000000</v>
      </c>
      <c r="CY22" s="138">
        <f t="shared" si="115"/>
        <v>30</v>
      </c>
      <c r="CZ22" s="138">
        <f t="shared" si="56"/>
        <v>12000000</v>
      </c>
      <c r="DA22" s="138">
        <f t="shared" si="116"/>
        <v>25</v>
      </c>
      <c r="DB22" s="180">
        <f t="shared" si="57"/>
        <v>6000000</v>
      </c>
      <c r="DC22" s="138">
        <f t="shared" si="58"/>
        <v>1800000</v>
      </c>
      <c r="DD22" s="138">
        <f t="shared" si="117"/>
        <v>10</v>
      </c>
      <c r="DE22" s="138">
        <f t="shared" si="59"/>
        <v>2400000</v>
      </c>
      <c r="DF22" s="138">
        <f t="shared" si="117"/>
        <v>10</v>
      </c>
      <c r="DG22" s="138">
        <f t="shared" si="60"/>
        <v>3000000</v>
      </c>
      <c r="DH22" s="138">
        <f t="shared" si="117"/>
        <v>14</v>
      </c>
      <c r="DI22" s="138">
        <f t="shared" si="61"/>
        <v>3600000</v>
      </c>
      <c r="DJ22" s="138">
        <f t="shared" si="117"/>
        <v>20</v>
      </c>
      <c r="DK22" s="138">
        <f t="shared" si="62"/>
        <v>4200000</v>
      </c>
      <c r="DL22" s="138">
        <f t="shared" si="117"/>
        <v>20</v>
      </c>
      <c r="DM22" s="138">
        <f t="shared" si="63"/>
        <v>4800000</v>
      </c>
      <c r="DN22" s="138">
        <f t="shared" si="117"/>
        <v>20</v>
      </c>
      <c r="DO22" s="138">
        <f t="shared" si="64"/>
        <v>5400000</v>
      </c>
      <c r="DP22" s="138">
        <f t="shared" si="118"/>
        <v>20</v>
      </c>
      <c r="DQ22" s="138">
        <f t="shared" si="65"/>
        <v>6000000</v>
      </c>
      <c r="DR22" s="138">
        <f t="shared" si="119"/>
        <v>25</v>
      </c>
      <c r="DS22" s="138">
        <f t="shared" si="66"/>
        <v>9000000</v>
      </c>
      <c r="DT22" s="138">
        <f t="shared" si="120"/>
        <v>30</v>
      </c>
      <c r="DU22" s="138">
        <f t="shared" si="67"/>
        <v>12000000</v>
      </c>
      <c r="DV22" s="138">
        <f t="shared" si="121"/>
        <v>25</v>
      </c>
      <c r="DW22" s="180">
        <f t="shared" si="68"/>
        <v>6000000</v>
      </c>
      <c r="DZ22" s="146">
        <f t="shared" si="69"/>
        <v>10</v>
      </c>
      <c r="EA22" s="147">
        <f t="shared" si="70"/>
        <v>10</v>
      </c>
      <c r="EB22" s="181"/>
      <c r="EC22" s="147">
        <f t="shared" si="122"/>
        <v>0.5</v>
      </c>
      <c r="ED22" s="138">
        <f t="shared" si="71"/>
        <v>3000000</v>
      </c>
      <c r="EE22" s="138">
        <f t="shared" si="72"/>
        <v>3000000</v>
      </c>
      <c r="EF22" s="138">
        <f t="shared" si="73"/>
        <v>3000000</v>
      </c>
      <c r="EG22" s="138">
        <f t="shared" si="123"/>
        <v>10</v>
      </c>
      <c r="EH22" s="180">
        <f t="shared" si="74"/>
        <v>3000000</v>
      </c>
      <c r="EI22" s="138">
        <f t="shared" si="75"/>
        <v>3000000</v>
      </c>
      <c r="EJ22" s="138">
        <f t="shared" si="124"/>
        <v>10</v>
      </c>
      <c r="EK22" s="180">
        <f t="shared" si="76"/>
        <v>3000000</v>
      </c>
      <c r="EM22" s="147">
        <f t="shared" si="125"/>
        <v>0.75</v>
      </c>
      <c r="EN22" s="138">
        <f t="shared" si="77"/>
        <v>4500000</v>
      </c>
      <c r="EO22" s="138">
        <f t="shared" si="78"/>
        <v>4500000</v>
      </c>
      <c r="EP22" s="138">
        <f t="shared" si="79"/>
        <v>4500000</v>
      </c>
      <c r="EQ22" s="138">
        <f t="shared" si="126"/>
        <v>10</v>
      </c>
      <c r="ER22" s="180">
        <f t="shared" si="80"/>
        <v>4500000</v>
      </c>
      <c r="ES22" s="138">
        <f t="shared" si="81"/>
        <v>4500000</v>
      </c>
      <c r="ET22" s="138">
        <f t="shared" si="127"/>
        <v>10</v>
      </c>
      <c r="EU22" s="180">
        <f t="shared" si="82"/>
        <v>4500000</v>
      </c>
      <c r="EW22" s="147">
        <f t="shared" si="128"/>
        <v>1.25</v>
      </c>
      <c r="EX22" s="138">
        <f t="shared" si="83"/>
        <v>7500000</v>
      </c>
      <c r="EY22" s="138">
        <f t="shared" si="84"/>
        <v>7500000</v>
      </c>
      <c r="EZ22" s="138">
        <f t="shared" si="85"/>
        <v>7500000</v>
      </c>
      <c r="FA22" s="138">
        <f t="shared" si="129"/>
        <v>10</v>
      </c>
      <c r="FB22" s="180">
        <f t="shared" si="86"/>
        <v>7500000</v>
      </c>
      <c r="FC22" s="138">
        <f t="shared" si="87"/>
        <v>7500000</v>
      </c>
      <c r="FD22" s="138">
        <f t="shared" si="130"/>
        <v>10</v>
      </c>
      <c r="FE22" s="180">
        <f t="shared" si="88"/>
        <v>7500000</v>
      </c>
      <c r="FG22" s="147">
        <f t="shared" si="131"/>
        <v>1.5</v>
      </c>
      <c r="FH22" s="138">
        <f t="shared" si="89"/>
        <v>9000000</v>
      </c>
      <c r="FI22" s="138">
        <f t="shared" si="90"/>
        <v>9000000</v>
      </c>
      <c r="FJ22" s="138">
        <f t="shared" si="91"/>
        <v>9000000</v>
      </c>
      <c r="FK22" s="138">
        <f t="shared" si="132"/>
        <v>10</v>
      </c>
      <c r="FL22" s="180">
        <f t="shared" si="92"/>
        <v>9000000</v>
      </c>
      <c r="FM22" s="138">
        <f t="shared" si="93"/>
        <v>9000000</v>
      </c>
      <c r="FN22" s="138">
        <f t="shared" si="133"/>
        <v>10</v>
      </c>
      <c r="FO22" s="180">
        <f t="shared" si="94"/>
        <v>9000000</v>
      </c>
      <c r="FQ22" s="138">
        <f t="shared" ca="1" si="167"/>
        <v>1200000</v>
      </c>
      <c r="FR22" s="170">
        <f t="shared" ca="1" si="95"/>
        <v>200000</v>
      </c>
      <c r="FS22" s="138">
        <f t="shared" ca="1" si="186"/>
        <v>1200000</v>
      </c>
      <c r="FT22" s="170">
        <f t="shared" ca="1" si="96"/>
        <v>200000</v>
      </c>
      <c r="FU22" s="192">
        <v>1</v>
      </c>
      <c r="FW22" s="193">
        <f t="shared" si="13"/>
        <v>500000</v>
      </c>
      <c r="FX22" s="193">
        <f t="shared" si="97"/>
        <v>700000</v>
      </c>
      <c r="FY22" s="193">
        <f t="shared" si="98"/>
        <v>50</v>
      </c>
      <c r="FZ22" s="193">
        <f t="shared" si="99"/>
        <v>700000</v>
      </c>
      <c r="GA22" s="193">
        <f t="shared" si="100"/>
        <v>1000000</v>
      </c>
      <c r="GB22" s="193">
        <f t="shared" si="101"/>
        <v>40</v>
      </c>
      <c r="GC22" s="193">
        <f t="shared" si="102"/>
        <v>1000000</v>
      </c>
      <c r="GD22" s="193">
        <f t="shared" si="103"/>
        <v>1500000</v>
      </c>
      <c r="GE22" s="193">
        <f t="shared" si="104"/>
        <v>10</v>
      </c>
      <c r="GF22" s="19">
        <f t="shared" si="14"/>
        <v>765000</v>
      </c>
      <c r="GG22" s="19">
        <f t="shared" ca="1" si="105"/>
        <v>0.81874999999999998</v>
      </c>
      <c r="GH22" s="11">
        <f t="shared" ca="1" si="106"/>
        <v>0.81874999999999998</v>
      </c>
      <c r="GI22" s="11" t="str">
        <f t="shared" si="107"/>
        <v>[[50,[500000,700000]],[40,[700000,1000000]],[10,[1000000,1500000]]]</v>
      </c>
      <c r="GK22" s="53">
        <v>488</v>
      </c>
      <c r="GL22" s="206">
        <f t="shared" si="189"/>
        <v>51829.268292682929</v>
      </c>
      <c r="GM22" s="206">
        <f t="shared" si="189"/>
        <v>91463.414634146335</v>
      </c>
      <c r="GN22" s="207">
        <f t="shared" si="190"/>
        <v>25290000</v>
      </c>
      <c r="GO22" s="207">
        <f t="shared" si="190"/>
        <v>44630000</v>
      </c>
      <c r="GP22" s="208">
        <f t="shared" ref="GP22:GR27" si="212">GP21</f>
        <v>60</v>
      </c>
      <c r="GQ22" s="206">
        <f t="shared" si="212"/>
        <v>91463.414634146335</v>
      </c>
      <c r="GR22" s="206">
        <f t="shared" si="212"/>
        <v>182926.82926829267</v>
      </c>
      <c r="GS22" s="207">
        <f t="shared" si="191"/>
        <v>44630000</v>
      </c>
      <c r="GT22" s="207">
        <f t="shared" si="191"/>
        <v>89270000</v>
      </c>
      <c r="GU22" s="208">
        <f t="shared" ref="GU22:GW27" si="213">GU21</f>
        <v>20</v>
      </c>
      <c r="GV22" s="206">
        <f t="shared" si="213"/>
        <v>152439.0243902439</v>
      </c>
      <c r="GW22" s="206">
        <f t="shared" si="213"/>
        <v>274390.24390243902</v>
      </c>
      <c r="GX22" s="207">
        <f t="shared" si="192"/>
        <v>74390000</v>
      </c>
      <c r="GY22" s="207">
        <f t="shared" si="192"/>
        <v>133900000</v>
      </c>
      <c r="GZ22" s="218">
        <f t="shared" ref="GZ22:GZ27" si="214">GZ21</f>
        <v>20</v>
      </c>
      <c r="HA22" s="222">
        <f t="shared" si="15"/>
        <v>55195000</v>
      </c>
      <c r="HB22" s="221"/>
    </row>
    <row r="23" spans="1:210" ht="16.2" x14ac:dyDescent="0.25">
      <c r="A23" s="10">
        <v>501</v>
      </c>
      <c r="B23" s="126" t="str">
        <f>"喜从天降."&amp;G23&amp;"元"</f>
        <v>喜从天降.30元</v>
      </c>
      <c r="C23" s="127" t="str">
        <f t="shared" si="0"/>
        <v>充值，即可获得喜从天降.30元奖励</v>
      </c>
      <c r="D23" s="128">
        <v>5</v>
      </c>
      <c r="E23" s="10" t="str">
        <f t="shared" si="140"/>
        <v>1|2|300000,1|1|30</v>
      </c>
      <c r="G23" s="10">
        <f>'充值活动|RMBActivities'!E8</f>
        <v>30</v>
      </c>
      <c r="H23" s="11">
        <f t="shared" si="1"/>
        <v>3000000</v>
      </c>
      <c r="I23" s="11">
        <f t="shared" si="2"/>
        <v>3000000</v>
      </c>
      <c r="J23" s="138" t="str">
        <f t="shared" si="17"/>
        <v>[[900000,10],[1200000,10],[1500000,14],[1800000,20],[2100000,20],[2400000,20],[2700000,20],[3000000,25],[4500000,30],[6000000,25]]</v>
      </c>
      <c r="K23" s="138" t="str">
        <f t="shared" si="18"/>
        <v>[[900000,10],[1200000,10],[1500000,14],[1800000,20],[2100000,20],[2400000,20],[2700000,20],[3000000,25],[4500000,30],[6000000,25]]</v>
      </c>
      <c r="L23" s="138" t="str">
        <f t="shared" si="19"/>
        <v>[[9,[1500000,10]],[10,[2250000,10]],[11,[3750000,10]],[12,[4500000,10]]]</v>
      </c>
      <c r="M23" s="138" t="str">
        <f t="shared" si="20"/>
        <v>[[9,[1500000,10]],[10,[2250000,10]],[11,[3750000,10]],[12,[4500000,10]]]</v>
      </c>
      <c r="N23" s="11">
        <f t="shared" ca="1" si="21"/>
        <v>26.527000000000001</v>
      </c>
      <c r="O23" s="11">
        <f t="shared" ca="1" si="22"/>
        <v>3.472999999999999</v>
      </c>
      <c r="P23" s="139" t="s">
        <v>177</v>
      </c>
      <c r="Q23" s="10">
        <f t="shared" si="23"/>
        <v>501</v>
      </c>
      <c r="R23" s="138" t="str">
        <f t="shared" si="24"/>
        <v>501喜从天降.30元</v>
      </c>
      <c r="S23" s="132" t="str">
        <f t="shared" si="25"/>
        <v>[[1,9000],[2,18000],[3,36000],[4,54000]]</v>
      </c>
      <c r="T23" s="132" t="str">
        <f t="shared" ca="1" si="26"/>
        <v>[[1,1100000],[2,1100000],[3,1100000],[4,1100000]]</v>
      </c>
      <c r="U23" s="138">
        <f t="shared" ca="1" si="27"/>
        <v>11000000</v>
      </c>
      <c r="V23" s="142">
        <v>0</v>
      </c>
      <c r="W23" s="142">
        <v>0</v>
      </c>
      <c r="X23" s="138" t="str">
        <f t="shared" si="28"/>
        <v/>
      </c>
      <c r="Z23" s="138">
        <f t="shared" ca="1" si="29"/>
        <v>11000000</v>
      </c>
      <c r="AA23" s="138">
        <f t="shared" ca="1" si="30"/>
        <v>11000000</v>
      </c>
      <c r="AB23" s="150">
        <f t="shared" ca="1" si="158"/>
        <v>11000000</v>
      </c>
      <c r="AC23" s="138">
        <f t="shared" ca="1" si="159"/>
        <v>1440000</v>
      </c>
      <c r="AE23" s="146">
        <f t="shared" si="187"/>
        <v>1</v>
      </c>
      <c r="AF23" s="153">
        <v>1</v>
      </c>
      <c r="AG23" s="11">
        <f t="shared" ca="1" si="188"/>
        <v>8000000</v>
      </c>
      <c r="AH23" s="9">
        <f ca="1">_xlfn.IFNA(INDEX('充值活动|RMBActivities'!$S$5:$AS$59,MATCH($A23,'充值活动|RMBActivities'!$A:$A,0)-4,MATCH(AH$4,INDIRECT("'充值活动|RMBActivities'!$S"&amp;MATCH($A23,'充值活动|RMBActivities'!$A:$A,0)&amp;":$AQ"&amp;MATCH($A23,'充值活动|RMBActivities'!$A:$A,0)),0)+3),0)</f>
        <v>8000000</v>
      </c>
      <c r="AI23" s="9">
        <f ca="1">_xlfn.IFNA(INDEX('充值活动|RMBActivities'!$S$5:$AS$59,MATCH($A23,'充值活动|RMBActivities'!$A:$A,0)-4,MATCH(AI$4,INDIRECT("'充值活动|RMBActivities'!$S"&amp;MATCH($A23,'充值活动|RMBActivities'!$A:$A,0)&amp;":$AQ"&amp;MATCH($A23,'充值活动|RMBActivities'!$A:$A,0)),0)+3),0)</f>
        <v>100</v>
      </c>
      <c r="AJ23" s="9">
        <f t="shared" ca="1" si="33"/>
        <v>1000000</v>
      </c>
      <c r="AK23" s="9">
        <f ca="1">_xlfn.IFNA(INDEX('充值活动|RMBActivities'!$S$5:$AS$59,MATCH($A23,'充值活动|RMBActivities'!$A:$A,0)-4,MATCH(AK$4,INDIRECT("'充值活动|RMBActivities'!$S"&amp;MATCH($A23,'充值活动|RMBActivities'!$A:$A,0)&amp;":$AQ"&amp;MATCH($A23,'充值活动|RMBActivities'!$A:$A,0)),0)+3),0)</f>
        <v>5</v>
      </c>
      <c r="AL23" s="9">
        <f t="shared" ca="1" si="34"/>
        <v>100000</v>
      </c>
      <c r="AM23" s="9">
        <f ca="1">_xlfn.IFNA(INDEX('充值活动|RMBActivities'!$S$5:$AS$59,MATCH($A23,'充值活动|RMBActivities'!$A:$A,0)-4,MATCH(AM$4,INDIRECT("'充值活动|RMBActivities'!$S"&amp;MATCH($A23,'充值活动|RMBActivities'!$A:$A,0)&amp;":$AQ"&amp;MATCH($A23,'充值活动|RMBActivities'!$A:$A,0)),0)+3),0)</f>
        <v>2</v>
      </c>
      <c r="AN23" s="9">
        <f t="shared" ca="1" si="141"/>
        <v>100000</v>
      </c>
      <c r="AO23" s="9">
        <f ca="1">_xlfn.IFNA(INDEX('充值活动|RMBActivities'!$S$5:$AS$59,MATCH($A23,'充值活动|RMBActivities'!$A:$A,0)-4,MATCH(AO$4,INDIRECT("'充值活动|RMBActivities'!$S"&amp;MATCH($A23,'充值活动|RMBActivities'!$A:$A,0)&amp;":$AQ"&amp;MATCH($A23,'充值活动|RMBActivities'!$A:$A,0)),0)+3),0)</f>
        <v>2</v>
      </c>
      <c r="AP23" s="9">
        <f t="shared" ca="1" si="142"/>
        <v>40000</v>
      </c>
      <c r="AQ23" s="9">
        <f ca="1">_xlfn.IFNA(INDEX('充值活动|RMBActivities'!$S$5:$AS$59,MATCH($A23,'充值活动|RMBActivities'!$A:$A,0)-4,MATCH(AQ$4,INDIRECT("'充值活动|RMBActivities'!$S"&amp;MATCH($A23,'充值活动|RMBActivities'!$A:$A,0)&amp;":$AQ"&amp;MATCH($A23,'充值活动|RMBActivities'!$A:$A,0)),0)+3),0)</f>
        <v>2</v>
      </c>
      <c r="AR23" s="9">
        <f t="shared" ca="1" si="36"/>
        <v>200000</v>
      </c>
      <c r="AS23" s="9">
        <f ca="1">_xlfn.IFNA(INDEX('充值活动|RMBActivities'!$S$5:$AS$59,MATCH($A23,'充值活动|RMBActivities'!$A:$A,0)-4,MATCH(AS$4,INDIRECT("'充值活动|RMBActivities'!$S"&amp;MATCH($A23,'充值活动|RMBActivities'!$A:$A,0)&amp;":$AQ"&amp;MATCH($A23,'充值活动|RMBActivities'!$A:$A,0)),0)+3),0)</f>
        <v>0</v>
      </c>
      <c r="AT23" s="9">
        <f t="shared" ref="AT23:AV42" ca="1" si="215">AS23*1000000</f>
        <v>0</v>
      </c>
      <c r="AU23" s="9">
        <f ca="1">_xlfn.IFNA(INDEX('充值活动|RMBActivities'!$S$5:$AS$59,MATCH($A23,'充值活动|RMBActivities'!$A:$A,0)-4,MATCH(AU$4,INDIRECT("'充值活动|RMBActivities'!$S"&amp;MATCH($A23,'充值活动|RMBActivities'!$A:$A,0)&amp;":$AQ"&amp;MATCH($A23,'充值活动|RMBActivities'!$A:$A,0)),0)+3),0)</f>
        <v>0</v>
      </c>
      <c r="AV23" s="9">
        <f t="shared" ca="1" si="215"/>
        <v>0</v>
      </c>
      <c r="AW23" s="9">
        <f ca="1">_xlfn.IFNA(INDEX('充值活动|RMBActivities'!$S$5:$AS$59,MATCH($A23,'充值活动|RMBActivities'!$A:$A,0)-4,MATCH(AW$4,INDIRECT("'充值活动|RMBActivities'!$S"&amp;MATCH($A23,'充值活动|RMBActivities'!$A:$A,0)&amp;":$AQ"&amp;MATCH($A23,'充值活动|RMBActivities'!$A:$A,0)),0)+3),0)</f>
        <v>0</v>
      </c>
      <c r="AX23" s="9">
        <f t="shared" ref="AX23" ca="1" si="216">AW23*1000000</f>
        <v>0</v>
      </c>
      <c r="AY23" s="9">
        <f ca="1">_xlfn.IFNA(INDEX('充值活动|RMBActivities'!$S$5:$AS$59,MATCH($A23,'充值活动|RMBActivities'!$A:$A,0)-4,MATCH(AY$4,INDIRECT("'充值活动|RMBActivities'!$S"&amp;MATCH($A23,'充值活动|RMBActivities'!$A:$A,0)&amp;":$AQ"&amp;MATCH($A23,'充值活动|RMBActivities'!$A:$A,0)),0)+3),0)</f>
        <v>0</v>
      </c>
      <c r="AZ23" s="9">
        <f t="shared" ref="AZ23" ca="1" si="217">AY23*1000000</f>
        <v>0</v>
      </c>
      <c r="BA23" s="170"/>
      <c r="BB23" s="170"/>
      <c r="BC23" s="11">
        <f t="shared" ca="1" si="9"/>
        <v>11000000</v>
      </c>
      <c r="BD23" s="170">
        <f t="shared" ca="1" si="10"/>
        <v>366666.66666666669</v>
      </c>
      <c r="BE23" s="11">
        <f t="shared" ca="1" si="39"/>
        <v>12000000</v>
      </c>
      <c r="BF23" s="170">
        <f t="shared" ca="1" si="40"/>
        <v>400000</v>
      </c>
      <c r="BG23" s="11">
        <f t="shared" ca="1" si="41"/>
        <v>12440000</v>
      </c>
      <c r="BH23" s="170">
        <f t="shared" ca="1" si="11"/>
        <v>414666.66666666669</v>
      </c>
      <c r="BI23" s="10">
        <f t="shared" si="42"/>
        <v>30</v>
      </c>
      <c r="BL23" s="10" t="s">
        <v>178</v>
      </c>
      <c r="BM23" s="10" t="s">
        <v>179</v>
      </c>
      <c r="BU23" s="142">
        <v>0.6</v>
      </c>
      <c r="BV23" s="138">
        <f t="shared" si="12"/>
        <v>9000</v>
      </c>
      <c r="BW23" s="138">
        <f t="shared" si="12"/>
        <v>18000</v>
      </c>
      <c r="BX23" s="138">
        <f t="shared" si="12"/>
        <v>36000</v>
      </c>
      <c r="BY23" s="138">
        <f t="shared" si="12"/>
        <v>54000</v>
      </c>
      <c r="CA23" s="138">
        <f t="shared" ca="1" si="43"/>
        <v>1100000</v>
      </c>
      <c r="CD23" s="146">
        <f t="shared" si="44"/>
        <v>1</v>
      </c>
      <c r="CE23" s="147">
        <f t="shared" si="44"/>
        <v>1</v>
      </c>
      <c r="CF23" s="138">
        <f t="shared" si="45"/>
        <v>3000000</v>
      </c>
      <c r="CG23" s="138">
        <f t="shared" si="46"/>
        <v>3000000</v>
      </c>
      <c r="CH23" s="138">
        <f t="shared" si="47"/>
        <v>900000</v>
      </c>
      <c r="CI23" s="138">
        <f t="shared" si="112"/>
        <v>10</v>
      </c>
      <c r="CJ23" s="138">
        <f t="shared" si="48"/>
        <v>1200000</v>
      </c>
      <c r="CK23" s="138">
        <f t="shared" si="112"/>
        <v>10</v>
      </c>
      <c r="CL23" s="138">
        <f t="shared" si="49"/>
        <v>1500000</v>
      </c>
      <c r="CM23" s="138">
        <f t="shared" si="112"/>
        <v>14</v>
      </c>
      <c r="CN23" s="138">
        <f t="shared" si="50"/>
        <v>1800000</v>
      </c>
      <c r="CO23" s="138">
        <f t="shared" si="112"/>
        <v>20</v>
      </c>
      <c r="CP23" s="138">
        <f t="shared" si="51"/>
        <v>2100000</v>
      </c>
      <c r="CQ23" s="138">
        <f t="shared" si="112"/>
        <v>20</v>
      </c>
      <c r="CR23" s="138">
        <f t="shared" si="52"/>
        <v>2400000</v>
      </c>
      <c r="CS23" s="138">
        <f t="shared" si="112"/>
        <v>20</v>
      </c>
      <c r="CT23" s="138">
        <f t="shared" si="53"/>
        <v>2700000</v>
      </c>
      <c r="CU23" s="138">
        <f t="shared" si="113"/>
        <v>20</v>
      </c>
      <c r="CV23" s="138">
        <f t="shared" si="54"/>
        <v>3000000</v>
      </c>
      <c r="CW23" s="138">
        <f t="shared" si="114"/>
        <v>25</v>
      </c>
      <c r="CX23" s="138">
        <f t="shared" si="55"/>
        <v>4500000</v>
      </c>
      <c r="CY23" s="138">
        <f t="shared" si="115"/>
        <v>30</v>
      </c>
      <c r="CZ23" s="138">
        <f t="shared" si="56"/>
        <v>6000000</v>
      </c>
      <c r="DA23" s="138">
        <f t="shared" si="116"/>
        <v>25</v>
      </c>
      <c r="DB23" s="180">
        <f t="shared" si="57"/>
        <v>3000000</v>
      </c>
      <c r="DC23" s="138">
        <f t="shared" si="58"/>
        <v>900000</v>
      </c>
      <c r="DD23" s="138">
        <f t="shared" si="117"/>
        <v>10</v>
      </c>
      <c r="DE23" s="138">
        <f t="shared" si="59"/>
        <v>1200000</v>
      </c>
      <c r="DF23" s="138">
        <f t="shared" si="117"/>
        <v>10</v>
      </c>
      <c r="DG23" s="138">
        <f t="shared" si="60"/>
        <v>1500000</v>
      </c>
      <c r="DH23" s="138">
        <f t="shared" si="117"/>
        <v>14</v>
      </c>
      <c r="DI23" s="138">
        <f t="shared" si="61"/>
        <v>1800000</v>
      </c>
      <c r="DJ23" s="138">
        <f t="shared" si="117"/>
        <v>20</v>
      </c>
      <c r="DK23" s="138">
        <f t="shared" si="62"/>
        <v>2100000</v>
      </c>
      <c r="DL23" s="138">
        <f t="shared" si="117"/>
        <v>20</v>
      </c>
      <c r="DM23" s="138">
        <f t="shared" si="63"/>
        <v>2400000</v>
      </c>
      <c r="DN23" s="138">
        <f t="shared" si="117"/>
        <v>20</v>
      </c>
      <c r="DO23" s="138">
        <f t="shared" si="64"/>
        <v>2700000</v>
      </c>
      <c r="DP23" s="138">
        <f t="shared" si="118"/>
        <v>20</v>
      </c>
      <c r="DQ23" s="138">
        <f t="shared" si="65"/>
        <v>3000000</v>
      </c>
      <c r="DR23" s="138">
        <f t="shared" si="119"/>
        <v>25</v>
      </c>
      <c r="DS23" s="138">
        <f t="shared" si="66"/>
        <v>4500000</v>
      </c>
      <c r="DT23" s="138">
        <f t="shared" si="120"/>
        <v>30</v>
      </c>
      <c r="DU23" s="138">
        <f t="shared" si="67"/>
        <v>6000000</v>
      </c>
      <c r="DV23" s="138">
        <f t="shared" si="121"/>
        <v>25</v>
      </c>
      <c r="DW23" s="180">
        <f t="shared" si="68"/>
        <v>3000000</v>
      </c>
      <c r="DZ23" s="146">
        <f t="shared" si="69"/>
        <v>1</v>
      </c>
      <c r="EA23" s="147">
        <f t="shared" si="70"/>
        <v>1</v>
      </c>
      <c r="EB23" s="181"/>
      <c r="EC23" s="147">
        <f t="shared" si="122"/>
        <v>0.5</v>
      </c>
      <c r="ED23" s="138">
        <f t="shared" si="71"/>
        <v>1500000</v>
      </c>
      <c r="EE23" s="138">
        <f t="shared" si="72"/>
        <v>1500000</v>
      </c>
      <c r="EF23" s="138">
        <f t="shared" si="73"/>
        <v>1500000</v>
      </c>
      <c r="EG23" s="138">
        <f t="shared" si="123"/>
        <v>10</v>
      </c>
      <c r="EH23" s="180">
        <f t="shared" si="74"/>
        <v>1500000</v>
      </c>
      <c r="EI23" s="138">
        <f t="shared" si="75"/>
        <v>1500000</v>
      </c>
      <c r="EJ23" s="138">
        <f t="shared" si="124"/>
        <v>10</v>
      </c>
      <c r="EK23" s="180">
        <f t="shared" si="76"/>
        <v>1500000</v>
      </c>
      <c r="EM23" s="147">
        <f t="shared" si="125"/>
        <v>0.75</v>
      </c>
      <c r="EN23" s="138">
        <f t="shared" si="77"/>
        <v>2250000</v>
      </c>
      <c r="EO23" s="138">
        <f t="shared" si="78"/>
        <v>2250000</v>
      </c>
      <c r="EP23" s="138">
        <f t="shared" si="79"/>
        <v>2250000</v>
      </c>
      <c r="EQ23" s="138">
        <f t="shared" si="126"/>
        <v>10</v>
      </c>
      <c r="ER23" s="180">
        <f t="shared" si="80"/>
        <v>2250000</v>
      </c>
      <c r="ES23" s="138">
        <f t="shared" si="81"/>
        <v>2250000</v>
      </c>
      <c r="ET23" s="138">
        <f t="shared" si="127"/>
        <v>10</v>
      </c>
      <c r="EU23" s="180">
        <f t="shared" si="82"/>
        <v>2250000</v>
      </c>
      <c r="EW23" s="147">
        <f t="shared" si="128"/>
        <v>1.25</v>
      </c>
      <c r="EX23" s="138">
        <f t="shared" si="83"/>
        <v>3750000</v>
      </c>
      <c r="EY23" s="138">
        <f t="shared" si="84"/>
        <v>3750000</v>
      </c>
      <c r="EZ23" s="138">
        <f t="shared" si="85"/>
        <v>3750000</v>
      </c>
      <c r="FA23" s="138">
        <f t="shared" si="129"/>
        <v>10</v>
      </c>
      <c r="FB23" s="180">
        <f t="shared" si="86"/>
        <v>3750000</v>
      </c>
      <c r="FC23" s="138">
        <f t="shared" si="87"/>
        <v>3750000</v>
      </c>
      <c r="FD23" s="138">
        <f t="shared" si="130"/>
        <v>10</v>
      </c>
      <c r="FE23" s="180">
        <f t="shared" si="88"/>
        <v>3750000</v>
      </c>
      <c r="FG23" s="147">
        <f t="shared" si="131"/>
        <v>1.5</v>
      </c>
      <c r="FH23" s="138">
        <f t="shared" si="89"/>
        <v>4500000</v>
      </c>
      <c r="FI23" s="138">
        <f t="shared" si="90"/>
        <v>4500000</v>
      </c>
      <c r="FJ23" s="138">
        <f t="shared" si="91"/>
        <v>4500000</v>
      </c>
      <c r="FK23" s="138">
        <f t="shared" si="132"/>
        <v>10</v>
      </c>
      <c r="FL23" s="180">
        <f t="shared" si="92"/>
        <v>4500000</v>
      </c>
      <c r="FM23" s="138">
        <f t="shared" si="93"/>
        <v>4500000</v>
      </c>
      <c r="FN23" s="138">
        <f t="shared" si="133"/>
        <v>10</v>
      </c>
      <c r="FO23" s="180">
        <f t="shared" si="94"/>
        <v>4500000</v>
      </c>
      <c r="FQ23" s="138">
        <f t="shared" ca="1" si="167"/>
        <v>8000000</v>
      </c>
      <c r="FR23" s="170">
        <f t="shared" ca="1" si="95"/>
        <v>266666.66666666669</v>
      </c>
      <c r="FS23" s="138">
        <f t="shared" ca="1" si="186"/>
        <v>8000000</v>
      </c>
      <c r="FT23" s="170">
        <f t="shared" ca="1" si="96"/>
        <v>266666.66666666669</v>
      </c>
      <c r="FU23" s="192">
        <v>0</v>
      </c>
      <c r="FW23" s="193">
        <f t="shared" si="13"/>
        <v>0</v>
      </c>
      <c r="FX23" s="193">
        <f t="shared" si="97"/>
        <v>0</v>
      </c>
      <c r="FY23" s="193">
        <f t="shared" si="98"/>
        <v>33</v>
      </c>
      <c r="FZ23" s="193">
        <f t="shared" si="99"/>
        <v>0</v>
      </c>
      <c r="GA23" s="193">
        <f t="shared" si="100"/>
        <v>0</v>
      </c>
      <c r="GB23" s="193">
        <f t="shared" si="101"/>
        <v>34</v>
      </c>
      <c r="GC23" s="193">
        <f t="shared" si="102"/>
        <v>0</v>
      </c>
      <c r="GD23" s="193">
        <f t="shared" si="103"/>
        <v>0</v>
      </c>
      <c r="GE23" s="193">
        <f t="shared" si="104"/>
        <v>33</v>
      </c>
      <c r="GF23" s="19">
        <f t="shared" si="14"/>
        <v>0</v>
      </c>
      <c r="GG23" s="19">
        <f t="shared" ca="1" si="105"/>
        <v>0.66666666666666663</v>
      </c>
      <c r="GH23" s="11">
        <f t="shared" ca="1" si="106"/>
        <v>0.66666666666666663</v>
      </c>
      <c r="GI23" s="11" t="str">
        <f t="shared" si="107"/>
        <v/>
      </c>
      <c r="GK23" s="209">
        <v>588</v>
      </c>
      <c r="GL23" s="210">
        <f>GL25</f>
        <v>113268.60841423948</v>
      </c>
      <c r="GM23" s="210">
        <f>GM25</f>
        <v>161812.29773462782</v>
      </c>
      <c r="GN23" s="211">
        <f t="shared" si="190"/>
        <v>66600000</v>
      </c>
      <c r="GO23" s="211">
        <f t="shared" si="190"/>
        <v>95150000</v>
      </c>
      <c r="GP23" s="212">
        <f>GP25</f>
        <v>40</v>
      </c>
      <c r="GQ23" s="210">
        <f>GQ25</f>
        <v>80906.14886731391</v>
      </c>
      <c r="GR23" s="210">
        <f>GR25</f>
        <v>113268.60841423948</v>
      </c>
      <c r="GS23" s="211">
        <f t="shared" si="191"/>
        <v>47570000</v>
      </c>
      <c r="GT23" s="211">
        <f t="shared" si="191"/>
        <v>66600000</v>
      </c>
      <c r="GU23" s="212">
        <f>GU25</f>
        <v>45</v>
      </c>
      <c r="GV23" s="210">
        <f>GV25</f>
        <v>161812.29773462782</v>
      </c>
      <c r="GW23" s="210">
        <f>GW25</f>
        <v>242718.44660194175</v>
      </c>
      <c r="GX23" s="211">
        <f t="shared" si="192"/>
        <v>95150000</v>
      </c>
      <c r="GY23" s="211">
        <f t="shared" si="192"/>
        <v>142720000</v>
      </c>
      <c r="GZ23" s="219">
        <f>GZ25</f>
        <v>15</v>
      </c>
      <c r="HA23" s="193">
        <f t="shared" si="15"/>
        <v>75878500</v>
      </c>
      <c r="HB23" s="221"/>
    </row>
    <row r="24" spans="1:210" ht="16.2" x14ac:dyDescent="0.25">
      <c r="A24" s="10">
        <v>502</v>
      </c>
      <c r="B24" s="126" t="str">
        <f>"喜从天降."&amp;G24&amp;"元"</f>
        <v>喜从天降.60元</v>
      </c>
      <c r="C24" s="127" t="str">
        <f t="shared" si="0"/>
        <v>充值，即可获得喜从天降.60元奖励</v>
      </c>
      <c r="D24" s="128">
        <v>5</v>
      </c>
      <c r="E24" s="10" t="str">
        <f t="shared" si="140"/>
        <v>1|2|500000,1|1|60</v>
      </c>
      <c r="G24" s="10">
        <f>'充值活动|RMBActivities'!E9</f>
        <v>60</v>
      </c>
      <c r="H24" s="11">
        <f t="shared" si="1"/>
        <v>6000000</v>
      </c>
      <c r="I24" s="11">
        <f t="shared" si="2"/>
        <v>6000000</v>
      </c>
      <c r="J24" s="138" t="str">
        <f t="shared" si="17"/>
        <v>[[1800000,10],[2400000,10],[3000000,14],[3600000,20],[4200000,20],[4800000,20],[5400000,20],[6000000,25],[9000000,30],[12000000,25]]</v>
      </c>
      <c r="K24" s="138" t="str">
        <f t="shared" si="18"/>
        <v>[[1800000,10],[2400000,10],[3000000,14],[3600000,20],[4200000,20],[4800000,20],[5400000,20],[6000000,25],[9000000,30],[12000000,25]]</v>
      </c>
      <c r="L24" s="138" t="str">
        <f t="shared" si="19"/>
        <v>[[9,[3000000,10]],[10,[4500000,10]],[11,[7500000,10]],[12,[9000000,10]]]</v>
      </c>
      <c r="M24" s="138" t="str">
        <f t="shared" si="20"/>
        <v>[[9,[3000000,10]],[10,[4500000,10]],[11,[7500000,10]],[12,[9000000,10]]]</v>
      </c>
      <c r="N24" s="11">
        <f t="shared" ca="1" si="21"/>
        <v>52.695</v>
      </c>
      <c r="O24" s="11">
        <f t="shared" ca="1" si="22"/>
        <v>7.3049999999999997</v>
      </c>
      <c r="P24" s="139" t="s">
        <v>180</v>
      </c>
      <c r="Q24" s="10">
        <f t="shared" si="23"/>
        <v>502</v>
      </c>
      <c r="R24" s="138" t="str">
        <f t="shared" si="24"/>
        <v>502喜从天降.60元</v>
      </c>
      <c r="S24" s="132" t="str">
        <f t="shared" si="25"/>
        <v>[[1,13500],[2,27000],[3,54000],[4,81000]]</v>
      </c>
      <c r="T24" s="132" t="str">
        <f t="shared" ca="1" si="26"/>
        <v>[[1,2200000],[2,2200000],[3,2200000],[4,2200000]]</v>
      </c>
      <c r="U24" s="138">
        <f t="shared" ca="1" si="27"/>
        <v>22000000</v>
      </c>
      <c r="V24" s="142">
        <v>0</v>
      </c>
      <c r="W24" s="142">
        <v>0</v>
      </c>
      <c r="X24" s="138" t="str">
        <f t="shared" si="28"/>
        <v/>
      </c>
      <c r="Z24" s="138">
        <f t="shared" ca="1" si="29"/>
        <v>22000000</v>
      </c>
      <c r="AA24" s="138">
        <f t="shared" ca="1" si="30"/>
        <v>22000000</v>
      </c>
      <c r="AB24" s="150">
        <f t="shared" ca="1" si="158"/>
        <v>22000000</v>
      </c>
      <c r="AC24" s="138">
        <f t="shared" ca="1" si="159"/>
        <v>3050000</v>
      </c>
      <c r="AE24" s="146">
        <f t="shared" si="187"/>
        <v>1</v>
      </c>
      <c r="AF24" s="153">
        <v>1</v>
      </c>
      <c r="AG24" s="11">
        <f t="shared" ca="1" si="188"/>
        <v>16000000</v>
      </c>
      <c r="AH24" s="9">
        <f ca="1">_xlfn.IFNA(INDEX('充值活动|RMBActivities'!$S$5:$AS$59,MATCH($A24,'充值活动|RMBActivities'!$A:$A,0)-4,MATCH(AH$4,INDIRECT("'充值活动|RMBActivities'!$S"&amp;MATCH($A24,'充值活动|RMBActivities'!$A:$A,0)&amp;":$AQ"&amp;MATCH($A24,'充值活动|RMBActivities'!$A:$A,0)),0)+3),0)</f>
        <v>16000000</v>
      </c>
      <c r="AI24" s="9">
        <f ca="1">_xlfn.IFNA(INDEX('充值活动|RMBActivities'!$S$5:$AS$59,MATCH($A24,'充值活动|RMBActivities'!$A:$A,0)-4,MATCH(AI$4,INDIRECT("'充值活动|RMBActivities'!$S"&amp;MATCH($A24,'充值活动|RMBActivities'!$A:$A,0)&amp;":$AQ"&amp;MATCH($A24,'充值活动|RMBActivities'!$A:$A,0)),0)+3),0)</f>
        <v>200</v>
      </c>
      <c r="AJ24" s="9">
        <f t="shared" ca="1" si="33"/>
        <v>2000000</v>
      </c>
      <c r="AK24" s="9">
        <f ca="1">_xlfn.IFNA(INDEX('充值活动|RMBActivities'!$S$5:$AS$59,MATCH($A24,'充值活动|RMBActivities'!$A:$A,0)-4,MATCH(AK$4,INDIRECT("'充值活动|RMBActivities'!$S"&amp;MATCH($A24,'充值活动|RMBActivities'!$A:$A,0)&amp;":$AQ"&amp;MATCH($A24,'充值活动|RMBActivities'!$A:$A,0)),0)+3),0)</f>
        <v>10</v>
      </c>
      <c r="AL24" s="9">
        <f t="shared" ca="1" si="34"/>
        <v>200000</v>
      </c>
      <c r="AM24" s="9">
        <f ca="1">_xlfn.IFNA(INDEX('充值活动|RMBActivities'!$S$5:$AS$59,MATCH($A24,'充值活动|RMBActivities'!$A:$A,0)-4,MATCH(AM$4,INDIRECT("'充值活动|RMBActivities'!$S"&amp;MATCH($A24,'充值活动|RMBActivities'!$A:$A,0)&amp;":$AQ"&amp;MATCH($A24,'充值活动|RMBActivities'!$A:$A,0)),0)+3),0)</f>
        <v>5</v>
      </c>
      <c r="AN24" s="9">
        <f t="shared" ca="1" si="141"/>
        <v>250000</v>
      </c>
      <c r="AO24" s="9">
        <f ca="1">_xlfn.IFNA(INDEX('充值活动|RMBActivities'!$S$5:$AS$59,MATCH($A24,'充值活动|RMBActivities'!$A:$A,0)-4,MATCH(AO$4,INDIRECT("'充值活动|RMBActivities'!$S"&amp;MATCH($A24,'充值活动|RMBActivities'!$A:$A,0)&amp;":$AQ"&amp;MATCH($A24,'充值活动|RMBActivities'!$A:$A,0)),0)+3),0)</f>
        <v>5</v>
      </c>
      <c r="AP24" s="9">
        <f t="shared" ca="1" si="142"/>
        <v>100000</v>
      </c>
      <c r="AQ24" s="9">
        <f ca="1">_xlfn.IFNA(INDEX('充值活动|RMBActivities'!$S$5:$AS$59,MATCH($A24,'充值活动|RMBActivities'!$A:$A,0)-4,MATCH(AQ$4,INDIRECT("'充值活动|RMBActivities'!$S"&amp;MATCH($A24,'充值活动|RMBActivities'!$A:$A,0)&amp;":$AQ"&amp;MATCH($A24,'充值活动|RMBActivities'!$A:$A,0)),0)+3),0)</f>
        <v>5</v>
      </c>
      <c r="AR24" s="9">
        <f t="shared" ca="1" si="36"/>
        <v>500000</v>
      </c>
      <c r="AS24" s="9">
        <f ca="1">_xlfn.IFNA(INDEX('充值活动|RMBActivities'!$S$5:$AS$59,MATCH($A24,'充值活动|RMBActivities'!$A:$A,0)-4,MATCH(AS$4,INDIRECT("'充值活动|RMBActivities'!$S"&amp;MATCH($A24,'充值活动|RMBActivities'!$A:$A,0)&amp;":$AQ"&amp;MATCH($A24,'充值活动|RMBActivities'!$A:$A,0)),0)+3),0)</f>
        <v>0</v>
      </c>
      <c r="AT24" s="9">
        <f t="shared" ca="1" si="215"/>
        <v>0</v>
      </c>
      <c r="AU24" s="9">
        <f ca="1">_xlfn.IFNA(INDEX('充值活动|RMBActivities'!$S$5:$AS$59,MATCH($A24,'充值活动|RMBActivities'!$A:$A,0)-4,MATCH(AU$4,INDIRECT("'充值活动|RMBActivities'!$S"&amp;MATCH($A24,'充值活动|RMBActivities'!$A:$A,0)&amp;":$AQ"&amp;MATCH($A24,'充值活动|RMBActivities'!$A:$A,0)),0)+3),0)</f>
        <v>0</v>
      </c>
      <c r="AV24" s="9">
        <f t="shared" ca="1" si="215"/>
        <v>0</v>
      </c>
      <c r="AW24" s="9">
        <f ca="1">_xlfn.IFNA(INDEX('充值活动|RMBActivities'!$S$5:$AS$59,MATCH($A24,'充值活动|RMBActivities'!$A:$A,0)-4,MATCH(AW$4,INDIRECT("'充值活动|RMBActivities'!$S"&amp;MATCH($A24,'充值活动|RMBActivities'!$A:$A,0)&amp;":$AQ"&amp;MATCH($A24,'充值活动|RMBActivities'!$A:$A,0)),0)+3),0)</f>
        <v>0</v>
      </c>
      <c r="AX24" s="9">
        <f t="shared" ref="AX24:AX28" ca="1" si="218">AW24*1000000</f>
        <v>0</v>
      </c>
      <c r="AY24" s="9">
        <f ca="1">_xlfn.IFNA(INDEX('充值活动|RMBActivities'!$S$5:$AS$59,MATCH($A24,'充值活动|RMBActivities'!$A:$A,0)-4,MATCH(AY$4,INDIRECT("'充值活动|RMBActivities'!$S"&amp;MATCH($A24,'充值活动|RMBActivities'!$A:$A,0)&amp;":$AQ"&amp;MATCH($A24,'充值活动|RMBActivities'!$A:$A,0)),0)+3),0)</f>
        <v>0</v>
      </c>
      <c r="AZ24" s="9">
        <f t="shared" ref="AZ24:AZ28" ca="1" si="219">AY24*1000000</f>
        <v>0</v>
      </c>
      <c r="BA24" s="170"/>
      <c r="BB24" s="170"/>
      <c r="BC24" s="11">
        <f t="shared" ca="1" si="9"/>
        <v>22000000</v>
      </c>
      <c r="BD24" s="170">
        <f t="shared" ca="1" si="10"/>
        <v>366666.66666666669</v>
      </c>
      <c r="BE24" s="11">
        <f t="shared" ca="1" si="39"/>
        <v>24000000</v>
      </c>
      <c r="BF24" s="170">
        <f t="shared" ca="1" si="40"/>
        <v>400000</v>
      </c>
      <c r="BG24" s="11">
        <f t="shared" ca="1" si="41"/>
        <v>25050000</v>
      </c>
      <c r="BH24" s="170">
        <f t="shared" ca="1" si="11"/>
        <v>417500</v>
      </c>
      <c r="BI24" s="10">
        <f t="shared" si="42"/>
        <v>60</v>
      </c>
      <c r="BL24" s="10" t="s">
        <v>181</v>
      </c>
      <c r="BM24" s="10" t="s">
        <v>182</v>
      </c>
      <c r="BU24" s="142">
        <v>0.45</v>
      </c>
      <c r="BV24" s="138">
        <f t="shared" si="12"/>
        <v>13500</v>
      </c>
      <c r="BW24" s="138">
        <f t="shared" si="12"/>
        <v>27000</v>
      </c>
      <c r="BX24" s="138">
        <f t="shared" si="12"/>
        <v>54000</v>
      </c>
      <c r="BY24" s="138">
        <f t="shared" si="12"/>
        <v>81000</v>
      </c>
      <c r="CA24" s="138">
        <f t="shared" ca="1" si="43"/>
        <v>2200000</v>
      </c>
      <c r="CD24" s="146">
        <f t="shared" si="44"/>
        <v>1</v>
      </c>
      <c r="CE24" s="147">
        <f t="shared" si="44"/>
        <v>1</v>
      </c>
      <c r="CF24" s="138">
        <f t="shared" si="45"/>
        <v>6000000</v>
      </c>
      <c r="CG24" s="138">
        <f t="shared" si="46"/>
        <v>6000000</v>
      </c>
      <c r="CH24" s="138">
        <f t="shared" si="47"/>
        <v>1800000</v>
      </c>
      <c r="CI24" s="138">
        <f t="shared" si="112"/>
        <v>10</v>
      </c>
      <c r="CJ24" s="138">
        <f t="shared" si="48"/>
        <v>2400000</v>
      </c>
      <c r="CK24" s="138">
        <f t="shared" si="112"/>
        <v>10</v>
      </c>
      <c r="CL24" s="138">
        <f t="shared" si="49"/>
        <v>3000000</v>
      </c>
      <c r="CM24" s="138">
        <f t="shared" si="112"/>
        <v>14</v>
      </c>
      <c r="CN24" s="138">
        <f t="shared" si="50"/>
        <v>3600000</v>
      </c>
      <c r="CO24" s="138">
        <f t="shared" si="112"/>
        <v>20</v>
      </c>
      <c r="CP24" s="138">
        <f t="shared" si="51"/>
        <v>4200000</v>
      </c>
      <c r="CQ24" s="138">
        <f t="shared" si="112"/>
        <v>20</v>
      </c>
      <c r="CR24" s="138">
        <f t="shared" si="52"/>
        <v>4800000</v>
      </c>
      <c r="CS24" s="138">
        <f t="shared" si="112"/>
        <v>20</v>
      </c>
      <c r="CT24" s="138">
        <f t="shared" si="53"/>
        <v>5400000</v>
      </c>
      <c r="CU24" s="138">
        <f t="shared" si="113"/>
        <v>20</v>
      </c>
      <c r="CV24" s="138">
        <f t="shared" si="54"/>
        <v>6000000</v>
      </c>
      <c r="CW24" s="138">
        <f t="shared" si="114"/>
        <v>25</v>
      </c>
      <c r="CX24" s="138">
        <f t="shared" si="55"/>
        <v>9000000</v>
      </c>
      <c r="CY24" s="138">
        <f t="shared" si="115"/>
        <v>30</v>
      </c>
      <c r="CZ24" s="138">
        <f t="shared" si="56"/>
        <v>12000000</v>
      </c>
      <c r="DA24" s="138">
        <f t="shared" si="116"/>
        <v>25</v>
      </c>
      <c r="DB24" s="180">
        <f t="shared" si="57"/>
        <v>6000000</v>
      </c>
      <c r="DC24" s="138">
        <f t="shared" si="58"/>
        <v>1800000</v>
      </c>
      <c r="DD24" s="138">
        <f t="shared" si="117"/>
        <v>10</v>
      </c>
      <c r="DE24" s="138">
        <f t="shared" si="59"/>
        <v>2400000</v>
      </c>
      <c r="DF24" s="138">
        <f t="shared" si="117"/>
        <v>10</v>
      </c>
      <c r="DG24" s="138">
        <f t="shared" si="60"/>
        <v>3000000</v>
      </c>
      <c r="DH24" s="138">
        <f t="shared" si="117"/>
        <v>14</v>
      </c>
      <c r="DI24" s="138">
        <f t="shared" si="61"/>
        <v>3600000</v>
      </c>
      <c r="DJ24" s="138">
        <f t="shared" si="117"/>
        <v>20</v>
      </c>
      <c r="DK24" s="138">
        <f t="shared" si="62"/>
        <v>4200000</v>
      </c>
      <c r="DL24" s="138">
        <f t="shared" si="117"/>
        <v>20</v>
      </c>
      <c r="DM24" s="138">
        <f t="shared" si="63"/>
        <v>4800000</v>
      </c>
      <c r="DN24" s="138">
        <f t="shared" si="117"/>
        <v>20</v>
      </c>
      <c r="DO24" s="138">
        <f t="shared" si="64"/>
        <v>5400000</v>
      </c>
      <c r="DP24" s="138">
        <f t="shared" si="118"/>
        <v>20</v>
      </c>
      <c r="DQ24" s="138">
        <f t="shared" si="65"/>
        <v>6000000</v>
      </c>
      <c r="DR24" s="138">
        <f t="shared" si="119"/>
        <v>25</v>
      </c>
      <c r="DS24" s="138">
        <f t="shared" si="66"/>
        <v>9000000</v>
      </c>
      <c r="DT24" s="138">
        <f t="shared" si="120"/>
        <v>30</v>
      </c>
      <c r="DU24" s="138">
        <f t="shared" si="67"/>
        <v>12000000</v>
      </c>
      <c r="DV24" s="138">
        <f t="shared" si="121"/>
        <v>25</v>
      </c>
      <c r="DW24" s="180">
        <f t="shared" si="68"/>
        <v>6000000</v>
      </c>
      <c r="DZ24" s="146">
        <f t="shared" si="69"/>
        <v>1</v>
      </c>
      <c r="EA24" s="147">
        <f t="shared" si="70"/>
        <v>1</v>
      </c>
      <c r="EB24" s="181"/>
      <c r="EC24" s="147">
        <f t="shared" si="122"/>
        <v>0.5</v>
      </c>
      <c r="ED24" s="138">
        <f t="shared" si="71"/>
        <v>3000000</v>
      </c>
      <c r="EE24" s="138">
        <f t="shared" si="72"/>
        <v>3000000</v>
      </c>
      <c r="EF24" s="138">
        <f t="shared" si="73"/>
        <v>3000000</v>
      </c>
      <c r="EG24" s="138">
        <f t="shared" si="123"/>
        <v>10</v>
      </c>
      <c r="EH24" s="180">
        <f t="shared" si="74"/>
        <v>3000000</v>
      </c>
      <c r="EI24" s="138">
        <f t="shared" si="75"/>
        <v>3000000</v>
      </c>
      <c r="EJ24" s="138">
        <f t="shared" si="124"/>
        <v>10</v>
      </c>
      <c r="EK24" s="180">
        <f t="shared" si="76"/>
        <v>3000000</v>
      </c>
      <c r="EM24" s="147">
        <f t="shared" si="125"/>
        <v>0.75</v>
      </c>
      <c r="EN24" s="138">
        <f t="shared" si="77"/>
        <v>4500000</v>
      </c>
      <c r="EO24" s="138">
        <f t="shared" si="78"/>
        <v>4500000</v>
      </c>
      <c r="EP24" s="138">
        <f t="shared" si="79"/>
        <v>4500000</v>
      </c>
      <c r="EQ24" s="138">
        <f t="shared" si="126"/>
        <v>10</v>
      </c>
      <c r="ER24" s="180">
        <f t="shared" si="80"/>
        <v>4500000</v>
      </c>
      <c r="ES24" s="138">
        <f t="shared" si="81"/>
        <v>4500000</v>
      </c>
      <c r="ET24" s="138">
        <f t="shared" si="127"/>
        <v>10</v>
      </c>
      <c r="EU24" s="180">
        <f t="shared" si="82"/>
        <v>4500000</v>
      </c>
      <c r="EW24" s="147">
        <f t="shared" si="128"/>
        <v>1.25</v>
      </c>
      <c r="EX24" s="138">
        <f t="shared" si="83"/>
        <v>7500000</v>
      </c>
      <c r="EY24" s="138">
        <f t="shared" si="84"/>
        <v>7500000</v>
      </c>
      <c r="EZ24" s="138">
        <f t="shared" si="85"/>
        <v>7500000</v>
      </c>
      <c r="FA24" s="138">
        <f t="shared" si="129"/>
        <v>10</v>
      </c>
      <c r="FB24" s="180">
        <f t="shared" si="86"/>
        <v>7500000</v>
      </c>
      <c r="FC24" s="138">
        <f t="shared" si="87"/>
        <v>7500000</v>
      </c>
      <c r="FD24" s="138">
        <f t="shared" si="130"/>
        <v>10</v>
      </c>
      <c r="FE24" s="180">
        <f t="shared" si="88"/>
        <v>7500000</v>
      </c>
      <c r="FG24" s="147">
        <f t="shared" si="131"/>
        <v>1.5</v>
      </c>
      <c r="FH24" s="138">
        <f t="shared" si="89"/>
        <v>9000000</v>
      </c>
      <c r="FI24" s="138">
        <f t="shared" si="90"/>
        <v>9000000</v>
      </c>
      <c r="FJ24" s="138">
        <f t="shared" si="91"/>
        <v>9000000</v>
      </c>
      <c r="FK24" s="138">
        <f t="shared" si="132"/>
        <v>10</v>
      </c>
      <c r="FL24" s="180">
        <f t="shared" si="92"/>
        <v>9000000</v>
      </c>
      <c r="FM24" s="138">
        <f t="shared" si="93"/>
        <v>9000000</v>
      </c>
      <c r="FN24" s="138">
        <f t="shared" si="133"/>
        <v>10</v>
      </c>
      <c r="FO24" s="180">
        <f t="shared" si="94"/>
        <v>9000000</v>
      </c>
      <c r="FQ24" s="138">
        <f t="shared" ca="1" si="167"/>
        <v>16000000</v>
      </c>
      <c r="FR24" s="170">
        <f t="shared" ca="1" si="95"/>
        <v>266666.66666666669</v>
      </c>
      <c r="FS24" s="138">
        <f t="shared" ca="1" si="186"/>
        <v>16000000</v>
      </c>
      <c r="FT24" s="170">
        <f t="shared" ca="1" si="96"/>
        <v>266666.66666666669</v>
      </c>
      <c r="FU24" s="192">
        <v>0</v>
      </c>
      <c r="FW24" s="193">
        <f t="shared" si="13"/>
        <v>0</v>
      </c>
      <c r="FX24" s="193">
        <f t="shared" si="97"/>
        <v>0</v>
      </c>
      <c r="FY24" s="193">
        <f t="shared" si="98"/>
        <v>50</v>
      </c>
      <c r="FZ24" s="193">
        <f t="shared" si="99"/>
        <v>0</v>
      </c>
      <c r="GA24" s="193">
        <f t="shared" si="100"/>
        <v>0</v>
      </c>
      <c r="GB24" s="193">
        <f t="shared" si="101"/>
        <v>30</v>
      </c>
      <c r="GC24" s="193">
        <f t="shared" si="102"/>
        <v>0</v>
      </c>
      <c r="GD24" s="193">
        <f t="shared" si="103"/>
        <v>0</v>
      </c>
      <c r="GE24" s="193">
        <f t="shared" si="104"/>
        <v>20</v>
      </c>
      <c r="GF24" s="19">
        <f t="shared" si="14"/>
        <v>0</v>
      </c>
      <c r="GG24" s="19">
        <f t="shared" ca="1" si="105"/>
        <v>0.66666666666666663</v>
      </c>
      <c r="GH24" s="11">
        <f t="shared" ca="1" si="106"/>
        <v>0.66666666666666663</v>
      </c>
      <c r="GI24" s="11" t="str">
        <f t="shared" si="107"/>
        <v/>
      </c>
      <c r="GK24" s="50">
        <v>388</v>
      </c>
      <c r="GL24" s="202">
        <f t="shared" ref="GL24:GM24" si="220">GL23</f>
        <v>113268.60841423948</v>
      </c>
      <c r="GM24" s="202">
        <f t="shared" si="220"/>
        <v>161812.29773462782</v>
      </c>
      <c r="GN24" s="203">
        <f t="shared" si="190"/>
        <v>43950000</v>
      </c>
      <c r="GO24" s="203">
        <f t="shared" si="190"/>
        <v>62780000</v>
      </c>
      <c r="GP24" s="204">
        <f>GP23</f>
        <v>40</v>
      </c>
      <c r="GQ24" s="202">
        <f>GQ23</f>
        <v>80906.14886731391</v>
      </c>
      <c r="GR24" s="202">
        <f>GR23</f>
        <v>113268.60841423948</v>
      </c>
      <c r="GS24" s="203">
        <f t="shared" si="191"/>
        <v>31390000</v>
      </c>
      <c r="GT24" s="203">
        <f t="shared" si="191"/>
        <v>43950000</v>
      </c>
      <c r="GU24" s="204">
        <f>GU23</f>
        <v>45</v>
      </c>
      <c r="GV24" s="202">
        <f>GV23</f>
        <v>161812.29773462782</v>
      </c>
      <c r="GW24" s="202">
        <f>GW23</f>
        <v>242718.44660194175</v>
      </c>
      <c r="GX24" s="203">
        <f t="shared" si="192"/>
        <v>62780000</v>
      </c>
      <c r="GY24" s="203">
        <f t="shared" si="192"/>
        <v>94170000</v>
      </c>
      <c r="GZ24" s="217">
        <f>GZ23</f>
        <v>15</v>
      </c>
      <c r="HA24" s="222">
        <f t="shared" si="15"/>
        <v>50068750</v>
      </c>
      <c r="HB24" s="221"/>
    </row>
    <row r="25" spans="1:210" ht="16.2" x14ac:dyDescent="0.25">
      <c r="A25" s="10">
        <v>701</v>
      </c>
      <c r="B25" s="126" t="str">
        <f>"每日超值礼包."&amp;G25&amp;"元"</f>
        <v>每日超值礼包.6元</v>
      </c>
      <c r="C25" s="127" t="str">
        <f t="shared" si="0"/>
        <v>充值，即可获得每日超值礼包.6元奖励</v>
      </c>
      <c r="D25" s="128">
        <v>5</v>
      </c>
      <c r="E25" s="10" t="str">
        <f t="shared" si="140"/>
        <v>1|2|60000,1|1|6</v>
      </c>
      <c r="G25" s="10">
        <v>6</v>
      </c>
      <c r="H25" s="11">
        <f t="shared" si="1"/>
        <v>1200000</v>
      </c>
      <c r="I25" s="11">
        <f t="shared" si="2"/>
        <v>1200000</v>
      </c>
      <c r="J25" s="138" t="str">
        <f t="shared" si="17"/>
        <v>[[360000,10],[480000,10],[600000,14],[720000,20],[840000,20],[960000,20],[1080000,20],[1200000,25],[1800000,30],[2400000,25]]</v>
      </c>
      <c r="K25" s="138" t="str">
        <f t="shared" si="18"/>
        <v>[[360000,10],[480000,10],[600000,14],[720000,20],[840000,20],[960000,20],[1080000,20],[1200000,25],[1800000,30],[2400000,25]]</v>
      </c>
      <c r="L25" s="138" t="str">
        <f t="shared" si="19"/>
        <v>[[9,[600000,10]],[10,[900000,10]],[11,[1500000,10]],[12,[1800000,10]]]</v>
      </c>
      <c r="M25" s="138" t="str">
        <f t="shared" si="20"/>
        <v>[[9,[600000,10]],[10,[900000,10]],[11,[1500000,10]],[12,[1800000,10]]]</v>
      </c>
      <c r="N25" s="11">
        <f t="shared" si="21"/>
        <v>5.5670000000000002</v>
      </c>
      <c r="O25" s="11">
        <f t="shared" si="22"/>
        <v>0.43299999999999983</v>
      </c>
      <c r="P25" s="139" t="s">
        <v>183</v>
      </c>
      <c r="Q25" s="10">
        <f t="shared" si="23"/>
        <v>701</v>
      </c>
      <c r="R25" s="138" t="str">
        <f t="shared" si="24"/>
        <v>701每日超值礼包.6元</v>
      </c>
      <c r="S25" s="132" t="str">
        <f t="shared" si="25"/>
        <v>[[1,3000],[2,6000],[3,12000],[4,18000]]</v>
      </c>
      <c r="T25" s="132" t="str">
        <f t="shared" si="26"/>
        <v>[[1,180000],[2,180000],[3,180000],[4,180000]]</v>
      </c>
      <c r="U25" s="138">
        <f t="shared" si="27"/>
        <v>1800000</v>
      </c>
      <c r="V25" s="142">
        <v>0</v>
      </c>
      <c r="W25" s="142">
        <v>0</v>
      </c>
      <c r="X25" s="138" t="str">
        <f t="shared" si="28"/>
        <v/>
      </c>
      <c r="Z25" s="138">
        <f t="shared" si="29"/>
        <v>1800000</v>
      </c>
      <c r="AA25" s="138">
        <f t="shared" si="30"/>
        <v>1800000</v>
      </c>
      <c r="AB25" s="150">
        <f t="shared" si="158"/>
        <v>1800000</v>
      </c>
      <c r="AC25" s="138">
        <f t="shared" si="159"/>
        <v>140000</v>
      </c>
      <c r="AE25" s="146">
        <f t="shared" si="187"/>
        <v>2</v>
      </c>
      <c r="AF25" s="147">
        <v>2</v>
      </c>
      <c r="AG25" s="11">
        <f t="shared" si="188"/>
        <v>600000</v>
      </c>
      <c r="AH25" s="160">
        <v>600000</v>
      </c>
      <c r="AI25" s="160">
        <v>5</v>
      </c>
      <c r="AJ25" s="161">
        <f t="shared" si="33"/>
        <v>50000</v>
      </c>
      <c r="AK25" s="160">
        <v>1</v>
      </c>
      <c r="AL25" s="161">
        <f t="shared" si="34"/>
        <v>20000</v>
      </c>
      <c r="AM25" s="160">
        <v>1</v>
      </c>
      <c r="AN25" s="161">
        <f t="shared" si="141"/>
        <v>50000</v>
      </c>
      <c r="AO25" s="160">
        <v>1</v>
      </c>
      <c r="AP25" s="161">
        <f t="shared" si="142"/>
        <v>20000</v>
      </c>
      <c r="AQ25" s="160">
        <v>0</v>
      </c>
      <c r="AR25" s="161">
        <f t="shared" si="36"/>
        <v>0</v>
      </c>
      <c r="AS25" s="160">
        <v>0</v>
      </c>
      <c r="AT25" s="166">
        <f t="shared" si="215"/>
        <v>0</v>
      </c>
      <c r="AU25" s="160">
        <v>0</v>
      </c>
      <c r="AV25" s="166">
        <f t="shared" si="215"/>
        <v>0</v>
      </c>
      <c r="AW25" s="160">
        <v>0</v>
      </c>
      <c r="AX25" s="166">
        <f t="shared" si="218"/>
        <v>0</v>
      </c>
      <c r="AY25" s="160">
        <v>0</v>
      </c>
      <c r="AZ25" s="166">
        <f t="shared" si="219"/>
        <v>0</v>
      </c>
      <c r="BA25" s="170"/>
      <c r="BB25" s="170"/>
      <c r="BC25" s="11">
        <f t="shared" si="9"/>
        <v>1800000</v>
      </c>
      <c r="BD25" s="170">
        <f t="shared" si="10"/>
        <v>300000</v>
      </c>
      <c r="BE25" s="11">
        <f t="shared" si="39"/>
        <v>1850000</v>
      </c>
      <c r="BF25" s="170">
        <f t="shared" si="40"/>
        <v>308333.33333333331</v>
      </c>
      <c r="BG25" s="11">
        <f t="shared" si="41"/>
        <v>1940000</v>
      </c>
      <c r="BH25" s="170">
        <f t="shared" si="11"/>
        <v>323333.33333333331</v>
      </c>
      <c r="BI25" s="10">
        <f t="shared" si="42"/>
        <v>6</v>
      </c>
      <c r="BL25" s="10" t="s">
        <v>181</v>
      </c>
      <c r="BM25" s="10" t="s">
        <v>184</v>
      </c>
      <c r="BU25" s="142">
        <v>1</v>
      </c>
      <c r="BV25" s="138">
        <f t="shared" ref="BV25:BY28" si="221">ROUND($G25*BV$3*$BU25,0)</f>
        <v>3000</v>
      </c>
      <c r="BW25" s="138">
        <f t="shared" si="221"/>
        <v>6000</v>
      </c>
      <c r="BX25" s="138">
        <f t="shared" si="221"/>
        <v>12000</v>
      </c>
      <c r="BY25" s="138">
        <f t="shared" si="221"/>
        <v>18000</v>
      </c>
      <c r="CA25" s="138">
        <f t="shared" si="43"/>
        <v>180000</v>
      </c>
      <c r="CD25" s="146">
        <f t="shared" si="44"/>
        <v>2</v>
      </c>
      <c r="CE25" s="147">
        <f t="shared" si="44"/>
        <v>2</v>
      </c>
      <c r="CF25" s="138">
        <f t="shared" si="45"/>
        <v>1200000</v>
      </c>
      <c r="CG25" s="138">
        <f t="shared" si="46"/>
        <v>1200000</v>
      </c>
      <c r="CH25" s="138">
        <f t="shared" si="47"/>
        <v>360000</v>
      </c>
      <c r="CI25" s="138">
        <f t="shared" ref="CI25:CS28" si="222">CI$5</f>
        <v>10</v>
      </c>
      <c r="CJ25" s="138">
        <f t="shared" si="48"/>
        <v>480000</v>
      </c>
      <c r="CK25" s="138">
        <f t="shared" si="222"/>
        <v>10</v>
      </c>
      <c r="CL25" s="138">
        <f t="shared" si="49"/>
        <v>600000</v>
      </c>
      <c r="CM25" s="138">
        <f t="shared" si="222"/>
        <v>14</v>
      </c>
      <c r="CN25" s="138">
        <f t="shared" si="50"/>
        <v>720000</v>
      </c>
      <c r="CO25" s="138">
        <f t="shared" si="222"/>
        <v>20</v>
      </c>
      <c r="CP25" s="138">
        <f t="shared" si="51"/>
        <v>840000</v>
      </c>
      <c r="CQ25" s="138">
        <f t="shared" si="222"/>
        <v>20</v>
      </c>
      <c r="CR25" s="138">
        <f t="shared" si="52"/>
        <v>960000</v>
      </c>
      <c r="CS25" s="138">
        <f t="shared" si="222"/>
        <v>20</v>
      </c>
      <c r="CT25" s="138">
        <f t="shared" si="53"/>
        <v>1080000</v>
      </c>
      <c r="CU25" s="138">
        <f t="shared" si="113"/>
        <v>20</v>
      </c>
      <c r="CV25" s="138">
        <f t="shared" si="54"/>
        <v>1200000</v>
      </c>
      <c r="CW25" s="138">
        <f t="shared" si="114"/>
        <v>25</v>
      </c>
      <c r="CX25" s="138">
        <f t="shared" si="55"/>
        <v>1800000</v>
      </c>
      <c r="CY25" s="138">
        <f t="shared" si="115"/>
        <v>30</v>
      </c>
      <c r="CZ25" s="138">
        <f t="shared" si="56"/>
        <v>2400000</v>
      </c>
      <c r="DA25" s="138">
        <f t="shared" si="116"/>
        <v>25</v>
      </c>
      <c r="DB25" s="180">
        <f t="shared" ref="DB25:DB28" si="223">(CH25*CI25+CJ25*CK25+CL25*CM25+CN25*CO25+CP25*CQ25+CR25*CS25+CT25*CU25+CV25*CW25+CX25*CY25+CZ25*DA25)/SUM(CI25+CK25+CM25+CO25+CQ25+CS25+CU25+CW25+CY25+DA25)</f>
        <v>1200000</v>
      </c>
      <c r="DC25" s="138">
        <f t="shared" si="58"/>
        <v>360000</v>
      </c>
      <c r="DD25" s="138">
        <f t="shared" ref="DD25:DN28" si="224">DD$5</f>
        <v>10</v>
      </c>
      <c r="DE25" s="138">
        <f t="shared" si="59"/>
        <v>480000</v>
      </c>
      <c r="DF25" s="138">
        <f t="shared" si="224"/>
        <v>10</v>
      </c>
      <c r="DG25" s="138">
        <f t="shared" si="60"/>
        <v>600000</v>
      </c>
      <c r="DH25" s="138">
        <f t="shared" si="224"/>
        <v>14</v>
      </c>
      <c r="DI25" s="138">
        <f t="shared" si="61"/>
        <v>720000</v>
      </c>
      <c r="DJ25" s="138">
        <f t="shared" si="224"/>
        <v>20</v>
      </c>
      <c r="DK25" s="138">
        <f t="shared" si="62"/>
        <v>840000</v>
      </c>
      <c r="DL25" s="138">
        <f t="shared" si="224"/>
        <v>20</v>
      </c>
      <c r="DM25" s="138">
        <f t="shared" si="63"/>
        <v>960000</v>
      </c>
      <c r="DN25" s="138">
        <f t="shared" si="224"/>
        <v>20</v>
      </c>
      <c r="DO25" s="138">
        <f t="shared" si="64"/>
        <v>1080000</v>
      </c>
      <c r="DP25" s="138">
        <f t="shared" si="118"/>
        <v>20</v>
      </c>
      <c r="DQ25" s="138">
        <f t="shared" si="65"/>
        <v>1200000</v>
      </c>
      <c r="DR25" s="138">
        <f t="shared" si="119"/>
        <v>25</v>
      </c>
      <c r="DS25" s="138">
        <f t="shared" si="66"/>
        <v>1800000</v>
      </c>
      <c r="DT25" s="138">
        <f t="shared" si="120"/>
        <v>30</v>
      </c>
      <c r="DU25" s="138">
        <f t="shared" si="67"/>
        <v>2400000</v>
      </c>
      <c r="DV25" s="138">
        <f t="shared" si="121"/>
        <v>25</v>
      </c>
      <c r="DW25" s="180">
        <f t="shared" si="68"/>
        <v>1200000</v>
      </c>
      <c r="DZ25" s="146">
        <f t="shared" si="69"/>
        <v>2</v>
      </c>
      <c r="EA25" s="147">
        <f t="shared" si="70"/>
        <v>2</v>
      </c>
      <c r="EB25" s="181"/>
      <c r="EC25" s="147">
        <f t="shared" si="122"/>
        <v>0.5</v>
      </c>
      <c r="ED25" s="138">
        <f t="shared" si="71"/>
        <v>600000</v>
      </c>
      <c r="EE25" s="138">
        <f t="shared" si="72"/>
        <v>600000</v>
      </c>
      <c r="EF25" s="138">
        <f t="shared" si="73"/>
        <v>600000</v>
      </c>
      <c r="EG25" s="138">
        <f t="shared" si="123"/>
        <v>10</v>
      </c>
      <c r="EH25" s="180">
        <f t="shared" si="74"/>
        <v>600000</v>
      </c>
      <c r="EI25" s="138">
        <f t="shared" si="75"/>
        <v>600000</v>
      </c>
      <c r="EJ25" s="138">
        <f t="shared" si="124"/>
        <v>10</v>
      </c>
      <c r="EK25" s="180">
        <f t="shared" si="76"/>
        <v>600000</v>
      </c>
      <c r="EM25" s="147">
        <f t="shared" si="125"/>
        <v>0.75</v>
      </c>
      <c r="EN25" s="138">
        <f t="shared" si="77"/>
        <v>900000</v>
      </c>
      <c r="EO25" s="138">
        <f t="shared" si="78"/>
        <v>900000</v>
      </c>
      <c r="EP25" s="138">
        <f t="shared" si="79"/>
        <v>900000</v>
      </c>
      <c r="EQ25" s="138">
        <f t="shared" si="126"/>
        <v>10</v>
      </c>
      <c r="ER25" s="180">
        <f t="shared" si="80"/>
        <v>900000</v>
      </c>
      <c r="ES25" s="138">
        <f t="shared" si="81"/>
        <v>900000</v>
      </c>
      <c r="ET25" s="138">
        <f t="shared" si="127"/>
        <v>10</v>
      </c>
      <c r="EU25" s="180">
        <f t="shared" si="82"/>
        <v>900000</v>
      </c>
      <c r="EW25" s="147">
        <f t="shared" si="128"/>
        <v>1.25</v>
      </c>
      <c r="EX25" s="138">
        <f t="shared" si="83"/>
        <v>1500000</v>
      </c>
      <c r="EY25" s="138">
        <f t="shared" si="84"/>
        <v>1500000</v>
      </c>
      <c r="EZ25" s="138">
        <f t="shared" si="85"/>
        <v>1500000</v>
      </c>
      <c r="FA25" s="138">
        <f t="shared" si="129"/>
        <v>10</v>
      </c>
      <c r="FB25" s="180">
        <f t="shared" si="86"/>
        <v>1500000</v>
      </c>
      <c r="FC25" s="138">
        <f t="shared" si="87"/>
        <v>1500000</v>
      </c>
      <c r="FD25" s="138">
        <f t="shared" si="130"/>
        <v>10</v>
      </c>
      <c r="FE25" s="180">
        <f t="shared" si="88"/>
        <v>1500000</v>
      </c>
      <c r="FG25" s="147">
        <f t="shared" si="131"/>
        <v>1.5</v>
      </c>
      <c r="FH25" s="138">
        <f t="shared" si="89"/>
        <v>1800000</v>
      </c>
      <c r="FI25" s="138">
        <f t="shared" si="90"/>
        <v>1800000</v>
      </c>
      <c r="FJ25" s="138">
        <f t="shared" si="91"/>
        <v>1800000</v>
      </c>
      <c r="FK25" s="138">
        <f t="shared" si="132"/>
        <v>10</v>
      </c>
      <c r="FL25" s="180">
        <f t="shared" si="92"/>
        <v>1800000</v>
      </c>
      <c r="FM25" s="138">
        <f t="shared" si="93"/>
        <v>1800000</v>
      </c>
      <c r="FN25" s="138">
        <f t="shared" si="133"/>
        <v>10</v>
      </c>
      <c r="FO25" s="180">
        <f t="shared" si="94"/>
        <v>1800000</v>
      </c>
      <c r="FQ25" s="138">
        <f t="shared" si="167"/>
        <v>600000</v>
      </c>
      <c r="FR25" s="170">
        <f t="shared" si="95"/>
        <v>100000</v>
      </c>
      <c r="FS25" s="138">
        <f t="shared" si="186"/>
        <v>600000</v>
      </c>
      <c r="FT25" s="170">
        <f t="shared" si="96"/>
        <v>100000</v>
      </c>
      <c r="FU25" s="192">
        <v>0</v>
      </c>
      <c r="FW25" s="193">
        <f t="shared" si="13"/>
        <v>0</v>
      </c>
      <c r="FX25" s="193">
        <f t="shared" si="97"/>
        <v>0</v>
      </c>
      <c r="FY25" s="193">
        <f t="shared" si="98"/>
        <v>50</v>
      </c>
      <c r="FZ25" s="193">
        <f t="shared" si="99"/>
        <v>0</v>
      </c>
      <c r="GA25" s="193">
        <f t="shared" si="100"/>
        <v>0</v>
      </c>
      <c r="GB25" s="193">
        <f t="shared" si="101"/>
        <v>40</v>
      </c>
      <c r="GC25" s="193">
        <f t="shared" si="102"/>
        <v>0</v>
      </c>
      <c r="GD25" s="193">
        <f t="shared" si="103"/>
        <v>0</v>
      </c>
      <c r="GE25" s="193">
        <f t="shared" si="104"/>
        <v>10</v>
      </c>
      <c r="GF25" s="19">
        <f t="shared" si="14"/>
        <v>0</v>
      </c>
      <c r="GG25" s="19">
        <f t="shared" si="105"/>
        <v>0.25</v>
      </c>
      <c r="GH25" s="11">
        <f t="shared" si="106"/>
        <v>0.25</v>
      </c>
      <c r="GI25" s="11" t="str">
        <f t="shared" si="107"/>
        <v/>
      </c>
      <c r="GK25" s="213">
        <v>618</v>
      </c>
      <c r="GL25" s="214">
        <f>GN25/$GK25</f>
        <v>113268.60841423948</v>
      </c>
      <c r="GM25" s="214">
        <f>GO25/$GK25</f>
        <v>161812.29773462782</v>
      </c>
      <c r="GN25" s="215">
        <v>70000000</v>
      </c>
      <c r="GO25" s="215">
        <v>100000000</v>
      </c>
      <c r="GP25" s="229">
        <v>40</v>
      </c>
      <c r="GQ25" s="214">
        <f>GS25/$GK25</f>
        <v>80906.14886731391</v>
      </c>
      <c r="GR25" s="214">
        <f>GT25/$GK25</f>
        <v>113268.60841423948</v>
      </c>
      <c r="GS25" s="215">
        <v>50000000</v>
      </c>
      <c r="GT25" s="215">
        <v>70000000</v>
      </c>
      <c r="GU25" s="230">
        <v>45</v>
      </c>
      <c r="GV25" s="214">
        <f>GX25/$GK25</f>
        <v>161812.29773462782</v>
      </c>
      <c r="GW25" s="214">
        <f>GY25/$GK25</f>
        <v>242718.44660194175</v>
      </c>
      <c r="GX25" s="215">
        <v>100000000</v>
      </c>
      <c r="GY25" s="215">
        <v>150000000</v>
      </c>
      <c r="GZ25" s="231">
        <v>15</v>
      </c>
      <c r="HA25" s="220">
        <f t="shared" si="15"/>
        <v>79750000</v>
      </c>
      <c r="HB25" s="224"/>
    </row>
    <row r="26" spans="1:210" ht="16.2" x14ac:dyDescent="0.25">
      <c r="A26" s="10">
        <v>702</v>
      </c>
      <c r="B26" s="126" t="str">
        <f t="shared" ref="B26:B28" si="225">"每日超值礼包."&amp;G26&amp;"元"</f>
        <v>每日超值礼包.30元</v>
      </c>
      <c r="C26" s="127" t="str">
        <f t="shared" si="0"/>
        <v>充值，即可获得每日超值礼包.30元奖励</v>
      </c>
      <c r="D26" s="128">
        <v>5</v>
      </c>
      <c r="E26" s="10" t="str">
        <f t="shared" si="140"/>
        <v>1|2|300000,1|1|30</v>
      </c>
      <c r="G26" s="10">
        <v>30</v>
      </c>
      <c r="H26" s="11">
        <f t="shared" si="1"/>
        <v>6000000</v>
      </c>
      <c r="I26" s="11">
        <f t="shared" si="2"/>
        <v>6000000</v>
      </c>
      <c r="J26" s="138" t="str">
        <f t="shared" si="17"/>
        <v>[[1800000,10],[2400000,10],[3000000,14],[3600000,20],[4200000,20],[4800000,20],[5400000,20],[6000000,25],[9000000,30],[12000000,25]]</v>
      </c>
      <c r="K26" s="138" t="str">
        <f t="shared" si="18"/>
        <v>[[1800000,10],[2400000,10],[3000000,14],[3600000,20],[4200000,20],[4800000,20],[5400000,20],[6000000,25],[9000000,30],[12000000,25]]</v>
      </c>
      <c r="L26" s="138" t="str">
        <f t="shared" si="19"/>
        <v>[[9,[3000000,10]],[10,[4500000,10]],[11,[7500000,10]],[12,[9000000,10]]]</v>
      </c>
      <c r="M26" s="138" t="str">
        <f t="shared" si="20"/>
        <v>[[9,[3000000,10]],[10,[4500000,10]],[11,[7500000,10]],[12,[9000000,10]]]</v>
      </c>
      <c r="N26" s="11">
        <f t="shared" si="21"/>
        <v>28.701000000000001</v>
      </c>
      <c r="O26" s="11">
        <f t="shared" si="22"/>
        <v>1.2989999999999995</v>
      </c>
      <c r="P26" s="139" t="s">
        <v>185</v>
      </c>
      <c r="Q26" s="10">
        <f t="shared" si="23"/>
        <v>702</v>
      </c>
      <c r="R26" s="138" t="str">
        <f t="shared" si="24"/>
        <v>702每日超值礼包.30元</v>
      </c>
      <c r="S26" s="132" t="str">
        <f t="shared" si="25"/>
        <v>[[1,9000],[2,18000],[3,36000],[4,54000]]</v>
      </c>
      <c r="T26" s="132" t="str">
        <f t="shared" si="26"/>
        <v>[[1,950000],[2,950000],[3,950000],[4,950000]]</v>
      </c>
      <c r="U26" s="138">
        <f t="shared" si="27"/>
        <v>9500000</v>
      </c>
      <c r="V26" s="142">
        <v>0</v>
      </c>
      <c r="W26" s="142">
        <v>0</v>
      </c>
      <c r="X26" s="138" t="str">
        <f t="shared" si="28"/>
        <v/>
      </c>
      <c r="Z26" s="138">
        <f t="shared" si="29"/>
        <v>9500000</v>
      </c>
      <c r="AA26" s="138">
        <f t="shared" si="30"/>
        <v>9500000</v>
      </c>
      <c r="AB26" s="150">
        <f t="shared" si="158"/>
        <v>9500000</v>
      </c>
      <c r="AC26" s="138">
        <f t="shared" si="159"/>
        <v>430000</v>
      </c>
      <c r="AE26" s="146">
        <f t="shared" si="187"/>
        <v>2</v>
      </c>
      <c r="AF26" s="147">
        <v>2</v>
      </c>
      <c r="AG26" s="11">
        <f t="shared" si="188"/>
        <v>3500000</v>
      </c>
      <c r="AH26" s="162">
        <v>3500000</v>
      </c>
      <c r="AI26" s="162">
        <v>25</v>
      </c>
      <c r="AJ26" s="163">
        <f t="shared" si="33"/>
        <v>250000</v>
      </c>
      <c r="AK26" s="162">
        <v>2</v>
      </c>
      <c r="AL26" s="163">
        <f t="shared" si="34"/>
        <v>40000</v>
      </c>
      <c r="AM26" s="162">
        <v>2</v>
      </c>
      <c r="AN26" s="163">
        <f t="shared" si="141"/>
        <v>100000</v>
      </c>
      <c r="AO26" s="162">
        <v>2</v>
      </c>
      <c r="AP26" s="163">
        <f t="shared" si="142"/>
        <v>40000</v>
      </c>
      <c r="AQ26" s="162">
        <v>0</v>
      </c>
      <c r="AR26" s="163">
        <f t="shared" si="36"/>
        <v>0</v>
      </c>
      <c r="AS26" s="162">
        <v>0</v>
      </c>
      <c r="AT26" s="167">
        <f t="shared" si="215"/>
        <v>0</v>
      </c>
      <c r="AU26" s="162">
        <v>0</v>
      </c>
      <c r="AV26" s="167">
        <f t="shared" si="215"/>
        <v>0</v>
      </c>
      <c r="AW26" s="162">
        <v>0</v>
      </c>
      <c r="AX26" s="167">
        <f t="shared" si="218"/>
        <v>0</v>
      </c>
      <c r="AY26" s="162">
        <v>0</v>
      </c>
      <c r="AZ26" s="167">
        <f t="shared" si="219"/>
        <v>0</v>
      </c>
      <c r="BA26" s="170"/>
      <c r="BB26" s="170"/>
      <c r="BC26" s="11">
        <f t="shared" si="9"/>
        <v>9500000</v>
      </c>
      <c r="BD26" s="170">
        <f t="shared" si="10"/>
        <v>316666.66666666669</v>
      </c>
      <c r="BE26" s="11">
        <f t="shared" si="39"/>
        <v>9750000</v>
      </c>
      <c r="BF26" s="170">
        <f t="shared" si="40"/>
        <v>325000</v>
      </c>
      <c r="BG26" s="11">
        <f t="shared" si="41"/>
        <v>9930000</v>
      </c>
      <c r="BH26" s="170">
        <f t="shared" si="11"/>
        <v>331000</v>
      </c>
      <c r="BI26" s="10">
        <f t="shared" si="42"/>
        <v>30</v>
      </c>
      <c r="BU26" s="142">
        <v>0.6</v>
      </c>
      <c r="BV26" s="138">
        <f t="shared" si="221"/>
        <v>9000</v>
      </c>
      <c r="BW26" s="138">
        <f t="shared" si="221"/>
        <v>18000</v>
      </c>
      <c r="BX26" s="138">
        <f t="shared" si="221"/>
        <v>36000</v>
      </c>
      <c r="BY26" s="138">
        <f t="shared" si="221"/>
        <v>54000</v>
      </c>
      <c r="CA26" s="138">
        <f t="shared" si="43"/>
        <v>950000</v>
      </c>
      <c r="CD26" s="146">
        <f t="shared" si="44"/>
        <v>2</v>
      </c>
      <c r="CE26" s="147">
        <f t="shared" si="44"/>
        <v>2</v>
      </c>
      <c r="CF26" s="138">
        <f t="shared" si="45"/>
        <v>6000000</v>
      </c>
      <c r="CG26" s="138">
        <f t="shared" si="46"/>
        <v>6000000</v>
      </c>
      <c r="CH26" s="138">
        <f t="shared" si="47"/>
        <v>1800000</v>
      </c>
      <c r="CI26" s="138">
        <f t="shared" si="222"/>
        <v>10</v>
      </c>
      <c r="CJ26" s="138">
        <f t="shared" si="48"/>
        <v>2400000</v>
      </c>
      <c r="CK26" s="138">
        <f t="shared" si="222"/>
        <v>10</v>
      </c>
      <c r="CL26" s="138">
        <f t="shared" si="49"/>
        <v>3000000</v>
      </c>
      <c r="CM26" s="138">
        <f t="shared" si="222"/>
        <v>14</v>
      </c>
      <c r="CN26" s="138">
        <f t="shared" si="50"/>
        <v>3600000</v>
      </c>
      <c r="CO26" s="138">
        <f t="shared" si="222"/>
        <v>20</v>
      </c>
      <c r="CP26" s="138">
        <f t="shared" si="51"/>
        <v>4200000</v>
      </c>
      <c r="CQ26" s="138">
        <f t="shared" si="222"/>
        <v>20</v>
      </c>
      <c r="CR26" s="138">
        <f t="shared" si="52"/>
        <v>4800000</v>
      </c>
      <c r="CS26" s="138">
        <f t="shared" si="222"/>
        <v>20</v>
      </c>
      <c r="CT26" s="138">
        <f t="shared" si="53"/>
        <v>5400000</v>
      </c>
      <c r="CU26" s="138">
        <f t="shared" si="113"/>
        <v>20</v>
      </c>
      <c r="CV26" s="138">
        <f t="shared" si="54"/>
        <v>6000000</v>
      </c>
      <c r="CW26" s="138">
        <f t="shared" si="114"/>
        <v>25</v>
      </c>
      <c r="CX26" s="138">
        <f t="shared" si="55"/>
        <v>9000000</v>
      </c>
      <c r="CY26" s="138">
        <f t="shared" si="115"/>
        <v>30</v>
      </c>
      <c r="CZ26" s="138">
        <f t="shared" si="56"/>
        <v>12000000</v>
      </c>
      <c r="DA26" s="138">
        <f t="shared" si="116"/>
        <v>25</v>
      </c>
      <c r="DB26" s="180">
        <f t="shared" si="223"/>
        <v>6000000</v>
      </c>
      <c r="DC26" s="138">
        <f t="shared" si="58"/>
        <v>1800000</v>
      </c>
      <c r="DD26" s="138">
        <f t="shared" si="224"/>
        <v>10</v>
      </c>
      <c r="DE26" s="138">
        <f t="shared" si="59"/>
        <v>2400000</v>
      </c>
      <c r="DF26" s="138">
        <f t="shared" si="224"/>
        <v>10</v>
      </c>
      <c r="DG26" s="138">
        <f t="shared" si="60"/>
        <v>3000000</v>
      </c>
      <c r="DH26" s="138">
        <f t="shared" si="224"/>
        <v>14</v>
      </c>
      <c r="DI26" s="138">
        <f t="shared" si="61"/>
        <v>3600000</v>
      </c>
      <c r="DJ26" s="138">
        <f t="shared" si="224"/>
        <v>20</v>
      </c>
      <c r="DK26" s="138">
        <f t="shared" si="62"/>
        <v>4200000</v>
      </c>
      <c r="DL26" s="138">
        <f t="shared" si="224"/>
        <v>20</v>
      </c>
      <c r="DM26" s="138">
        <f t="shared" si="63"/>
        <v>4800000</v>
      </c>
      <c r="DN26" s="138">
        <f t="shared" si="224"/>
        <v>20</v>
      </c>
      <c r="DO26" s="138">
        <f t="shared" si="64"/>
        <v>5400000</v>
      </c>
      <c r="DP26" s="138">
        <f t="shared" si="118"/>
        <v>20</v>
      </c>
      <c r="DQ26" s="138">
        <f t="shared" si="65"/>
        <v>6000000</v>
      </c>
      <c r="DR26" s="138">
        <f t="shared" si="119"/>
        <v>25</v>
      </c>
      <c r="DS26" s="138">
        <f t="shared" si="66"/>
        <v>9000000</v>
      </c>
      <c r="DT26" s="138">
        <f t="shared" si="120"/>
        <v>30</v>
      </c>
      <c r="DU26" s="138">
        <f t="shared" si="67"/>
        <v>12000000</v>
      </c>
      <c r="DV26" s="138">
        <f t="shared" si="121"/>
        <v>25</v>
      </c>
      <c r="DW26" s="180">
        <f t="shared" si="68"/>
        <v>6000000</v>
      </c>
      <c r="DZ26" s="146">
        <f t="shared" si="69"/>
        <v>2</v>
      </c>
      <c r="EA26" s="147">
        <f t="shared" si="70"/>
        <v>2</v>
      </c>
      <c r="EB26" s="181"/>
      <c r="EC26" s="147">
        <f t="shared" si="122"/>
        <v>0.5</v>
      </c>
      <c r="ED26" s="138">
        <f t="shared" si="71"/>
        <v>3000000</v>
      </c>
      <c r="EE26" s="138">
        <f t="shared" si="72"/>
        <v>3000000</v>
      </c>
      <c r="EF26" s="138">
        <f t="shared" si="73"/>
        <v>3000000</v>
      </c>
      <c r="EG26" s="138">
        <f t="shared" si="123"/>
        <v>10</v>
      </c>
      <c r="EH26" s="180">
        <f t="shared" si="74"/>
        <v>3000000</v>
      </c>
      <c r="EI26" s="138">
        <f t="shared" si="75"/>
        <v>3000000</v>
      </c>
      <c r="EJ26" s="138">
        <f t="shared" si="124"/>
        <v>10</v>
      </c>
      <c r="EK26" s="180">
        <f t="shared" si="76"/>
        <v>3000000</v>
      </c>
      <c r="EM26" s="147">
        <f t="shared" si="125"/>
        <v>0.75</v>
      </c>
      <c r="EN26" s="138">
        <f t="shared" si="77"/>
        <v>4500000</v>
      </c>
      <c r="EO26" s="138">
        <f t="shared" si="78"/>
        <v>4500000</v>
      </c>
      <c r="EP26" s="138">
        <f t="shared" si="79"/>
        <v>4500000</v>
      </c>
      <c r="EQ26" s="138">
        <f t="shared" si="126"/>
        <v>10</v>
      </c>
      <c r="ER26" s="180">
        <f t="shared" si="80"/>
        <v>4500000</v>
      </c>
      <c r="ES26" s="138">
        <f t="shared" si="81"/>
        <v>4500000</v>
      </c>
      <c r="ET26" s="138">
        <f t="shared" si="127"/>
        <v>10</v>
      </c>
      <c r="EU26" s="180">
        <f t="shared" si="82"/>
        <v>4500000</v>
      </c>
      <c r="EW26" s="147">
        <f t="shared" si="128"/>
        <v>1.25</v>
      </c>
      <c r="EX26" s="138">
        <f t="shared" si="83"/>
        <v>7500000</v>
      </c>
      <c r="EY26" s="138">
        <f t="shared" si="84"/>
        <v>7500000</v>
      </c>
      <c r="EZ26" s="138">
        <f t="shared" si="85"/>
        <v>7500000</v>
      </c>
      <c r="FA26" s="138">
        <f t="shared" si="129"/>
        <v>10</v>
      </c>
      <c r="FB26" s="180">
        <f t="shared" si="86"/>
        <v>7500000</v>
      </c>
      <c r="FC26" s="138">
        <f t="shared" si="87"/>
        <v>7500000</v>
      </c>
      <c r="FD26" s="138">
        <f t="shared" si="130"/>
        <v>10</v>
      </c>
      <c r="FE26" s="180">
        <f t="shared" si="88"/>
        <v>7500000</v>
      </c>
      <c r="FG26" s="147">
        <f t="shared" si="131"/>
        <v>1.5</v>
      </c>
      <c r="FH26" s="138">
        <f t="shared" si="89"/>
        <v>9000000</v>
      </c>
      <c r="FI26" s="138">
        <f t="shared" si="90"/>
        <v>9000000</v>
      </c>
      <c r="FJ26" s="138">
        <f t="shared" si="91"/>
        <v>9000000</v>
      </c>
      <c r="FK26" s="138">
        <f t="shared" si="132"/>
        <v>10</v>
      </c>
      <c r="FL26" s="180">
        <f t="shared" si="92"/>
        <v>9000000</v>
      </c>
      <c r="FM26" s="138">
        <f t="shared" si="93"/>
        <v>9000000</v>
      </c>
      <c r="FN26" s="138">
        <f t="shared" si="133"/>
        <v>10</v>
      </c>
      <c r="FO26" s="180">
        <f t="shared" si="94"/>
        <v>9000000</v>
      </c>
      <c r="FQ26" s="138">
        <f t="shared" si="167"/>
        <v>3500000</v>
      </c>
      <c r="FR26" s="170">
        <f t="shared" si="95"/>
        <v>116666.66666666667</v>
      </c>
      <c r="FS26" s="138">
        <f t="shared" si="186"/>
        <v>3500000</v>
      </c>
      <c r="FT26" s="170">
        <f t="shared" si="96"/>
        <v>116666.66666666667</v>
      </c>
      <c r="FU26" s="192">
        <v>0</v>
      </c>
      <c r="FW26" s="193">
        <f t="shared" si="13"/>
        <v>0</v>
      </c>
      <c r="FX26" s="193">
        <f t="shared" si="97"/>
        <v>0</v>
      </c>
      <c r="FY26" s="193">
        <f t="shared" si="98"/>
        <v>33</v>
      </c>
      <c r="FZ26" s="193">
        <f t="shared" si="99"/>
        <v>0</v>
      </c>
      <c r="GA26" s="193">
        <f t="shared" si="100"/>
        <v>0</v>
      </c>
      <c r="GB26" s="193">
        <f t="shared" si="101"/>
        <v>34</v>
      </c>
      <c r="GC26" s="193">
        <f t="shared" si="102"/>
        <v>0</v>
      </c>
      <c r="GD26" s="193">
        <f t="shared" si="103"/>
        <v>0</v>
      </c>
      <c r="GE26" s="193">
        <f t="shared" si="104"/>
        <v>33</v>
      </c>
      <c r="GF26" s="19">
        <f t="shared" ref="GF26:GF69" si="226">((FW26+FX26)/2*FY26+(FZ26+GA26)/2*GB26+(GC26+GD26)/2*GE26)/(FY26+GB26+GE26)</f>
        <v>0</v>
      </c>
      <c r="GG26" s="19">
        <f t="shared" si="105"/>
        <v>0.29166666666666669</v>
      </c>
      <c r="GH26" s="11">
        <f t="shared" si="106"/>
        <v>0.29166666666666669</v>
      </c>
      <c r="GI26" s="11" t="str">
        <f t="shared" si="107"/>
        <v/>
      </c>
      <c r="GK26" s="50">
        <v>648</v>
      </c>
      <c r="GL26" s="202">
        <f t="shared" ref="GL26:GM27" si="227">GL25</f>
        <v>113268.60841423948</v>
      </c>
      <c r="GM26" s="202">
        <f t="shared" si="227"/>
        <v>161812.29773462782</v>
      </c>
      <c r="GN26" s="203">
        <f>ROUND($GK26*GL26/10000,0)*10000</f>
        <v>73400000</v>
      </c>
      <c r="GO26" s="203">
        <f>ROUND($GK26*GM26/10000,0)*10000</f>
        <v>104850000</v>
      </c>
      <c r="GP26" s="204">
        <f t="shared" si="212"/>
        <v>40</v>
      </c>
      <c r="GQ26" s="202">
        <f t="shared" si="212"/>
        <v>80906.14886731391</v>
      </c>
      <c r="GR26" s="202">
        <f t="shared" si="212"/>
        <v>113268.60841423948</v>
      </c>
      <c r="GS26" s="203">
        <f>ROUND($GK26*GQ26/10000,0)*10000</f>
        <v>52430000</v>
      </c>
      <c r="GT26" s="203">
        <f>ROUND($GK26*GR26/10000,0)*10000</f>
        <v>73400000</v>
      </c>
      <c r="GU26" s="204">
        <f t="shared" si="213"/>
        <v>45</v>
      </c>
      <c r="GV26" s="202">
        <f t="shared" si="213"/>
        <v>161812.29773462782</v>
      </c>
      <c r="GW26" s="202">
        <f t="shared" si="213"/>
        <v>242718.44660194175</v>
      </c>
      <c r="GX26" s="203">
        <f>ROUND($GK26*GV26/10000,0)*10000</f>
        <v>104850000</v>
      </c>
      <c r="GY26" s="203">
        <f>ROUND($GK26*GW26/10000,0)*10000</f>
        <v>157280000</v>
      </c>
      <c r="GZ26" s="217">
        <f t="shared" si="214"/>
        <v>15</v>
      </c>
      <c r="HA26" s="222">
        <f t="shared" si="15"/>
        <v>83621500</v>
      </c>
    </row>
    <row r="27" spans="1:210" ht="16.2" x14ac:dyDescent="0.25">
      <c r="A27" s="10">
        <v>703</v>
      </c>
      <c r="B27" s="126" t="str">
        <f t="shared" si="225"/>
        <v>每日超值礼包.98元</v>
      </c>
      <c r="C27" s="127" t="str">
        <f t="shared" si="0"/>
        <v>充值，即可获得每日超值礼包.98元奖励</v>
      </c>
      <c r="D27" s="128">
        <v>5</v>
      </c>
      <c r="E27" s="10" t="str">
        <f t="shared" si="140"/>
        <v>1|2|500000,1|1|98</v>
      </c>
      <c r="G27" s="10">
        <v>98</v>
      </c>
      <c r="H27" s="11">
        <f t="shared" si="1"/>
        <v>19600000</v>
      </c>
      <c r="I27" s="11">
        <f t="shared" si="2"/>
        <v>19600000</v>
      </c>
      <c r="J27" s="138" t="str">
        <f t="shared" si="17"/>
        <v>[[5880000,10],[7840000,10],[9800000,14],[11760000,20],[13720000,20],[15680000,20],[17640000,20],[19600000,25],[29400000,30],[39200000,25]]</v>
      </c>
      <c r="K27" s="138" t="str">
        <f t="shared" si="18"/>
        <v>[[5880000,10],[7840000,10],[9800000,14],[11760000,20],[13720000,20],[15680000,20],[17640000,20],[19600000,25],[29400000,30],[39200000,25]]</v>
      </c>
      <c r="L27" s="138" t="str">
        <f t="shared" si="19"/>
        <v>[[9,[9800000,10]],[10,[14700000,10]],[11,[24500000,10]],[12,[29400000,10]]]</v>
      </c>
      <c r="M27" s="138" t="str">
        <f t="shared" si="20"/>
        <v>[[9,[9800000,10]],[10,[14700000,10]],[11,[24500000,10]],[12,[29400000,10]]]</v>
      </c>
      <c r="N27" s="11">
        <f t="shared" si="21"/>
        <v>94.013000000000005</v>
      </c>
      <c r="O27" s="11">
        <f t="shared" si="22"/>
        <v>3.9869999999999948</v>
      </c>
      <c r="P27" s="139" t="s">
        <v>186</v>
      </c>
      <c r="Q27" s="10">
        <f t="shared" si="23"/>
        <v>703</v>
      </c>
      <c r="R27" s="138" t="str">
        <f t="shared" si="24"/>
        <v>703每日超值礼包.98元</v>
      </c>
      <c r="S27" s="132" t="str">
        <f t="shared" si="25"/>
        <v>[[1,14700],[2,29400],[3,58800],[4,88200]]</v>
      </c>
      <c r="T27" s="132" t="str">
        <f t="shared" si="26"/>
        <v>[[1,3160000],[2,3160000],[3,3160000],[4,3160000]]</v>
      </c>
      <c r="U27" s="138">
        <f t="shared" si="27"/>
        <v>31600000</v>
      </c>
      <c r="V27" s="142">
        <v>0</v>
      </c>
      <c r="W27" s="142">
        <v>0</v>
      </c>
      <c r="X27" s="138" t="str">
        <f t="shared" si="28"/>
        <v/>
      </c>
      <c r="Z27" s="138">
        <f t="shared" si="29"/>
        <v>31600000</v>
      </c>
      <c r="AA27" s="138">
        <f t="shared" si="30"/>
        <v>31600000</v>
      </c>
      <c r="AB27" s="150">
        <f t="shared" si="158"/>
        <v>31600000</v>
      </c>
      <c r="AC27" s="138">
        <f t="shared" si="159"/>
        <v>1340000</v>
      </c>
      <c r="AE27" s="146">
        <f t="shared" si="187"/>
        <v>2</v>
      </c>
      <c r="AF27" s="147">
        <v>2</v>
      </c>
      <c r="AG27" s="11">
        <f t="shared" si="188"/>
        <v>12000000</v>
      </c>
      <c r="AH27" s="162">
        <v>12000000</v>
      </c>
      <c r="AI27" s="162">
        <v>100</v>
      </c>
      <c r="AJ27" s="163">
        <f t="shared" si="33"/>
        <v>1000000</v>
      </c>
      <c r="AK27" s="162">
        <v>4</v>
      </c>
      <c r="AL27" s="163">
        <f t="shared" si="34"/>
        <v>80000</v>
      </c>
      <c r="AM27" s="162">
        <v>4</v>
      </c>
      <c r="AN27" s="163">
        <f t="shared" si="141"/>
        <v>200000</v>
      </c>
      <c r="AO27" s="162">
        <v>3</v>
      </c>
      <c r="AP27" s="163">
        <f t="shared" si="142"/>
        <v>60000</v>
      </c>
      <c r="AQ27" s="162">
        <v>0</v>
      </c>
      <c r="AR27" s="163">
        <f t="shared" si="36"/>
        <v>0</v>
      </c>
      <c r="AS27" s="162">
        <v>0</v>
      </c>
      <c r="AT27" s="167">
        <f t="shared" si="215"/>
        <v>0</v>
      </c>
      <c r="AU27" s="162">
        <v>0</v>
      </c>
      <c r="AV27" s="167">
        <f t="shared" si="215"/>
        <v>0</v>
      </c>
      <c r="AW27" s="162">
        <v>0</v>
      </c>
      <c r="AX27" s="167">
        <f t="shared" si="218"/>
        <v>0</v>
      </c>
      <c r="AY27" s="162">
        <v>0</v>
      </c>
      <c r="AZ27" s="167">
        <f t="shared" si="219"/>
        <v>0</v>
      </c>
      <c r="BA27" s="170"/>
      <c r="BB27" s="170"/>
      <c r="BC27" s="11">
        <f t="shared" si="9"/>
        <v>31600000</v>
      </c>
      <c r="BD27" s="170">
        <f t="shared" si="10"/>
        <v>322448.97959183675</v>
      </c>
      <c r="BE27" s="11">
        <f t="shared" si="39"/>
        <v>32600000</v>
      </c>
      <c r="BF27" s="170">
        <f t="shared" si="40"/>
        <v>332653.06122448982</v>
      </c>
      <c r="BG27" s="11">
        <f t="shared" si="41"/>
        <v>32940000</v>
      </c>
      <c r="BH27" s="170">
        <f t="shared" si="11"/>
        <v>336122.44897959183</v>
      </c>
      <c r="BI27" s="10">
        <f t="shared" si="42"/>
        <v>98</v>
      </c>
      <c r="BU27" s="142">
        <v>0.3</v>
      </c>
      <c r="BV27" s="138">
        <f t="shared" si="221"/>
        <v>14700</v>
      </c>
      <c r="BW27" s="138">
        <f t="shared" si="221"/>
        <v>29400</v>
      </c>
      <c r="BX27" s="138">
        <f t="shared" si="221"/>
        <v>58800</v>
      </c>
      <c r="BY27" s="138">
        <f t="shared" si="221"/>
        <v>88200</v>
      </c>
      <c r="CA27" s="138">
        <f t="shared" si="43"/>
        <v>3160000</v>
      </c>
      <c r="CD27" s="146">
        <f t="shared" si="44"/>
        <v>2</v>
      </c>
      <c r="CE27" s="147">
        <f t="shared" si="44"/>
        <v>2</v>
      </c>
      <c r="CF27" s="138">
        <f t="shared" si="45"/>
        <v>19600000</v>
      </c>
      <c r="CG27" s="138">
        <f t="shared" si="46"/>
        <v>19600000</v>
      </c>
      <c r="CH27" s="138">
        <f t="shared" si="47"/>
        <v>5880000</v>
      </c>
      <c r="CI27" s="138">
        <f t="shared" si="222"/>
        <v>10</v>
      </c>
      <c r="CJ27" s="138">
        <f t="shared" si="48"/>
        <v>7840000</v>
      </c>
      <c r="CK27" s="138">
        <f t="shared" si="222"/>
        <v>10</v>
      </c>
      <c r="CL27" s="138">
        <f t="shared" si="49"/>
        <v>9800000</v>
      </c>
      <c r="CM27" s="138">
        <f t="shared" si="222"/>
        <v>14</v>
      </c>
      <c r="CN27" s="138">
        <f t="shared" si="50"/>
        <v>11760000</v>
      </c>
      <c r="CO27" s="138">
        <f t="shared" si="222"/>
        <v>20</v>
      </c>
      <c r="CP27" s="138">
        <f t="shared" si="51"/>
        <v>13720000</v>
      </c>
      <c r="CQ27" s="138">
        <f t="shared" si="222"/>
        <v>20</v>
      </c>
      <c r="CR27" s="138">
        <f t="shared" si="52"/>
        <v>15680000</v>
      </c>
      <c r="CS27" s="138">
        <f t="shared" si="222"/>
        <v>20</v>
      </c>
      <c r="CT27" s="138">
        <f t="shared" si="53"/>
        <v>17640000</v>
      </c>
      <c r="CU27" s="138">
        <f t="shared" si="113"/>
        <v>20</v>
      </c>
      <c r="CV27" s="138">
        <f t="shared" si="54"/>
        <v>19600000</v>
      </c>
      <c r="CW27" s="138">
        <f t="shared" si="114"/>
        <v>25</v>
      </c>
      <c r="CX27" s="138">
        <f t="shared" si="55"/>
        <v>29400000</v>
      </c>
      <c r="CY27" s="138">
        <f t="shared" si="115"/>
        <v>30</v>
      </c>
      <c r="CZ27" s="138">
        <f t="shared" si="56"/>
        <v>39200000</v>
      </c>
      <c r="DA27" s="138">
        <f t="shared" si="116"/>
        <v>25</v>
      </c>
      <c r="DB27" s="180">
        <f t="shared" si="223"/>
        <v>19600000</v>
      </c>
      <c r="DC27" s="138">
        <f t="shared" si="58"/>
        <v>5880000</v>
      </c>
      <c r="DD27" s="138">
        <f t="shared" si="224"/>
        <v>10</v>
      </c>
      <c r="DE27" s="138">
        <f t="shared" si="59"/>
        <v>7840000</v>
      </c>
      <c r="DF27" s="138">
        <f t="shared" si="224"/>
        <v>10</v>
      </c>
      <c r="DG27" s="138">
        <f t="shared" si="60"/>
        <v>9800000</v>
      </c>
      <c r="DH27" s="138">
        <f t="shared" si="224"/>
        <v>14</v>
      </c>
      <c r="DI27" s="138">
        <f t="shared" si="61"/>
        <v>11760000</v>
      </c>
      <c r="DJ27" s="138">
        <f t="shared" si="224"/>
        <v>20</v>
      </c>
      <c r="DK27" s="138">
        <f t="shared" si="62"/>
        <v>13720000</v>
      </c>
      <c r="DL27" s="138">
        <f t="shared" si="224"/>
        <v>20</v>
      </c>
      <c r="DM27" s="138">
        <f t="shared" si="63"/>
        <v>15680000</v>
      </c>
      <c r="DN27" s="138">
        <f t="shared" si="224"/>
        <v>20</v>
      </c>
      <c r="DO27" s="138">
        <f t="shared" si="64"/>
        <v>17640000</v>
      </c>
      <c r="DP27" s="138">
        <f t="shared" si="118"/>
        <v>20</v>
      </c>
      <c r="DQ27" s="138">
        <f t="shared" si="65"/>
        <v>19600000</v>
      </c>
      <c r="DR27" s="138">
        <f t="shared" si="119"/>
        <v>25</v>
      </c>
      <c r="DS27" s="138">
        <f t="shared" si="66"/>
        <v>29400000</v>
      </c>
      <c r="DT27" s="138">
        <f t="shared" si="120"/>
        <v>30</v>
      </c>
      <c r="DU27" s="138">
        <f t="shared" si="67"/>
        <v>39200000</v>
      </c>
      <c r="DV27" s="138">
        <f t="shared" si="121"/>
        <v>25</v>
      </c>
      <c r="DW27" s="180">
        <f t="shared" si="68"/>
        <v>19600000</v>
      </c>
      <c r="DZ27" s="146">
        <f t="shared" si="69"/>
        <v>2</v>
      </c>
      <c r="EA27" s="147">
        <f t="shared" si="70"/>
        <v>2</v>
      </c>
      <c r="EB27" s="181"/>
      <c r="EC27" s="147">
        <f t="shared" si="122"/>
        <v>0.5</v>
      </c>
      <c r="ED27" s="138">
        <f t="shared" si="71"/>
        <v>9800000</v>
      </c>
      <c r="EE27" s="138">
        <f t="shared" si="72"/>
        <v>9800000</v>
      </c>
      <c r="EF27" s="138">
        <f t="shared" si="73"/>
        <v>9800000</v>
      </c>
      <c r="EG27" s="138">
        <f t="shared" si="123"/>
        <v>10</v>
      </c>
      <c r="EH27" s="180">
        <f t="shared" si="74"/>
        <v>9800000</v>
      </c>
      <c r="EI27" s="138">
        <f t="shared" si="75"/>
        <v>9800000</v>
      </c>
      <c r="EJ27" s="138">
        <f t="shared" si="124"/>
        <v>10</v>
      </c>
      <c r="EK27" s="180">
        <f t="shared" si="76"/>
        <v>9800000</v>
      </c>
      <c r="EM27" s="147">
        <f t="shared" si="125"/>
        <v>0.75</v>
      </c>
      <c r="EN27" s="138">
        <f t="shared" si="77"/>
        <v>14700000</v>
      </c>
      <c r="EO27" s="138">
        <f t="shared" si="78"/>
        <v>14700000</v>
      </c>
      <c r="EP27" s="138">
        <f t="shared" si="79"/>
        <v>14700000</v>
      </c>
      <c r="EQ27" s="138">
        <f t="shared" si="126"/>
        <v>10</v>
      </c>
      <c r="ER27" s="180">
        <f t="shared" si="80"/>
        <v>14700000</v>
      </c>
      <c r="ES27" s="138">
        <f t="shared" si="81"/>
        <v>14700000</v>
      </c>
      <c r="ET27" s="138">
        <f t="shared" si="127"/>
        <v>10</v>
      </c>
      <c r="EU27" s="180">
        <f t="shared" si="82"/>
        <v>14700000</v>
      </c>
      <c r="EW27" s="147">
        <f t="shared" si="128"/>
        <v>1.25</v>
      </c>
      <c r="EX27" s="138">
        <f t="shared" si="83"/>
        <v>24500000</v>
      </c>
      <c r="EY27" s="138">
        <f t="shared" si="84"/>
        <v>24500000</v>
      </c>
      <c r="EZ27" s="138">
        <f t="shared" si="85"/>
        <v>24500000</v>
      </c>
      <c r="FA27" s="138">
        <f t="shared" si="129"/>
        <v>10</v>
      </c>
      <c r="FB27" s="180">
        <f t="shared" si="86"/>
        <v>24500000</v>
      </c>
      <c r="FC27" s="138">
        <f t="shared" si="87"/>
        <v>24500000</v>
      </c>
      <c r="FD27" s="138">
        <f t="shared" si="130"/>
        <v>10</v>
      </c>
      <c r="FE27" s="180">
        <f t="shared" si="88"/>
        <v>24500000</v>
      </c>
      <c r="FG27" s="147">
        <f t="shared" si="131"/>
        <v>1.5</v>
      </c>
      <c r="FH27" s="138">
        <f t="shared" si="89"/>
        <v>29400000</v>
      </c>
      <c r="FI27" s="138">
        <f t="shared" si="90"/>
        <v>29400000</v>
      </c>
      <c r="FJ27" s="138">
        <f t="shared" si="91"/>
        <v>29400000</v>
      </c>
      <c r="FK27" s="138">
        <f t="shared" si="132"/>
        <v>10</v>
      </c>
      <c r="FL27" s="180">
        <f t="shared" si="92"/>
        <v>29400000</v>
      </c>
      <c r="FM27" s="138">
        <f t="shared" si="93"/>
        <v>29400000</v>
      </c>
      <c r="FN27" s="138">
        <f t="shared" si="133"/>
        <v>10</v>
      </c>
      <c r="FO27" s="180">
        <f t="shared" si="94"/>
        <v>29400000</v>
      </c>
      <c r="FQ27" s="138">
        <f t="shared" si="167"/>
        <v>12000000</v>
      </c>
      <c r="FR27" s="170">
        <f t="shared" si="95"/>
        <v>122448.97959183673</v>
      </c>
      <c r="FS27" s="138">
        <f t="shared" si="186"/>
        <v>12000000</v>
      </c>
      <c r="FT27" s="170">
        <f t="shared" si="96"/>
        <v>122448.97959183673</v>
      </c>
      <c r="FU27" s="192">
        <v>0</v>
      </c>
      <c r="FW27" s="193">
        <f t="shared" si="13"/>
        <v>0</v>
      </c>
      <c r="FX27" s="193">
        <f t="shared" si="97"/>
        <v>0</v>
      </c>
      <c r="FY27" s="193">
        <f t="shared" si="98"/>
        <v>50</v>
      </c>
      <c r="FZ27" s="193">
        <f t="shared" si="99"/>
        <v>0</v>
      </c>
      <c r="GA27" s="193">
        <f t="shared" si="100"/>
        <v>0</v>
      </c>
      <c r="GB27" s="193">
        <f t="shared" si="101"/>
        <v>30</v>
      </c>
      <c r="GC27" s="193">
        <f t="shared" si="102"/>
        <v>0</v>
      </c>
      <c r="GD27" s="193">
        <f t="shared" si="103"/>
        <v>0</v>
      </c>
      <c r="GE27" s="193">
        <f t="shared" si="104"/>
        <v>20</v>
      </c>
      <c r="GF27" s="19">
        <f t="shared" si="226"/>
        <v>0</v>
      </c>
      <c r="GG27" s="19">
        <f t="shared" si="105"/>
        <v>0.30612244897959184</v>
      </c>
      <c r="GH27" s="11">
        <f t="shared" si="106"/>
        <v>0.30612244897959184</v>
      </c>
      <c r="GI27" s="11" t="str">
        <f t="shared" si="107"/>
        <v/>
      </c>
      <c r="GK27" s="53">
        <v>1280</v>
      </c>
      <c r="GL27" s="206">
        <f t="shared" si="227"/>
        <v>113268.60841423948</v>
      </c>
      <c r="GM27" s="206">
        <f t="shared" si="227"/>
        <v>161812.29773462782</v>
      </c>
      <c r="GN27" s="207">
        <f>ROUND($GK27*GL27/10000,0)*10000</f>
        <v>144980000</v>
      </c>
      <c r="GO27" s="207">
        <f>ROUND($GK27*GM27/10000,0)*10000</f>
        <v>207120000</v>
      </c>
      <c r="GP27" s="208">
        <f t="shared" si="212"/>
        <v>40</v>
      </c>
      <c r="GQ27" s="206">
        <f t="shared" si="212"/>
        <v>80906.14886731391</v>
      </c>
      <c r="GR27" s="206">
        <f t="shared" si="212"/>
        <v>113268.60841423948</v>
      </c>
      <c r="GS27" s="207">
        <f>ROUND($GK27*GQ27/10000,0)*10000</f>
        <v>103560000</v>
      </c>
      <c r="GT27" s="207">
        <f>ROUND($GK27*GR27/10000,0)*10000</f>
        <v>144980000</v>
      </c>
      <c r="GU27" s="208">
        <f t="shared" si="213"/>
        <v>45</v>
      </c>
      <c r="GV27" s="206">
        <f t="shared" si="213"/>
        <v>161812.29773462782</v>
      </c>
      <c r="GW27" s="206">
        <f t="shared" si="213"/>
        <v>242718.44660194175</v>
      </c>
      <c r="GX27" s="207">
        <f>ROUND($GK27*GV27/10000,0)*10000</f>
        <v>207120000</v>
      </c>
      <c r="GY27" s="207">
        <f>ROUND($GK27*GW27/10000,0)*10000</f>
        <v>310680000</v>
      </c>
      <c r="GZ27" s="218">
        <f t="shared" si="214"/>
        <v>15</v>
      </c>
      <c r="HA27" s="223">
        <f t="shared" si="15"/>
        <v>165176500</v>
      </c>
    </row>
    <row r="28" spans="1:210" x14ac:dyDescent="0.25">
      <c r="A28" s="10">
        <v>704</v>
      </c>
      <c r="B28" s="126" t="str">
        <f t="shared" si="225"/>
        <v>每日超值礼包.328元</v>
      </c>
      <c r="C28" s="127" t="str">
        <f t="shared" si="0"/>
        <v>充值，即可获得每日超值礼包.328元奖励</v>
      </c>
      <c r="D28" s="128">
        <v>5</v>
      </c>
      <c r="E28" s="10" t="str">
        <f t="shared" si="140"/>
        <v>1|2|500000,1|1|328</v>
      </c>
      <c r="G28" s="10">
        <v>328</v>
      </c>
      <c r="H28" s="11">
        <f t="shared" si="1"/>
        <v>65600000</v>
      </c>
      <c r="I28" s="11">
        <f t="shared" si="2"/>
        <v>65600000</v>
      </c>
      <c r="J28" s="138" t="str">
        <f t="shared" si="17"/>
        <v>[[19680000,10],[26240000,10],[32800000,14],[39360000,20],[45920000,20],[52480000,20],[59040000,20],[65600000,25],[98400000,30],[131200000,25]]</v>
      </c>
      <c r="K28" s="138" t="str">
        <f t="shared" si="18"/>
        <v>[[19680000,10],[26240000,10],[32800000,14],[39360000,20],[45920000,20],[52480000,20],[59040000,20],[65600000,25],[98400000,30],[131200000,25]]</v>
      </c>
      <c r="L28" s="138" t="str">
        <f t="shared" si="19"/>
        <v>[[9,[32800000,10]],[10,[49200000,10]],[11,[82000000,10]],[12,[98400000,10]]]</v>
      </c>
      <c r="M28" s="138" t="str">
        <f t="shared" si="20"/>
        <v>[[9,[32800000,10]],[10,[49200000,10]],[11,[82000000,10]],[12,[98400000,10]]]</v>
      </c>
      <c r="N28" s="11">
        <f t="shared" si="21"/>
        <v>317.47800000000001</v>
      </c>
      <c r="O28" s="11">
        <f t="shared" si="22"/>
        <v>10.521999999999991</v>
      </c>
      <c r="P28" s="139" t="s">
        <v>187</v>
      </c>
      <c r="Q28" s="10">
        <f t="shared" si="23"/>
        <v>704</v>
      </c>
      <c r="R28" s="138" t="str">
        <f t="shared" si="24"/>
        <v>704每日超值礼包.328元</v>
      </c>
      <c r="S28" s="132" t="str">
        <f t="shared" si="25"/>
        <v>[[1,24600],[2,49200],[3,98400],[4,147600]]</v>
      </c>
      <c r="T28" s="132" t="str">
        <f t="shared" si="26"/>
        <v>[[1,10560000],[2,10560000],[3,10560000],[4,10560000]]</v>
      </c>
      <c r="U28" s="138">
        <f t="shared" si="27"/>
        <v>105600000</v>
      </c>
      <c r="V28" s="142">
        <v>0</v>
      </c>
      <c r="W28" s="142">
        <v>0</v>
      </c>
      <c r="X28" s="138" t="str">
        <f t="shared" si="28"/>
        <v/>
      </c>
      <c r="Z28" s="138">
        <f t="shared" si="29"/>
        <v>105600000</v>
      </c>
      <c r="AA28" s="138">
        <f t="shared" si="30"/>
        <v>105600000</v>
      </c>
      <c r="AB28" s="150">
        <f t="shared" si="158"/>
        <v>105600000</v>
      </c>
      <c r="AC28" s="138">
        <f t="shared" si="159"/>
        <v>3500000</v>
      </c>
      <c r="AE28" s="146">
        <f t="shared" si="187"/>
        <v>2</v>
      </c>
      <c r="AF28" s="147">
        <v>2</v>
      </c>
      <c r="AG28" s="11">
        <f t="shared" si="188"/>
        <v>40000000</v>
      </c>
      <c r="AH28" s="164">
        <v>40000000</v>
      </c>
      <c r="AI28" s="164">
        <v>300</v>
      </c>
      <c r="AJ28" s="165">
        <f t="shared" si="33"/>
        <v>3000000</v>
      </c>
      <c r="AK28" s="164">
        <v>6</v>
      </c>
      <c r="AL28" s="165">
        <f t="shared" si="34"/>
        <v>120000</v>
      </c>
      <c r="AM28" s="164">
        <v>6</v>
      </c>
      <c r="AN28" s="165">
        <f t="shared" si="141"/>
        <v>300000</v>
      </c>
      <c r="AO28" s="164">
        <v>4</v>
      </c>
      <c r="AP28" s="165">
        <f t="shared" si="142"/>
        <v>80000</v>
      </c>
      <c r="AQ28" s="164">
        <v>0</v>
      </c>
      <c r="AR28" s="165">
        <f t="shared" si="36"/>
        <v>0</v>
      </c>
      <c r="AS28" s="164">
        <v>0</v>
      </c>
      <c r="AT28" s="168">
        <f t="shared" si="215"/>
        <v>0</v>
      </c>
      <c r="AU28" s="164">
        <v>0</v>
      </c>
      <c r="AV28" s="168">
        <f t="shared" si="215"/>
        <v>0</v>
      </c>
      <c r="AW28" s="164">
        <v>0</v>
      </c>
      <c r="AX28" s="168">
        <f t="shared" si="218"/>
        <v>0</v>
      </c>
      <c r="AY28" s="164">
        <v>0</v>
      </c>
      <c r="AZ28" s="168">
        <f t="shared" si="219"/>
        <v>0</v>
      </c>
      <c r="BA28" s="170"/>
      <c r="BB28" s="170"/>
      <c r="BC28" s="11">
        <f t="shared" si="9"/>
        <v>105600000</v>
      </c>
      <c r="BD28" s="170">
        <f t="shared" si="10"/>
        <v>321951.21951219509</v>
      </c>
      <c r="BE28" s="11">
        <f t="shared" si="39"/>
        <v>108600000</v>
      </c>
      <c r="BF28" s="170">
        <f t="shared" si="40"/>
        <v>331097.56097560975</v>
      </c>
      <c r="BG28" s="11">
        <f t="shared" si="41"/>
        <v>109100000</v>
      </c>
      <c r="BH28" s="170">
        <f t="shared" si="11"/>
        <v>332621.95121951221</v>
      </c>
      <c r="BI28" s="10">
        <f t="shared" si="42"/>
        <v>328</v>
      </c>
      <c r="BU28" s="142">
        <v>0.15</v>
      </c>
      <c r="BV28" s="138">
        <f t="shared" si="221"/>
        <v>24600</v>
      </c>
      <c r="BW28" s="138">
        <f t="shared" si="221"/>
        <v>49200</v>
      </c>
      <c r="BX28" s="138">
        <f t="shared" si="221"/>
        <v>98400</v>
      </c>
      <c r="BY28" s="138">
        <f t="shared" si="221"/>
        <v>147600</v>
      </c>
      <c r="CA28" s="138">
        <f t="shared" si="43"/>
        <v>10560000</v>
      </c>
      <c r="CD28" s="146">
        <f t="shared" si="44"/>
        <v>2</v>
      </c>
      <c r="CE28" s="147">
        <f t="shared" si="44"/>
        <v>2</v>
      </c>
      <c r="CF28" s="138">
        <f t="shared" si="45"/>
        <v>65600000</v>
      </c>
      <c r="CG28" s="138">
        <f t="shared" si="46"/>
        <v>65600000</v>
      </c>
      <c r="CH28" s="138">
        <f t="shared" si="47"/>
        <v>19680000</v>
      </c>
      <c r="CI28" s="138">
        <f t="shared" si="222"/>
        <v>10</v>
      </c>
      <c r="CJ28" s="138">
        <f t="shared" si="48"/>
        <v>26240000</v>
      </c>
      <c r="CK28" s="138">
        <f t="shared" si="222"/>
        <v>10</v>
      </c>
      <c r="CL28" s="138">
        <f t="shared" si="49"/>
        <v>32800000</v>
      </c>
      <c r="CM28" s="138">
        <f t="shared" si="222"/>
        <v>14</v>
      </c>
      <c r="CN28" s="138">
        <f t="shared" si="50"/>
        <v>39360000</v>
      </c>
      <c r="CO28" s="138">
        <f t="shared" si="222"/>
        <v>20</v>
      </c>
      <c r="CP28" s="138">
        <f t="shared" si="51"/>
        <v>45920000</v>
      </c>
      <c r="CQ28" s="138">
        <f t="shared" si="222"/>
        <v>20</v>
      </c>
      <c r="CR28" s="138">
        <f t="shared" si="52"/>
        <v>52480000</v>
      </c>
      <c r="CS28" s="138">
        <f t="shared" si="222"/>
        <v>20</v>
      </c>
      <c r="CT28" s="138">
        <f t="shared" si="53"/>
        <v>59040000</v>
      </c>
      <c r="CU28" s="138">
        <f t="shared" si="113"/>
        <v>20</v>
      </c>
      <c r="CV28" s="138">
        <f t="shared" si="54"/>
        <v>65600000</v>
      </c>
      <c r="CW28" s="138">
        <f t="shared" si="114"/>
        <v>25</v>
      </c>
      <c r="CX28" s="138">
        <f t="shared" si="55"/>
        <v>98400000</v>
      </c>
      <c r="CY28" s="138">
        <f t="shared" si="115"/>
        <v>30</v>
      </c>
      <c r="CZ28" s="138">
        <f t="shared" si="56"/>
        <v>131200000</v>
      </c>
      <c r="DA28" s="138">
        <f t="shared" si="116"/>
        <v>25</v>
      </c>
      <c r="DB28" s="180">
        <f t="shared" si="223"/>
        <v>65600000</v>
      </c>
      <c r="DC28" s="138">
        <f t="shared" si="58"/>
        <v>19680000</v>
      </c>
      <c r="DD28" s="138">
        <f t="shared" si="224"/>
        <v>10</v>
      </c>
      <c r="DE28" s="138">
        <f t="shared" si="59"/>
        <v>26240000</v>
      </c>
      <c r="DF28" s="138">
        <f t="shared" si="224"/>
        <v>10</v>
      </c>
      <c r="DG28" s="138">
        <f t="shared" si="60"/>
        <v>32800000</v>
      </c>
      <c r="DH28" s="138">
        <f t="shared" si="224"/>
        <v>14</v>
      </c>
      <c r="DI28" s="138">
        <f t="shared" si="61"/>
        <v>39360000</v>
      </c>
      <c r="DJ28" s="138">
        <f t="shared" si="224"/>
        <v>20</v>
      </c>
      <c r="DK28" s="138">
        <f t="shared" si="62"/>
        <v>45920000</v>
      </c>
      <c r="DL28" s="138">
        <f t="shared" si="224"/>
        <v>20</v>
      </c>
      <c r="DM28" s="138">
        <f t="shared" si="63"/>
        <v>52480000</v>
      </c>
      <c r="DN28" s="138">
        <f t="shared" si="224"/>
        <v>20</v>
      </c>
      <c r="DO28" s="138">
        <f t="shared" si="64"/>
        <v>59040000</v>
      </c>
      <c r="DP28" s="138">
        <f t="shared" si="118"/>
        <v>20</v>
      </c>
      <c r="DQ28" s="138">
        <f t="shared" si="65"/>
        <v>65600000</v>
      </c>
      <c r="DR28" s="138">
        <f t="shared" si="119"/>
        <v>25</v>
      </c>
      <c r="DS28" s="138">
        <f t="shared" si="66"/>
        <v>98400000</v>
      </c>
      <c r="DT28" s="138">
        <f t="shared" si="120"/>
        <v>30</v>
      </c>
      <c r="DU28" s="138">
        <f t="shared" si="67"/>
        <v>131200000</v>
      </c>
      <c r="DV28" s="138">
        <f t="shared" si="121"/>
        <v>25</v>
      </c>
      <c r="DW28" s="180">
        <f t="shared" si="68"/>
        <v>65600000</v>
      </c>
      <c r="DZ28" s="146">
        <f t="shared" si="69"/>
        <v>2</v>
      </c>
      <c r="EA28" s="147">
        <f t="shared" si="70"/>
        <v>2</v>
      </c>
      <c r="EB28" s="181"/>
      <c r="EC28" s="147">
        <f t="shared" si="122"/>
        <v>0.5</v>
      </c>
      <c r="ED28" s="138">
        <f t="shared" si="71"/>
        <v>32800000</v>
      </c>
      <c r="EE28" s="138">
        <f t="shared" si="72"/>
        <v>32800000</v>
      </c>
      <c r="EF28" s="138">
        <f t="shared" si="73"/>
        <v>32800000</v>
      </c>
      <c r="EG28" s="138">
        <f t="shared" si="123"/>
        <v>10</v>
      </c>
      <c r="EH28" s="180">
        <f t="shared" si="74"/>
        <v>32800000</v>
      </c>
      <c r="EI28" s="138">
        <f t="shared" si="75"/>
        <v>32800000</v>
      </c>
      <c r="EJ28" s="138">
        <f t="shared" si="124"/>
        <v>10</v>
      </c>
      <c r="EK28" s="180">
        <f t="shared" si="76"/>
        <v>32800000</v>
      </c>
      <c r="EM28" s="147">
        <f t="shared" si="125"/>
        <v>0.75</v>
      </c>
      <c r="EN28" s="138">
        <f t="shared" si="77"/>
        <v>49200000</v>
      </c>
      <c r="EO28" s="138">
        <f t="shared" si="78"/>
        <v>49200000</v>
      </c>
      <c r="EP28" s="138">
        <f t="shared" si="79"/>
        <v>49200000</v>
      </c>
      <c r="EQ28" s="138">
        <f t="shared" si="126"/>
        <v>10</v>
      </c>
      <c r="ER28" s="180">
        <f t="shared" si="80"/>
        <v>49200000</v>
      </c>
      <c r="ES28" s="138">
        <f t="shared" si="81"/>
        <v>49200000</v>
      </c>
      <c r="ET28" s="138">
        <f t="shared" si="127"/>
        <v>10</v>
      </c>
      <c r="EU28" s="180">
        <f t="shared" si="82"/>
        <v>49200000</v>
      </c>
      <c r="EW28" s="147">
        <f t="shared" si="128"/>
        <v>1.25</v>
      </c>
      <c r="EX28" s="138">
        <f t="shared" si="83"/>
        <v>82000000</v>
      </c>
      <c r="EY28" s="138">
        <f t="shared" si="84"/>
        <v>82000000</v>
      </c>
      <c r="EZ28" s="138">
        <f t="shared" si="85"/>
        <v>82000000</v>
      </c>
      <c r="FA28" s="138">
        <f t="shared" si="129"/>
        <v>10</v>
      </c>
      <c r="FB28" s="180">
        <f t="shared" si="86"/>
        <v>82000000</v>
      </c>
      <c r="FC28" s="138">
        <f t="shared" si="87"/>
        <v>82000000</v>
      </c>
      <c r="FD28" s="138">
        <f t="shared" si="130"/>
        <v>10</v>
      </c>
      <c r="FE28" s="180">
        <f t="shared" si="88"/>
        <v>82000000</v>
      </c>
      <c r="FG28" s="147">
        <f t="shared" si="131"/>
        <v>1.5</v>
      </c>
      <c r="FH28" s="138">
        <f t="shared" si="89"/>
        <v>98400000</v>
      </c>
      <c r="FI28" s="138">
        <f t="shared" si="90"/>
        <v>98400000</v>
      </c>
      <c r="FJ28" s="138">
        <f t="shared" si="91"/>
        <v>98400000</v>
      </c>
      <c r="FK28" s="138">
        <f t="shared" si="132"/>
        <v>10</v>
      </c>
      <c r="FL28" s="180">
        <f t="shared" si="92"/>
        <v>98400000</v>
      </c>
      <c r="FM28" s="138">
        <f t="shared" si="93"/>
        <v>98400000</v>
      </c>
      <c r="FN28" s="138">
        <f t="shared" si="133"/>
        <v>10</v>
      </c>
      <c r="FO28" s="180">
        <f t="shared" si="94"/>
        <v>98400000</v>
      </c>
      <c r="FQ28" s="138">
        <f t="shared" si="167"/>
        <v>40000000</v>
      </c>
      <c r="FR28" s="170">
        <f t="shared" si="95"/>
        <v>121951.21951219512</v>
      </c>
      <c r="FS28" s="138">
        <f t="shared" si="186"/>
        <v>40000000</v>
      </c>
      <c r="FT28" s="170">
        <f t="shared" si="96"/>
        <v>121951.21951219512</v>
      </c>
      <c r="FU28" s="192">
        <v>0</v>
      </c>
      <c r="FW28" s="193">
        <f t="shared" si="13"/>
        <v>0</v>
      </c>
      <c r="FX28" s="193">
        <f t="shared" si="97"/>
        <v>0</v>
      </c>
      <c r="FY28" s="193">
        <f t="shared" si="98"/>
        <v>60</v>
      </c>
      <c r="FZ28" s="193">
        <f t="shared" si="99"/>
        <v>0</v>
      </c>
      <c r="GA28" s="193">
        <f t="shared" si="100"/>
        <v>0</v>
      </c>
      <c r="GB28" s="193">
        <f t="shared" si="101"/>
        <v>20</v>
      </c>
      <c r="GC28" s="193">
        <f t="shared" si="102"/>
        <v>0</v>
      </c>
      <c r="GD28" s="193">
        <f t="shared" si="103"/>
        <v>0</v>
      </c>
      <c r="GE28" s="193">
        <f t="shared" si="104"/>
        <v>20</v>
      </c>
      <c r="GF28" s="19">
        <f t="shared" si="226"/>
        <v>0</v>
      </c>
      <c r="GG28" s="19">
        <f t="shared" si="105"/>
        <v>0.3048780487804878</v>
      </c>
      <c r="GH28" s="11">
        <f t="shared" si="106"/>
        <v>0.3048780487804878</v>
      </c>
      <c r="GI28" s="11" t="str">
        <f t="shared" si="107"/>
        <v/>
      </c>
      <c r="GK28" s="11"/>
      <c r="GL28" s="11"/>
      <c r="GM28" s="11"/>
      <c r="GN28" s="11"/>
      <c r="GO28" s="11"/>
      <c r="GP28" s="11"/>
    </row>
    <row r="29" spans="1:210" x14ac:dyDescent="0.25">
      <c r="A29" s="10">
        <v>801</v>
      </c>
      <c r="B29" s="126" t="str">
        <f>"超值道具."&amp;G29&amp;"元"</f>
        <v>超值道具.12元</v>
      </c>
      <c r="C29" s="127" t="str">
        <f t="shared" si="0"/>
        <v>充值，即可获得超值道具.12元奖励</v>
      </c>
      <c r="D29" s="128">
        <v>5</v>
      </c>
      <c r="E29" s="10" t="str">
        <f t="shared" si="140"/>
        <v>1|2|120000,1|1|12</v>
      </c>
      <c r="G29" s="30">
        <f>'充值活动|RMBActivities'!E10</f>
        <v>12</v>
      </c>
      <c r="H29" s="131">
        <f t="shared" si="1"/>
        <v>0</v>
      </c>
      <c r="I29" s="11">
        <f t="shared" si="2"/>
        <v>0</v>
      </c>
      <c r="J29" s="138" t="str">
        <f t="shared" si="17"/>
        <v>[[0,10],[0,10],[0,14],[0,20],[0,20],[0,20],[0,20],[0,25],[0,30],[0,25]]</v>
      </c>
      <c r="K29" s="138" t="str">
        <f t="shared" si="18"/>
        <v>[[0,10],[0,10],[0,14],[0,20],[0,20],[0,20],[0,20],[0,25],[0,30],[0,25]]</v>
      </c>
      <c r="L29" s="138" t="str">
        <f t="shared" si="19"/>
        <v>[[9,[0,10]],[10,[0,10]],[11,[0,10]],[12,[0,10]]]</v>
      </c>
      <c r="M29" s="138" t="str">
        <f t="shared" si="20"/>
        <v>[[9,[0,10]],[10,[0,10]],[11,[0,10]],[12,[0,10]]]</v>
      </c>
      <c r="N29" s="11">
        <f t="shared" ca="1" si="21"/>
        <v>0</v>
      </c>
      <c r="O29" s="11">
        <f t="shared" ca="1" si="22"/>
        <v>12</v>
      </c>
      <c r="P29" s="139" t="s">
        <v>188</v>
      </c>
      <c r="Q29" s="10">
        <f t="shared" si="23"/>
        <v>801</v>
      </c>
      <c r="R29" s="138" t="str">
        <f t="shared" si="24"/>
        <v>801超值道具.12元</v>
      </c>
      <c r="S29" s="132" t="str">
        <f t="shared" si="25"/>
        <v>[[1,0],[2,0],[3,0],[4,0]]</v>
      </c>
      <c r="T29" s="132" t="str">
        <f t="shared" si="26"/>
        <v>[[1,0],[2,0],[3,0],[4,0]]</v>
      </c>
      <c r="U29" s="138">
        <f t="shared" ca="1" si="27"/>
        <v>0</v>
      </c>
      <c r="V29" s="142">
        <v>0</v>
      </c>
      <c r="W29" s="142">
        <v>0</v>
      </c>
      <c r="X29" s="142" t="str">
        <f t="shared" si="28"/>
        <v/>
      </c>
      <c r="Z29" s="138">
        <f t="shared" ca="1" si="29"/>
        <v>0</v>
      </c>
      <c r="AA29" s="138">
        <f t="shared" ca="1" si="30"/>
        <v>0</v>
      </c>
      <c r="AB29" s="150">
        <f t="shared" ref="AB29:AB34" ca="1" si="228">AH29+I29+AT29+AV29+AX29+AZ29</f>
        <v>0</v>
      </c>
      <c r="AC29" s="138">
        <f t="shared" ca="1" si="159"/>
        <v>1850000</v>
      </c>
      <c r="AE29" s="154">
        <f t="shared" si="187"/>
        <v>0</v>
      </c>
      <c r="AF29" s="152">
        <v>0</v>
      </c>
      <c r="AG29" s="11">
        <f t="shared" ca="1" si="188"/>
        <v>0</v>
      </c>
      <c r="AH29" s="9">
        <f ca="1">_xlfn.IFNA(INDEX('充值活动|RMBActivities'!$S$5:$AS$59,MATCH($A29,'充值活动|RMBActivities'!$A:$A,0)-4,MATCH(AH$4,INDIRECT("'充值活动|RMBActivities'!$S"&amp;MATCH($A29,'充值活动|RMBActivities'!$A:$A,0)&amp;":$AQ"&amp;MATCH($A29,'充值活动|RMBActivities'!$A:$A,0)),0)+3),0)</f>
        <v>0</v>
      </c>
      <c r="AI29" s="9">
        <f ca="1">_xlfn.IFNA(INDEX('充值活动|RMBActivities'!$S$5:$AS$59,MATCH($A29,'充值活动|RMBActivities'!$A:$A,0)-4,MATCH(AI$4,INDIRECT("'充值活动|RMBActivities'!$S"&amp;MATCH($A29,'充值活动|RMBActivities'!$A:$A,0)&amp;":$AQ"&amp;MATCH($A29,'充值活动|RMBActivities'!$A:$A,0)),0)+3),0)</f>
        <v>0</v>
      </c>
      <c r="AJ29" s="9">
        <f t="shared" ref="AJ29:AJ35" ca="1" si="229">AI29*20000</f>
        <v>0</v>
      </c>
      <c r="AK29" s="9">
        <f ca="1">_xlfn.IFNA(INDEX('充值活动|RMBActivities'!$S$5:$AS$59,MATCH($A29,'充值活动|RMBActivities'!$A:$A,0)-4,MATCH(AK$4,INDIRECT("'充值活动|RMBActivities'!$S"&amp;MATCH($A29,'充值活动|RMBActivities'!$A:$A,0)&amp;":$AQ"&amp;MATCH($A29,'充值活动|RMBActivities'!$A:$A,0)),0)+3),0)</f>
        <v>50</v>
      </c>
      <c r="AL29" s="9">
        <f t="shared" ca="1" si="34"/>
        <v>1000000</v>
      </c>
      <c r="AM29" s="9">
        <f ca="1">_xlfn.IFNA(INDEX('充值活动|RMBActivities'!$S$5:$AS$59,MATCH($A29,'充值活动|RMBActivities'!$A:$A,0)-4,MATCH(AM$4,INDIRECT("'充值活动|RMBActivities'!$S"&amp;MATCH($A29,'充值活动|RMBActivities'!$A:$A,0)&amp;":$AQ"&amp;MATCH($A29,'充值活动|RMBActivities'!$A:$A,0)),0)+3),0)</f>
        <v>5</v>
      </c>
      <c r="AN29" s="9">
        <f t="shared" ca="1" si="141"/>
        <v>250000</v>
      </c>
      <c r="AO29" s="9">
        <f ca="1">_xlfn.IFNA(INDEX('充值活动|RMBActivities'!$S$5:$AS$59,MATCH($A29,'充值活动|RMBActivities'!$A:$A,0)-4,MATCH(AO$4,INDIRECT("'充值活动|RMBActivities'!$S"&amp;MATCH($A29,'充值活动|RMBActivities'!$A:$A,0)&amp;":$AQ"&amp;MATCH($A29,'充值活动|RMBActivities'!$A:$A,0)),0)+3),0)</f>
        <v>5</v>
      </c>
      <c r="AP29" s="9">
        <f t="shared" ca="1" si="142"/>
        <v>100000</v>
      </c>
      <c r="AQ29" s="9">
        <f ca="1">_xlfn.IFNA(INDEX('充值活动|RMBActivities'!$S$5:$AS$59,MATCH($A29,'充值活动|RMBActivities'!$A:$A,0)-4,MATCH(AQ$4,INDIRECT("'充值活动|RMBActivities'!$S"&amp;MATCH($A29,'充值活动|RMBActivities'!$A:$A,0)&amp;":$AQ"&amp;MATCH($A29,'充值活动|RMBActivities'!$A:$A,0)),0)+3),0)</f>
        <v>5</v>
      </c>
      <c r="AR29" s="9">
        <f t="shared" ca="1" si="36"/>
        <v>500000</v>
      </c>
      <c r="AS29" s="9">
        <f ca="1">_xlfn.IFNA(INDEX('充值活动|RMBActivities'!$S$5:$AS$59,MATCH($A29,'充值活动|RMBActivities'!$A:$A,0)-4,MATCH(AS$4,INDIRECT("'充值活动|RMBActivities'!$S"&amp;MATCH($A29,'充值活动|RMBActivities'!$A:$A,0)&amp;":$AQ"&amp;MATCH($A29,'充值活动|RMBActivities'!$A:$A,0)),0)+3),0)</f>
        <v>0</v>
      </c>
      <c r="AT29" s="9">
        <f t="shared" ca="1" si="215"/>
        <v>0</v>
      </c>
      <c r="AU29" s="9">
        <f ca="1">_xlfn.IFNA(INDEX('充值活动|RMBActivities'!$S$5:$AS$59,MATCH($A29,'充值活动|RMBActivities'!$A:$A,0)-4,MATCH(AU$4,INDIRECT("'充值活动|RMBActivities'!$S"&amp;MATCH($A29,'充值活动|RMBActivities'!$A:$A,0)&amp;":$AQ"&amp;MATCH($A29,'充值活动|RMBActivities'!$A:$A,0)),0)+3),0)</f>
        <v>0</v>
      </c>
      <c r="AV29" s="9">
        <f t="shared" ca="1" si="215"/>
        <v>0</v>
      </c>
      <c r="AW29" s="9">
        <f ca="1">_xlfn.IFNA(INDEX('充值活动|RMBActivities'!$S$5:$AS$59,MATCH($A29,'充值活动|RMBActivities'!$A:$A,0)-4,MATCH(AW$4,INDIRECT("'充值活动|RMBActivities'!$S"&amp;MATCH($A29,'充值活动|RMBActivities'!$A:$A,0)&amp;":$AQ"&amp;MATCH($A29,'充值活动|RMBActivities'!$A:$A,0)),0)+3),0)</f>
        <v>0</v>
      </c>
      <c r="AX29" s="9">
        <f t="shared" ref="AX29" ca="1" si="230">AW29*1000000</f>
        <v>0</v>
      </c>
      <c r="AY29" s="9">
        <f ca="1">_xlfn.IFNA(INDEX('充值活动|RMBActivities'!$S$5:$AS$59,MATCH($A29,'充值活动|RMBActivities'!$A:$A,0)-4,MATCH(AY$4,INDIRECT("'充值活动|RMBActivities'!$S"&amp;MATCH($A29,'充值活动|RMBActivities'!$A:$A,0)&amp;":$AQ"&amp;MATCH($A29,'充值活动|RMBActivities'!$A:$A,0)),0)+3),0)</f>
        <v>0</v>
      </c>
      <c r="AZ29" s="9">
        <f t="shared" ref="AZ29" ca="1" si="231">AY29*1000000</f>
        <v>0</v>
      </c>
      <c r="BA29" s="9"/>
      <c r="BB29" s="170"/>
      <c r="BC29" s="11">
        <f t="shared" ca="1" si="9"/>
        <v>0</v>
      </c>
      <c r="BD29" s="170">
        <f t="shared" ca="1" si="10"/>
        <v>0</v>
      </c>
      <c r="BE29" s="11">
        <f t="shared" ca="1" si="39"/>
        <v>0</v>
      </c>
      <c r="BF29" s="170">
        <f t="shared" ca="1" si="40"/>
        <v>0</v>
      </c>
      <c r="BG29" s="11">
        <f t="shared" ca="1" si="41"/>
        <v>1850000</v>
      </c>
      <c r="BH29" s="170">
        <f t="shared" ca="1" si="11"/>
        <v>154166.66666666666</v>
      </c>
      <c r="BI29" s="10">
        <f t="shared" si="42"/>
        <v>12</v>
      </c>
      <c r="BL29" s="10" t="s">
        <v>189</v>
      </c>
      <c r="BM29" s="10" t="s">
        <v>190</v>
      </c>
      <c r="BU29" s="142">
        <v>0</v>
      </c>
      <c r="BV29" s="138">
        <f t="shared" ref="BV29:BY44" si="232">ROUND($G29*BV$3*$BU29,0)</f>
        <v>0</v>
      </c>
      <c r="BW29" s="138">
        <f t="shared" si="232"/>
        <v>0</v>
      </c>
      <c r="BX29" s="138">
        <f t="shared" si="232"/>
        <v>0</v>
      </c>
      <c r="BY29" s="138">
        <f t="shared" si="232"/>
        <v>0</v>
      </c>
      <c r="CA29" s="138">
        <f t="shared" si="43"/>
        <v>0</v>
      </c>
      <c r="CD29" s="146">
        <f t="shared" si="44"/>
        <v>0</v>
      </c>
      <c r="CE29" s="147">
        <f t="shared" si="44"/>
        <v>0</v>
      </c>
      <c r="CF29" s="138">
        <f t="shared" si="45"/>
        <v>0</v>
      </c>
      <c r="CG29" s="138">
        <f t="shared" si="46"/>
        <v>0</v>
      </c>
      <c r="CH29" s="138">
        <f t="shared" si="47"/>
        <v>0</v>
      </c>
      <c r="CI29" s="138">
        <f t="shared" si="112"/>
        <v>10</v>
      </c>
      <c r="CJ29" s="138">
        <f t="shared" si="48"/>
        <v>0</v>
      </c>
      <c r="CK29" s="138">
        <f t="shared" si="112"/>
        <v>10</v>
      </c>
      <c r="CL29" s="138">
        <f t="shared" si="49"/>
        <v>0</v>
      </c>
      <c r="CM29" s="138">
        <f t="shared" si="112"/>
        <v>14</v>
      </c>
      <c r="CN29" s="138">
        <f t="shared" si="50"/>
        <v>0</v>
      </c>
      <c r="CO29" s="138">
        <f t="shared" si="112"/>
        <v>20</v>
      </c>
      <c r="CP29" s="138">
        <f t="shared" si="51"/>
        <v>0</v>
      </c>
      <c r="CQ29" s="138">
        <f t="shared" si="112"/>
        <v>20</v>
      </c>
      <c r="CR29" s="138">
        <f t="shared" si="52"/>
        <v>0</v>
      </c>
      <c r="CS29" s="138">
        <f t="shared" ref="CS29:CS67" si="233">CS$5</f>
        <v>20</v>
      </c>
      <c r="CT29" s="138">
        <f t="shared" si="53"/>
        <v>0</v>
      </c>
      <c r="CU29" s="138">
        <f t="shared" si="113"/>
        <v>20</v>
      </c>
      <c r="CV29" s="138">
        <f t="shared" si="54"/>
        <v>0</v>
      </c>
      <c r="CW29" s="138">
        <f t="shared" si="114"/>
        <v>25</v>
      </c>
      <c r="CX29" s="138">
        <f t="shared" si="55"/>
        <v>0</v>
      </c>
      <c r="CY29" s="138">
        <f t="shared" si="115"/>
        <v>30</v>
      </c>
      <c r="CZ29" s="138">
        <f t="shared" si="56"/>
        <v>0</v>
      </c>
      <c r="DA29" s="138">
        <f t="shared" si="116"/>
        <v>25</v>
      </c>
      <c r="DB29" s="180">
        <f t="shared" si="57"/>
        <v>0</v>
      </c>
      <c r="DC29" s="138">
        <f t="shared" si="58"/>
        <v>0</v>
      </c>
      <c r="DD29" s="138">
        <f t="shared" si="117"/>
        <v>10</v>
      </c>
      <c r="DE29" s="138">
        <f t="shared" si="59"/>
        <v>0</v>
      </c>
      <c r="DF29" s="138">
        <f t="shared" si="117"/>
        <v>10</v>
      </c>
      <c r="DG29" s="138">
        <f t="shared" si="60"/>
        <v>0</v>
      </c>
      <c r="DH29" s="138">
        <f t="shared" si="117"/>
        <v>14</v>
      </c>
      <c r="DI29" s="138">
        <f t="shared" si="61"/>
        <v>0</v>
      </c>
      <c r="DJ29" s="138">
        <f t="shared" si="117"/>
        <v>20</v>
      </c>
      <c r="DK29" s="138">
        <f t="shared" si="62"/>
        <v>0</v>
      </c>
      <c r="DL29" s="138">
        <f t="shared" si="117"/>
        <v>20</v>
      </c>
      <c r="DM29" s="138">
        <f t="shared" si="63"/>
        <v>0</v>
      </c>
      <c r="DN29" s="138">
        <f t="shared" si="117"/>
        <v>20</v>
      </c>
      <c r="DO29" s="138">
        <f t="shared" si="64"/>
        <v>0</v>
      </c>
      <c r="DP29" s="138">
        <f t="shared" si="118"/>
        <v>20</v>
      </c>
      <c r="DQ29" s="138">
        <f t="shared" si="65"/>
        <v>0</v>
      </c>
      <c r="DR29" s="138">
        <f t="shared" si="119"/>
        <v>25</v>
      </c>
      <c r="DS29" s="138">
        <f t="shared" si="66"/>
        <v>0</v>
      </c>
      <c r="DT29" s="138">
        <f t="shared" si="120"/>
        <v>30</v>
      </c>
      <c r="DU29" s="138">
        <f t="shared" si="67"/>
        <v>0</v>
      </c>
      <c r="DV29" s="138">
        <f t="shared" si="121"/>
        <v>25</v>
      </c>
      <c r="DW29" s="180">
        <f t="shared" si="68"/>
        <v>0</v>
      </c>
      <c r="DZ29" s="146">
        <f t="shared" si="69"/>
        <v>0</v>
      </c>
      <c r="EA29" s="147">
        <f t="shared" si="70"/>
        <v>0</v>
      </c>
      <c r="EB29" s="181"/>
      <c r="EC29" s="147">
        <f t="shared" si="122"/>
        <v>0.5</v>
      </c>
      <c r="ED29" s="138">
        <f t="shared" si="71"/>
        <v>0</v>
      </c>
      <c r="EE29" s="138">
        <f t="shared" si="72"/>
        <v>0</v>
      </c>
      <c r="EF29" s="138">
        <f t="shared" si="73"/>
        <v>0</v>
      </c>
      <c r="EG29" s="138">
        <f t="shared" si="123"/>
        <v>10</v>
      </c>
      <c r="EH29" s="180">
        <f t="shared" si="74"/>
        <v>0</v>
      </c>
      <c r="EI29" s="138">
        <f t="shared" si="75"/>
        <v>0</v>
      </c>
      <c r="EJ29" s="138">
        <f t="shared" si="124"/>
        <v>10</v>
      </c>
      <c r="EK29" s="180">
        <f t="shared" si="76"/>
        <v>0</v>
      </c>
      <c r="EM29" s="147">
        <f t="shared" si="125"/>
        <v>0.75</v>
      </c>
      <c r="EN29" s="138">
        <f t="shared" si="77"/>
        <v>0</v>
      </c>
      <c r="EO29" s="138">
        <f t="shared" si="78"/>
        <v>0</v>
      </c>
      <c r="EP29" s="138">
        <f t="shared" si="79"/>
        <v>0</v>
      </c>
      <c r="EQ29" s="138">
        <f t="shared" si="126"/>
        <v>10</v>
      </c>
      <c r="ER29" s="180">
        <f t="shared" si="80"/>
        <v>0</v>
      </c>
      <c r="ES29" s="138">
        <f t="shared" si="81"/>
        <v>0</v>
      </c>
      <c r="ET29" s="138">
        <f t="shared" si="127"/>
        <v>10</v>
      </c>
      <c r="EU29" s="180">
        <f t="shared" si="82"/>
        <v>0</v>
      </c>
      <c r="EW29" s="147">
        <f t="shared" si="128"/>
        <v>1.25</v>
      </c>
      <c r="EX29" s="138">
        <f t="shared" si="83"/>
        <v>0</v>
      </c>
      <c r="EY29" s="138">
        <f t="shared" si="84"/>
        <v>0</v>
      </c>
      <c r="EZ29" s="138">
        <f t="shared" si="85"/>
        <v>0</v>
      </c>
      <c r="FA29" s="138">
        <f t="shared" si="129"/>
        <v>10</v>
      </c>
      <c r="FB29" s="180">
        <f t="shared" si="86"/>
        <v>0</v>
      </c>
      <c r="FC29" s="138">
        <f t="shared" si="87"/>
        <v>0</v>
      </c>
      <c r="FD29" s="138">
        <f t="shared" si="130"/>
        <v>10</v>
      </c>
      <c r="FE29" s="180">
        <f t="shared" si="88"/>
        <v>0</v>
      </c>
      <c r="FG29" s="147">
        <f t="shared" si="131"/>
        <v>1.5</v>
      </c>
      <c r="FH29" s="138">
        <f t="shared" si="89"/>
        <v>0</v>
      </c>
      <c r="FI29" s="138">
        <f t="shared" si="90"/>
        <v>0</v>
      </c>
      <c r="FJ29" s="138">
        <f t="shared" si="91"/>
        <v>0</v>
      </c>
      <c r="FK29" s="138">
        <f t="shared" si="132"/>
        <v>10</v>
      </c>
      <c r="FL29" s="180">
        <f t="shared" si="92"/>
        <v>0</v>
      </c>
      <c r="FM29" s="138">
        <f t="shared" si="93"/>
        <v>0</v>
      </c>
      <c r="FN29" s="138">
        <f t="shared" si="133"/>
        <v>10</v>
      </c>
      <c r="FO29" s="180">
        <f t="shared" si="94"/>
        <v>0</v>
      </c>
      <c r="FQ29" s="138">
        <f t="shared" ca="1" si="167"/>
        <v>0</v>
      </c>
      <c r="FR29" s="170">
        <f t="shared" ca="1" si="95"/>
        <v>0</v>
      </c>
      <c r="FS29" s="138">
        <f t="shared" ca="1" si="186"/>
        <v>0</v>
      </c>
      <c r="FT29" s="170">
        <f t="shared" ca="1" si="96"/>
        <v>0</v>
      </c>
      <c r="FU29" s="192">
        <v>0</v>
      </c>
      <c r="FW29" s="193">
        <f t="shared" si="13"/>
        <v>0</v>
      </c>
      <c r="FX29" s="193">
        <f t="shared" si="97"/>
        <v>0</v>
      </c>
      <c r="FY29" s="193">
        <f t="shared" si="98"/>
        <v>50</v>
      </c>
      <c r="FZ29" s="193">
        <f t="shared" si="99"/>
        <v>0</v>
      </c>
      <c r="GA29" s="193">
        <f t="shared" si="100"/>
        <v>0</v>
      </c>
      <c r="GB29" s="193">
        <f t="shared" si="101"/>
        <v>40</v>
      </c>
      <c r="GC29" s="193">
        <f t="shared" si="102"/>
        <v>0</v>
      </c>
      <c r="GD29" s="193">
        <f t="shared" si="103"/>
        <v>0</v>
      </c>
      <c r="GE29" s="193">
        <f t="shared" si="104"/>
        <v>10</v>
      </c>
      <c r="GF29" s="19">
        <f t="shared" si="226"/>
        <v>0</v>
      </c>
      <c r="GG29" s="19">
        <f t="shared" ca="1" si="105"/>
        <v>0</v>
      </c>
      <c r="GH29" s="11">
        <f t="shared" ca="1" si="106"/>
        <v>0</v>
      </c>
      <c r="GI29" s="11" t="str">
        <f t="shared" si="107"/>
        <v/>
      </c>
      <c r="GK29" s="11"/>
      <c r="GL29" s="11"/>
      <c r="GM29" s="11"/>
      <c r="GN29" s="11"/>
      <c r="GO29" s="11"/>
      <c r="GP29" s="11"/>
    </row>
    <row r="30" spans="1:210" x14ac:dyDescent="0.25">
      <c r="A30" s="10">
        <v>802</v>
      </c>
      <c r="B30" s="126" t="str">
        <f t="shared" ref="B30:B31" si="234">"超值道具."&amp;G30&amp;"元"</f>
        <v>超值道具.18元</v>
      </c>
      <c r="C30" s="127" t="str">
        <f t="shared" ref="C30:C31" si="235">"充值，即可获得"&amp;B30&amp;"奖励"</f>
        <v>充值，即可获得超值道具.18元奖励</v>
      </c>
      <c r="D30" s="128">
        <v>5</v>
      </c>
      <c r="E30" s="10" t="str">
        <f t="shared" si="140"/>
        <v>1|2|180000,1|1|18</v>
      </c>
      <c r="G30" s="30">
        <f>'充值活动|RMBActivities'!E11</f>
        <v>18</v>
      </c>
      <c r="H30" s="131">
        <f t="shared" si="1"/>
        <v>0</v>
      </c>
      <c r="I30" s="11">
        <f t="shared" si="2"/>
        <v>0</v>
      </c>
      <c r="J30" s="138" t="str">
        <f t="shared" si="17"/>
        <v>[[0,10],[0,10],[0,14],[0,20],[0,20],[0,20],[0,20],[0,25],[0,30],[0,25]]</v>
      </c>
      <c r="K30" s="138" t="str">
        <f t="shared" si="18"/>
        <v>[[0,10],[0,10],[0,14],[0,20],[0,20],[0,20],[0,20],[0,25],[0,30],[0,25]]</v>
      </c>
      <c r="L30" s="138" t="str">
        <f t="shared" si="19"/>
        <v>[[9,[0,10]],[10,[0,10]],[11,[0,10]],[12,[0,10]]]</v>
      </c>
      <c r="M30" s="138" t="str">
        <f t="shared" si="20"/>
        <v>[[9,[0,10]],[10,[0,10]],[11,[0,10]],[12,[0,10]]]</v>
      </c>
      <c r="N30" s="11">
        <f t="shared" ca="1" si="21"/>
        <v>0</v>
      </c>
      <c r="O30" s="11">
        <f t="shared" ref="O30:O43" ca="1" si="236">G30-N30</f>
        <v>18</v>
      </c>
      <c r="P30" s="139" t="s">
        <v>191</v>
      </c>
      <c r="Q30" s="10">
        <f t="shared" si="23"/>
        <v>802</v>
      </c>
      <c r="R30" s="138" t="str">
        <f t="shared" si="24"/>
        <v>802超值道具.18元</v>
      </c>
      <c r="S30" s="132" t="str">
        <f t="shared" si="25"/>
        <v>[[1,0],[2,0],[3,0],[4,0]]</v>
      </c>
      <c r="T30" s="132" t="str">
        <f t="shared" si="26"/>
        <v>[[1,0],[2,0],[3,0],[4,0]]</v>
      </c>
      <c r="U30" s="138">
        <f t="shared" ca="1" si="27"/>
        <v>0</v>
      </c>
      <c r="V30" s="142">
        <v>0</v>
      </c>
      <c r="W30" s="142">
        <v>0</v>
      </c>
      <c r="X30" s="142" t="str">
        <f t="shared" si="28"/>
        <v/>
      </c>
      <c r="Z30" s="138">
        <f t="shared" ca="1" si="29"/>
        <v>0</v>
      </c>
      <c r="AA30" s="138">
        <f t="shared" ca="1" si="30"/>
        <v>0</v>
      </c>
      <c r="AB30" s="150">
        <f t="shared" ca="1" si="228"/>
        <v>0</v>
      </c>
      <c r="AC30" s="138">
        <f t="shared" ca="1" si="159"/>
        <v>3360000</v>
      </c>
      <c r="AE30" s="154">
        <f t="shared" ref="AE30:AE31" si="237">AF30</f>
        <v>0</v>
      </c>
      <c r="AF30" s="152">
        <v>0</v>
      </c>
      <c r="AG30" s="11">
        <f t="shared" ca="1" si="188"/>
        <v>0</v>
      </c>
      <c r="AH30" s="9">
        <f ca="1">_xlfn.IFNA(INDEX('充值活动|RMBActivities'!$S$5:$AS$59,MATCH($A30,'充值活动|RMBActivities'!$A:$A,0)-4,MATCH(AH$4,INDIRECT("'充值活动|RMBActivities'!$S"&amp;MATCH($A30,'充值活动|RMBActivities'!$A:$A,0)&amp;":$AQ"&amp;MATCH($A30,'充值活动|RMBActivities'!$A:$A,0)),0)+3),0)</f>
        <v>0</v>
      </c>
      <c r="AI30" s="9">
        <f ca="1">_xlfn.IFNA(INDEX('充值活动|RMBActivities'!$S$5:$AS$59,MATCH($A30,'充值活动|RMBActivities'!$A:$A,0)-4,MATCH(AI$4,INDIRECT("'充值活动|RMBActivities'!$S"&amp;MATCH($A30,'充值活动|RMBActivities'!$A:$A,0)&amp;":$AQ"&amp;MATCH($A30,'充值活动|RMBActivities'!$A:$A,0)),0)+3),0)</f>
        <v>0</v>
      </c>
      <c r="AJ30" s="9">
        <f t="shared" ca="1" si="229"/>
        <v>0</v>
      </c>
      <c r="AK30" s="9">
        <f ca="1">_xlfn.IFNA(INDEX('充值活动|RMBActivities'!$S$5:$AS$59,MATCH($A30,'充值活动|RMBActivities'!$A:$A,0)-4,MATCH(AK$4,INDIRECT("'充值活动|RMBActivities'!$S"&amp;MATCH($A30,'充值活动|RMBActivities'!$A:$A,0)&amp;":$AQ"&amp;MATCH($A30,'充值活动|RMBActivities'!$A:$A,0)),0)+3),0)</f>
        <v>100</v>
      </c>
      <c r="AL30" s="9">
        <f t="shared" ca="1" si="34"/>
        <v>2000000</v>
      </c>
      <c r="AM30" s="9">
        <f ca="1">_xlfn.IFNA(INDEX('充值活动|RMBActivities'!$S$5:$AS$59,MATCH($A30,'充值活动|RMBActivities'!$A:$A,0)-4,MATCH(AM$4,INDIRECT("'充值活动|RMBActivities'!$S"&amp;MATCH($A30,'充值活动|RMBActivities'!$A:$A,0)&amp;":$AQ"&amp;MATCH($A30,'充值活动|RMBActivities'!$A:$A,0)),0)+3),0)</f>
        <v>8</v>
      </c>
      <c r="AN30" s="9">
        <f t="shared" ca="1" si="141"/>
        <v>400000</v>
      </c>
      <c r="AO30" s="9">
        <f ca="1">_xlfn.IFNA(INDEX('充值活动|RMBActivities'!$S$5:$AS$59,MATCH($A30,'充值活动|RMBActivities'!$A:$A,0)-4,MATCH(AO$4,INDIRECT("'充值活动|RMBActivities'!$S"&amp;MATCH($A30,'充值活动|RMBActivities'!$A:$A,0)&amp;":$AQ"&amp;MATCH($A30,'充值活动|RMBActivities'!$A:$A,0)),0)+3),0)</f>
        <v>8</v>
      </c>
      <c r="AP30" s="9">
        <f t="shared" ca="1" si="142"/>
        <v>160000</v>
      </c>
      <c r="AQ30" s="9">
        <f ca="1">_xlfn.IFNA(INDEX('充值活动|RMBActivities'!$S$5:$AS$59,MATCH($A30,'充值活动|RMBActivities'!$A:$A,0)-4,MATCH(AQ$4,INDIRECT("'充值活动|RMBActivities'!$S"&amp;MATCH($A30,'充值活动|RMBActivities'!$A:$A,0)&amp;":$AQ"&amp;MATCH($A30,'充值活动|RMBActivities'!$A:$A,0)),0)+3),0)</f>
        <v>8</v>
      </c>
      <c r="AR30" s="9">
        <f t="shared" ca="1" si="36"/>
        <v>800000</v>
      </c>
      <c r="AS30" s="9">
        <f ca="1">_xlfn.IFNA(INDEX('充值活动|RMBActivities'!$S$5:$AS$59,MATCH($A30,'充值活动|RMBActivities'!$A:$A,0)-4,MATCH(AS$4,INDIRECT("'充值活动|RMBActivities'!$S"&amp;MATCH($A30,'充值活动|RMBActivities'!$A:$A,0)&amp;":$AQ"&amp;MATCH($A30,'充值活动|RMBActivities'!$A:$A,0)),0)+3),0)</f>
        <v>0</v>
      </c>
      <c r="AT30" s="9">
        <f t="shared" ca="1" si="215"/>
        <v>0</v>
      </c>
      <c r="AU30" s="9">
        <f ca="1">_xlfn.IFNA(INDEX('充值活动|RMBActivities'!$S$5:$AS$59,MATCH($A30,'充值活动|RMBActivities'!$A:$A,0)-4,MATCH(AU$4,INDIRECT("'充值活动|RMBActivities'!$S"&amp;MATCH($A30,'充值活动|RMBActivities'!$A:$A,0)&amp;":$AQ"&amp;MATCH($A30,'充值活动|RMBActivities'!$A:$A,0)),0)+3),0)</f>
        <v>0</v>
      </c>
      <c r="AV30" s="9">
        <f t="shared" ca="1" si="215"/>
        <v>0</v>
      </c>
      <c r="AW30" s="9">
        <f ca="1">_xlfn.IFNA(INDEX('充值活动|RMBActivities'!$S$5:$AS$59,MATCH($A30,'充值活动|RMBActivities'!$A:$A,0)-4,MATCH(AW$4,INDIRECT("'充值活动|RMBActivities'!$S"&amp;MATCH($A30,'充值活动|RMBActivities'!$A:$A,0)&amp;":$AQ"&amp;MATCH($A30,'充值活动|RMBActivities'!$A:$A,0)),0)+3),0)</f>
        <v>0</v>
      </c>
      <c r="AX30" s="9">
        <f t="shared" ref="AX30" ca="1" si="238">AW30*1000000</f>
        <v>0</v>
      </c>
      <c r="AY30" s="9">
        <f ca="1">_xlfn.IFNA(INDEX('充值活动|RMBActivities'!$S$5:$AS$59,MATCH($A30,'充值活动|RMBActivities'!$A:$A,0)-4,MATCH(AY$4,INDIRECT("'充值活动|RMBActivities'!$S"&amp;MATCH($A30,'充值活动|RMBActivities'!$A:$A,0)&amp;":$AQ"&amp;MATCH($A30,'充值活动|RMBActivities'!$A:$A,0)),0)+3),0)</f>
        <v>0</v>
      </c>
      <c r="AZ30" s="9">
        <f t="shared" ref="AZ30" ca="1" si="239">AY30*1000000</f>
        <v>0</v>
      </c>
      <c r="BA30" s="9"/>
      <c r="BB30" s="170"/>
      <c r="BC30" s="11">
        <f t="shared" ca="1" si="9"/>
        <v>0</v>
      </c>
      <c r="BD30" s="170">
        <f t="shared" ca="1" si="10"/>
        <v>0</v>
      </c>
      <c r="BE30" s="11">
        <f t="shared" ca="1" si="39"/>
        <v>0</v>
      </c>
      <c r="BF30" s="170">
        <f t="shared" ca="1" si="40"/>
        <v>0</v>
      </c>
      <c r="BG30" s="11">
        <f t="shared" ca="1" si="41"/>
        <v>3360000</v>
      </c>
      <c r="BH30" s="170">
        <f t="shared" ca="1" si="11"/>
        <v>186666.66666666666</v>
      </c>
      <c r="BI30" s="10">
        <f t="shared" si="42"/>
        <v>18</v>
      </c>
      <c r="BU30" s="142">
        <v>0</v>
      </c>
      <c r="BV30" s="138">
        <f t="shared" si="232"/>
        <v>0</v>
      </c>
      <c r="BW30" s="138">
        <f t="shared" si="232"/>
        <v>0</v>
      </c>
      <c r="BX30" s="138">
        <f t="shared" si="232"/>
        <v>0</v>
      </c>
      <c r="BY30" s="138">
        <f t="shared" si="232"/>
        <v>0</v>
      </c>
      <c r="CA30" s="138">
        <f t="shared" si="43"/>
        <v>0</v>
      </c>
      <c r="CD30" s="146">
        <f t="shared" si="44"/>
        <v>0</v>
      </c>
      <c r="CE30" s="147">
        <f t="shared" si="44"/>
        <v>0</v>
      </c>
      <c r="CF30" s="138">
        <f t="shared" si="45"/>
        <v>0</v>
      </c>
      <c r="CG30" s="138">
        <f t="shared" si="46"/>
        <v>0</v>
      </c>
      <c r="CH30" s="138">
        <f t="shared" si="47"/>
        <v>0</v>
      </c>
      <c r="CI30" s="138">
        <f t="shared" si="112"/>
        <v>10</v>
      </c>
      <c r="CJ30" s="138">
        <f t="shared" si="48"/>
        <v>0</v>
      </c>
      <c r="CK30" s="138">
        <f t="shared" si="112"/>
        <v>10</v>
      </c>
      <c r="CL30" s="138">
        <f t="shared" si="49"/>
        <v>0</v>
      </c>
      <c r="CM30" s="138">
        <f t="shared" si="112"/>
        <v>14</v>
      </c>
      <c r="CN30" s="138">
        <f t="shared" si="50"/>
        <v>0</v>
      </c>
      <c r="CO30" s="138">
        <f t="shared" si="112"/>
        <v>20</v>
      </c>
      <c r="CP30" s="138">
        <f t="shared" si="51"/>
        <v>0</v>
      </c>
      <c r="CQ30" s="138">
        <f t="shared" si="112"/>
        <v>20</v>
      </c>
      <c r="CR30" s="138">
        <f t="shared" si="52"/>
        <v>0</v>
      </c>
      <c r="CS30" s="138">
        <f t="shared" si="233"/>
        <v>20</v>
      </c>
      <c r="CT30" s="138">
        <f t="shared" si="53"/>
        <v>0</v>
      </c>
      <c r="CU30" s="138">
        <f t="shared" si="113"/>
        <v>20</v>
      </c>
      <c r="CV30" s="138">
        <f t="shared" si="54"/>
        <v>0</v>
      </c>
      <c r="CW30" s="138">
        <f t="shared" si="114"/>
        <v>25</v>
      </c>
      <c r="CX30" s="138">
        <f t="shared" si="55"/>
        <v>0</v>
      </c>
      <c r="CY30" s="138">
        <f t="shared" si="115"/>
        <v>30</v>
      </c>
      <c r="CZ30" s="138">
        <f t="shared" si="56"/>
        <v>0</v>
      </c>
      <c r="DA30" s="138">
        <f t="shared" si="116"/>
        <v>25</v>
      </c>
      <c r="DB30" s="180">
        <f t="shared" si="57"/>
        <v>0</v>
      </c>
      <c r="DC30" s="138">
        <f t="shared" si="58"/>
        <v>0</v>
      </c>
      <c r="DD30" s="138">
        <f t="shared" si="117"/>
        <v>10</v>
      </c>
      <c r="DE30" s="138">
        <f t="shared" si="59"/>
        <v>0</v>
      </c>
      <c r="DF30" s="138">
        <f t="shared" si="117"/>
        <v>10</v>
      </c>
      <c r="DG30" s="138">
        <f t="shared" si="60"/>
        <v>0</v>
      </c>
      <c r="DH30" s="138">
        <f t="shared" si="117"/>
        <v>14</v>
      </c>
      <c r="DI30" s="138">
        <f t="shared" si="61"/>
        <v>0</v>
      </c>
      <c r="DJ30" s="138">
        <f t="shared" si="117"/>
        <v>20</v>
      </c>
      <c r="DK30" s="138">
        <f t="shared" si="62"/>
        <v>0</v>
      </c>
      <c r="DL30" s="138">
        <f t="shared" si="117"/>
        <v>20</v>
      </c>
      <c r="DM30" s="138">
        <f t="shared" si="63"/>
        <v>0</v>
      </c>
      <c r="DN30" s="138">
        <f t="shared" si="117"/>
        <v>20</v>
      </c>
      <c r="DO30" s="138">
        <f t="shared" si="64"/>
        <v>0</v>
      </c>
      <c r="DP30" s="138">
        <f t="shared" si="118"/>
        <v>20</v>
      </c>
      <c r="DQ30" s="138">
        <f t="shared" si="65"/>
        <v>0</v>
      </c>
      <c r="DR30" s="138">
        <f t="shared" si="119"/>
        <v>25</v>
      </c>
      <c r="DS30" s="138">
        <f t="shared" si="66"/>
        <v>0</v>
      </c>
      <c r="DT30" s="138">
        <f t="shared" si="120"/>
        <v>30</v>
      </c>
      <c r="DU30" s="138">
        <f t="shared" si="67"/>
        <v>0</v>
      </c>
      <c r="DV30" s="138">
        <f t="shared" si="121"/>
        <v>25</v>
      </c>
      <c r="DW30" s="180">
        <f t="shared" si="68"/>
        <v>0</v>
      </c>
      <c r="DZ30" s="146">
        <f t="shared" si="69"/>
        <v>0</v>
      </c>
      <c r="EA30" s="147">
        <f t="shared" si="70"/>
        <v>0</v>
      </c>
      <c r="EB30" s="181"/>
      <c r="EC30" s="147">
        <f t="shared" si="122"/>
        <v>0.5</v>
      </c>
      <c r="ED30" s="138">
        <f t="shared" si="71"/>
        <v>0</v>
      </c>
      <c r="EE30" s="138">
        <f t="shared" si="72"/>
        <v>0</v>
      </c>
      <c r="EF30" s="138">
        <f t="shared" si="73"/>
        <v>0</v>
      </c>
      <c r="EG30" s="138">
        <f t="shared" si="123"/>
        <v>10</v>
      </c>
      <c r="EH30" s="180">
        <f t="shared" si="74"/>
        <v>0</v>
      </c>
      <c r="EI30" s="138">
        <f t="shared" si="75"/>
        <v>0</v>
      </c>
      <c r="EJ30" s="138">
        <f t="shared" si="124"/>
        <v>10</v>
      </c>
      <c r="EK30" s="180">
        <f t="shared" si="76"/>
        <v>0</v>
      </c>
      <c r="EM30" s="147">
        <f t="shared" si="125"/>
        <v>0.75</v>
      </c>
      <c r="EN30" s="138">
        <f t="shared" si="77"/>
        <v>0</v>
      </c>
      <c r="EO30" s="138">
        <f t="shared" si="78"/>
        <v>0</v>
      </c>
      <c r="EP30" s="138">
        <f t="shared" si="79"/>
        <v>0</v>
      </c>
      <c r="EQ30" s="138">
        <f t="shared" si="126"/>
        <v>10</v>
      </c>
      <c r="ER30" s="180">
        <f t="shared" si="80"/>
        <v>0</v>
      </c>
      <c r="ES30" s="138">
        <f t="shared" si="81"/>
        <v>0</v>
      </c>
      <c r="ET30" s="138">
        <f t="shared" si="127"/>
        <v>10</v>
      </c>
      <c r="EU30" s="180">
        <f t="shared" si="82"/>
        <v>0</v>
      </c>
      <c r="EW30" s="147">
        <f t="shared" si="128"/>
        <v>1.25</v>
      </c>
      <c r="EX30" s="138">
        <f t="shared" si="83"/>
        <v>0</v>
      </c>
      <c r="EY30" s="138">
        <f t="shared" si="84"/>
        <v>0</v>
      </c>
      <c r="EZ30" s="138">
        <f t="shared" si="85"/>
        <v>0</v>
      </c>
      <c r="FA30" s="138">
        <f t="shared" si="129"/>
        <v>10</v>
      </c>
      <c r="FB30" s="180">
        <f t="shared" si="86"/>
        <v>0</v>
      </c>
      <c r="FC30" s="138">
        <f t="shared" si="87"/>
        <v>0</v>
      </c>
      <c r="FD30" s="138">
        <f t="shared" si="130"/>
        <v>10</v>
      </c>
      <c r="FE30" s="180">
        <f t="shared" si="88"/>
        <v>0</v>
      </c>
      <c r="FG30" s="147">
        <f t="shared" si="131"/>
        <v>1.5</v>
      </c>
      <c r="FH30" s="138">
        <f t="shared" si="89"/>
        <v>0</v>
      </c>
      <c r="FI30" s="138">
        <f t="shared" si="90"/>
        <v>0</v>
      </c>
      <c r="FJ30" s="138">
        <f t="shared" si="91"/>
        <v>0</v>
      </c>
      <c r="FK30" s="138">
        <f t="shared" si="132"/>
        <v>10</v>
      </c>
      <c r="FL30" s="180">
        <f t="shared" si="92"/>
        <v>0</v>
      </c>
      <c r="FM30" s="138">
        <f t="shared" si="93"/>
        <v>0</v>
      </c>
      <c r="FN30" s="138">
        <f t="shared" si="133"/>
        <v>10</v>
      </c>
      <c r="FO30" s="180">
        <f t="shared" si="94"/>
        <v>0</v>
      </c>
      <c r="FQ30" s="138">
        <f t="shared" ca="1" si="167"/>
        <v>0</v>
      </c>
      <c r="FR30" s="170">
        <f t="shared" ca="1" si="95"/>
        <v>0</v>
      </c>
      <c r="FS30" s="138">
        <f t="shared" ca="1" si="186"/>
        <v>0</v>
      </c>
      <c r="FT30" s="170">
        <f t="shared" ca="1" si="96"/>
        <v>0</v>
      </c>
      <c r="FU30" s="192">
        <v>0</v>
      </c>
      <c r="FW30" s="193">
        <f t="shared" si="13"/>
        <v>0</v>
      </c>
      <c r="FX30" s="193">
        <f t="shared" si="97"/>
        <v>0</v>
      </c>
      <c r="FY30" s="193">
        <f t="shared" si="98"/>
        <v>50</v>
      </c>
      <c r="FZ30" s="193">
        <f t="shared" si="99"/>
        <v>0</v>
      </c>
      <c r="GA30" s="193">
        <f t="shared" si="100"/>
        <v>0</v>
      </c>
      <c r="GB30" s="193">
        <f t="shared" si="101"/>
        <v>40</v>
      </c>
      <c r="GC30" s="193">
        <f t="shared" si="102"/>
        <v>0</v>
      </c>
      <c r="GD30" s="193">
        <f t="shared" si="103"/>
        <v>0</v>
      </c>
      <c r="GE30" s="193">
        <f t="shared" si="104"/>
        <v>10</v>
      </c>
      <c r="GF30" s="19">
        <f t="shared" si="226"/>
        <v>0</v>
      </c>
      <c r="GG30" s="19">
        <f t="shared" ca="1" si="105"/>
        <v>0</v>
      </c>
      <c r="GH30" s="11">
        <f t="shared" ca="1" si="106"/>
        <v>0</v>
      </c>
      <c r="GI30" s="11" t="str">
        <f t="shared" si="107"/>
        <v/>
      </c>
      <c r="GK30" s="11"/>
      <c r="GL30" s="11"/>
      <c r="GM30" s="11"/>
      <c r="GN30" s="11"/>
      <c r="GO30" s="11"/>
      <c r="GP30" s="11"/>
    </row>
    <row r="31" spans="1:210" x14ac:dyDescent="0.25">
      <c r="A31" s="10">
        <v>803</v>
      </c>
      <c r="B31" s="126" t="str">
        <f t="shared" si="234"/>
        <v>超值道具.30元</v>
      </c>
      <c r="C31" s="127" t="str">
        <f t="shared" si="235"/>
        <v>充值，即可获得超值道具.30元奖励</v>
      </c>
      <c r="D31" s="128">
        <v>5</v>
      </c>
      <c r="E31" s="10" t="str">
        <f t="shared" si="140"/>
        <v>1|2|300000,1|1|30</v>
      </c>
      <c r="G31" s="30">
        <f>'充值活动|RMBActivities'!E12</f>
        <v>30</v>
      </c>
      <c r="H31" s="131">
        <f t="shared" si="1"/>
        <v>0</v>
      </c>
      <c r="I31" s="11">
        <f t="shared" si="2"/>
        <v>0</v>
      </c>
      <c r="J31" s="138" t="str">
        <f t="shared" si="17"/>
        <v>[[0,10],[0,10],[0,14],[0,20],[0,20],[0,20],[0,20],[0,25],[0,30],[0,25]]</v>
      </c>
      <c r="K31" s="138" t="str">
        <f t="shared" si="18"/>
        <v>[[0,10],[0,10],[0,14],[0,20],[0,20],[0,20],[0,20],[0,25],[0,30],[0,25]]</v>
      </c>
      <c r="L31" s="138" t="str">
        <f t="shared" si="19"/>
        <v>[[9,[0,10]],[10,[0,10]],[11,[0,10]],[12,[0,10]]]</v>
      </c>
      <c r="M31" s="138" t="str">
        <f t="shared" si="20"/>
        <v>[[9,[0,10]],[10,[0,10]],[11,[0,10]],[12,[0,10]]]</v>
      </c>
      <c r="N31" s="11">
        <f t="shared" ca="1" si="21"/>
        <v>0</v>
      </c>
      <c r="O31" s="11">
        <f t="shared" ca="1" si="236"/>
        <v>30</v>
      </c>
      <c r="P31" s="139" t="s">
        <v>192</v>
      </c>
      <c r="Q31" s="10">
        <f t="shared" si="23"/>
        <v>803</v>
      </c>
      <c r="R31" s="138" t="str">
        <f t="shared" si="24"/>
        <v>803超值道具.30元</v>
      </c>
      <c r="S31" s="132" t="str">
        <f t="shared" si="25"/>
        <v>[[1,0],[2,0],[3,0],[4,0]]</v>
      </c>
      <c r="T31" s="132" t="str">
        <f t="shared" si="26"/>
        <v>[[1,0],[2,0],[3,0],[4,0]]</v>
      </c>
      <c r="U31" s="138">
        <f t="shared" ca="1" si="27"/>
        <v>0</v>
      </c>
      <c r="V31" s="142">
        <v>0</v>
      </c>
      <c r="W31" s="142">
        <v>0</v>
      </c>
      <c r="X31" s="142" t="str">
        <f t="shared" si="28"/>
        <v/>
      </c>
      <c r="Z31" s="138">
        <f t="shared" ca="1" si="29"/>
        <v>0</v>
      </c>
      <c r="AA31" s="138">
        <f t="shared" ca="1" si="30"/>
        <v>0</v>
      </c>
      <c r="AB31" s="150">
        <f t="shared" ca="1" si="228"/>
        <v>0</v>
      </c>
      <c r="AC31" s="138">
        <f t="shared" ca="1" si="159"/>
        <v>6350000</v>
      </c>
      <c r="AE31" s="154">
        <f t="shared" si="237"/>
        <v>0</v>
      </c>
      <c r="AF31" s="152">
        <v>0</v>
      </c>
      <c r="AG31" s="11">
        <f t="shared" ca="1" si="188"/>
        <v>0</v>
      </c>
      <c r="AH31" s="9">
        <f ca="1">_xlfn.IFNA(INDEX('充值活动|RMBActivities'!$S$5:$AS$59,MATCH($A31,'充值活动|RMBActivities'!$A:$A,0)-4,MATCH(AH$4,INDIRECT("'充值活动|RMBActivities'!$S"&amp;MATCH($A31,'充值活动|RMBActivities'!$A:$A,0)&amp;":$AQ"&amp;MATCH($A31,'充值活动|RMBActivities'!$A:$A,0)),0)+3),0)</f>
        <v>0</v>
      </c>
      <c r="AI31" s="9">
        <f ca="1">_xlfn.IFNA(INDEX('充值活动|RMBActivities'!$S$5:$AS$59,MATCH($A31,'充值活动|RMBActivities'!$A:$A,0)-4,MATCH(AI$4,INDIRECT("'充值活动|RMBActivities'!$S"&amp;MATCH($A31,'充值活动|RMBActivities'!$A:$A,0)&amp;":$AQ"&amp;MATCH($A31,'充值活动|RMBActivities'!$A:$A,0)),0)+3),0)</f>
        <v>0</v>
      </c>
      <c r="AJ31" s="9">
        <f t="shared" ca="1" si="229"/>
        <v>0</v>
      </c>
      <c r="AK31" s="9">
        <f ca="1">_xlfn.IFNA(INDEX('充值活动|RMBActivities'!$S$5:$AS$59,MATCH($A31,'充值活动|RMBActivities'!$A:$A,0)-4,MATCH(AK$4,INDIRECT("'充值活动|RMBActivities'!$S"&amp;MATCH($A31,'充值活动|RMBActivities'!$A:$A,0)&amp;":$AQ"&amp;MATCH($A31,'充值活动|RMBActivities'!$A:$A,0)),0)+3),0)</f>
        <v>15</v>
      </c>
      <c r="AL31" s="9">
        <f t="shared" ca="1" si="34"/>
        <v>300000</v>
      </c>
      <c r="AM31" s="9">
        <f ca="1">_xlfn.IFNA(INDEX('充值活动|RMBActivities'!$S$5:$AS$59,MATCH($A31,'充值活动|RMBActivities'!$A:$A,0)-4,MATCH(AM$4,INDIRECT("'充值活动|RMBActivities'!$S"&amp;MATCH($A31,'充值活动|RMBActivities'!$A:$A,0)&amp;":$AQ"&amp;MATCH($A31,'充值活动|RMBActivities'!$A:$A,0)),0)+3),0)</f>
        <v>15</v>
      </c>
      <c r="AN31" s="9">
        <f t="shared" ca="1" si="141"/>
        <v>750000</v>
      </c>
      <c r="AO31" s="9">
        <f ca="1">_xlfn.IFNA(INDEX('充值活动|RMBActivities'!$S$5:$AS$59,MATCH($A31,'充值活动|RMBActivities'!$A:$A,0)-4,MATCH(AO$4,INDIRECT("'充值活动|RMBActivities'!$S"&amp;MATCH($A31,'充值活动|RMBActivities'!$A:$A,0)&amp;":$AQ"&amp;MATCH($A31,'充值活动|RMBActivities'!$A:$A,0)),0)+3),0)</f>
        <v>15</v>
      </c>
      <c r="AP31" s="9">
        <f t="shared" ca="1" si="142"/>
        <v>300000</v>
      </c>
      <c r="AQ31" s="9">
        <f ca="1">_xlfn.IFNA(INDEX('充值活动|RMBActivities'!$S$5:$AS$59,MATCH($A31,'充值活动|RMBActivities'!$A:$A,0)-4,MATCH(AQ$4,INDIRECT("'充值活动|RMBActivities'!$S"&amp;MATCH($A31,'充值活动|RMBActivities'!$A:$A,0)&amp;":$AQ"&amp;MATCH($A31,'充值活动|RMBActivities'!$A:$A,0)),0)+3),0)</f>
        <v>50</v>
      </c>
      <c r="AR31" s="9">
        <f t="shared" ca="1" si="36"/>
        <v>5000000</v>
      </c>
      <c r="AS31" s="9">
        <f ca="1">_xlfn.IFNA(INDEX('充值活动|RMBActivities'!$S$5:$AS$59,MATCH($A31,'充值活动|RMBActivities'!$A:$A,0)-4,MATCH(AS$4,INDIRECT("'充值活动|RMBActivities'!$S"&amp;MATCH($A31,'充值活动|RMBActivities'!$A:$A,0)&amp;":$AQ"&amp;MATCH($A31,'充值活动|RMBActivities'!$A:$A,0)),0)+3),0)</f>
        <v>0</v>
      </c>
      <c r="AT31" s="9">
        <f t="shared" ca="1" si="215"/>
        <v>0</v>
      </c>
      <c r="AU31" s="9">
        <f ca="1">_xlfn.IFNA(INDEX('充值活动|RMBActivities'!$S$5:$AS$59,MATCH($A31,'充值活动|RMBActivities'!$A:$A,0)-4,MATCH(AU$4,INDIRECT("'充值活动|RMBActivities'!$S"&amp;MATCH($A31,'充值活动|RMBActivities'!$A:$A,0)&amp;":$AQ"&amp;MATCH($A31,'充值活动|RMBActivities'!$A:$A,0)),0)+3),0)</f>
        <v>0</v>
      </c>
      <c r="AV31" s="9">
        <f t="shared" ca="1" si="215"/>
        <v>0</v>
      </c>
      <c r="AW31" s="9">
        <f ca="1">_xlfn.IFNA(INDEX('充值活动|RMBActivities'!$S$5:$AS$59,MATCH($A31,'充值活动|RMBActivities'!$A:$A,0)-4,MATCH(AW$4,INDIRECT("'充值活动|RMBActivities'!$S"&amp;MATCH($A31,'充值活动|RMBActivities'!$A:$A,0)&amp;":$AQ"&amp;MATCH($A31,'充值活动|RMBActivities'!$A:$A,0)),0)+3),0)</f>
        <v>0</v>
      </c>
      <c r="AX31" s="9">
        <f t="shared" ref="AX31" ca="1" si="240">AW31*1000000</f>
        <v>0</v>
      </c>
      <c r="AY31" s="9">
        <f ca="1">_xlfn.IFNA(INDEX('充值活动|RMBActivities'!$S$5:$AS$59,MATCH($A31,'充值活动|RMBActivities'!$A:$A,0)-4,MATCH(AY$4,INDIRECT("'充值活动|RMBActivities'!$S"&amp;MATCH($A31,'充值活动|RMBActivities'!$A:$A,0)&amp;":$AQ"&amp;MATCH($A31,'充值活动|RMBActivities'!$A:$A,0)),0)+3),0)</f>
        <v>0</v>
      </c>
      <c r="AZ31" s="9">
        <f t="shared" ref="AZ31" ca="1" si="241">AY31*1000000</f>
        <v>0</v>
      </c>
      <c r="BA31" s="9"/>
      <c r="BB31" s="170"/>
      <c r="BC31" s="11">
        <f t="shared" ca="1" si="9"/>
        <v>0</v>
      </c>
      <c r="BD31" s="170">
        <f t="shared" ca="1" si="10"/>
        <v>0</v>
      </c>
      <c r="BE31" s="11">
        <f t="shared" ca="1" si="39"/>
        <v>0</v>
      </c>
      <c r="BF31" s="170">
        <f t="shared" ca="1" si="40"/>
        <v>0</v>
      </c>
      <c r="BG31" s="11">
        <f t="shared" ca="1" si="41"/>
        <v>6350000</v>
      </c>
      <c r="BH31" s="170">
        <f t="shared" ca="1" si="11"/>
        <v>211666.66666666666</v>
      </c>
      <c r="BI31" s="10">
        <f t="shared" si="42"/>
        <v>30</v>
      </c>
      <c r="BU31" s="142">
        <v>0</v>
      </c>
      <c r="BV31" s="138">
        <f t="shared" si="232"/>
        <v>0</v>
      </c>
      <c r="BW31" s="138">
        <f t="shared" si="232"/>
        <v>0</v>
      </c>
      <c r="BX31" s="138">
        <f t="shared" si="232"/>
        <v>0</v>
      </c>
      <c r="BY31" s="138">
        <f t="shared" si="232"/>
        <v>0</v>
      </c>
      <c r="CA31" s="138">
        <f t="shared" si="43"/>
        <v>0</v>
      </c>
      <c r="CD31" s="146">
        <f t="shared" si="44"/>
        <v>0</v>
      </c>
      <c r="CE31" s="147">
        <f t="shared" si="44"/>
        <v>0</v>
      </c>
      <c r="CF31" s="138">
        <f t="shared" si="45"/>
        <v>0</v>
      </c>
      <c r="CG31" s="138">
        <f t="shared" si="46"/>
        <v>0</v>
      </c>
      <c r="CH31" s="138">
        <f t="shared" si="47"/>
        <v>0</v>
      </c>
      <c r="CI31" s="138">
        <f t="shared" si="112"/>
        <v>10</v>
      </c>
      <c r="CJ31" s="138">
        <f t="shared" si="48"/>
        <v>0</v>
      </c>
      <c r="CK31" s="138">
        <f t="shared" si="112"/>
        <v>10</v>
      </c>
      <c r="CL31" s="138">
        <f t="shared" si="49"/>
        <v>0</v>
      </c>
      <c r="CM31" s="138">
        <f t="shared" si="112"/>
        <v>14</v>
      </c>
      <c r="CN31" s="138">
        <f t="shared" si="50"/>
        <v>0</v>
      </c>
      <c r="CO31" s="138">
        <f t="shared" si="112"/>
        <v>20</v>
      </c>
      <c r="CP31" s="138">
        <f t="shared" si="51"/>
        <v>0</v>
      </c>
      <c r="CQ31" s="138">
        <f t="shared" si="112"/>
        <v>20</v>
      </c>
      <c r="CR31" s="138">
        <f t="shared" si="52"/>
        <v>0</v>
      </c>
      <c r="CS31" s="138">
        <f t="shared" si="233"/>
        <v>20</v>
      </c>
      <c r="CT31" s="138">
        <f t="shared" si="53"/>
        <v>0</v>
      </c>
      <c r="CU31" s="138">
        <f t="shared" si="113"/>
        <v>20</v>
      </c>
      <c r="CV31" s="138">
        <f t="shared" si="54"/>
        <v>0</v>
      </c>
      <c r="CW31" s="138">
        <f t="shared" si="114"/>
        <v>25</v>
      </c>
      <c r="CX31" s="138">
        <f t="shared" si="55"/>
        <v>0</v>
      </c>
      <c r="CY31" s="138">
        <f t="shared" si="115"/>
        <v>30</v>
      </c>
      <c r="CZ31" s="138">
        <f t="shared" si="56"/>
        <v>0</v>
      </c>
      <c r="DA31" s="138">
        <f t="shared" si="116"/>
        <v>25</v>
      </c>
      <c r="DB31" s="180">
        <f t="shared" si="57"/>
        <v>0</v>
      </c>
      <c r="DC31" s="138">
        <f t="shared" si="58"/>
        <v>0</v>
      </c>
      <c r="DD31" s="138">
        <f t="shared" si="117"/>
        <v>10</v>
      </c>
      <c r="DE31" s="138">
        <f t="shared" si="59"/>
        <v>0</v>
      </c>
      <c r="DF31" s="138">
        <f t="shared" si="117"/>
        <v>10</v>
      </c>
      <c r="DG31" s="138">
        <f t="shared" si="60"/>
        <v>0</v>
      </c>
      <c r="DH31" s="138">
        <f t="shared" si="117"/>
        <v>14</v>
      </c>
      <c r="DI31" s="138">
        <f t="shared" si="61"/>
        <v>0</v>
      </c>
      <c r="DJ31" s="138">
        <f t="shared" si="117"/>
        <v>20</v>
      </c>
      <c r="DK31" s="138">
        <f t="shared" si="62"/>
        <v>0</v>
      </c>
      <c r="DL31" s="138">
        <f t="shared" si="117"/>
        <v>20</v>
      </c>
      <c r="DM31" s="138">
        <f t="shared" si="63"/>
        <v>0</v>
      </c>
      <c r="DN31" s="138">
        <f t="shared" si="117"/>
        <v>20</v>
      </c>
      <c r="DO31" s="138">
        <f t="shared" si="64"/>
        <v>0</v>
      </c>
      <c r="DP31" s="138">
        <f t="shared" si="118"/>
        <v>20</v>
      </c>
      <c r="DQ31" s="138">
        <f t="shared" si="65"/>
        <v>0</v>
      </c>
      <c r="DR31" s="138">
        <f t="shared" si="119"/>
        <v>25</v>
      </c>
      <c r="DS31" s="138">
        <f t="shared" si="66"/>
        <v>0</v>
      </c>
      <c r="DT31" s="138">
        <f t="shared" si="120"/>
        <v>30</v>
      </c>
      <c r="DU31" s="138">
        <f t="shared" si="67"/>
        <v>0</v>
      </c>
      <c r="DV31" s="138">
        <f t="shared" si="121"/>
        <v>25</v>
      </c>
      <c r="DW31" s="180">
        <f t="shared" si="68"/>
        <v>0</v>
      </c>
      <c r="DZ31" s="146">
        <f t="shared" si="69"/>
        <v>0</v>
      </c>
      <c r="EA31" s="147">
        <f t="shared" si="70"/>
        <v>0</v>
      </c>
      <c r="EB31" s="181"/>
      <c r="EC31" s="147">
        <f t="shared" si="122"/>
        <v>0.5</v>
      </c>
      <c r="ED31" s="138">
        <f t="shared" si="71"/>
        <v>0</v>
      </c>
      <c r="EE31" s="138">
        <f t="shared" si="72"/>
        <v>0</v>
      </c>
      <c r="EF31" s="138">
        <f t="shared" si="73"/>
        <v>0</v>
      </c>
      <c r="EG31" s="138">
        <f t="shared" si="123"/>
        <v>10</v>
      </c>
      <c r="EH31" s="180">
        <f t="shared" si="74"/>
        <v>0</v>
      </c>
      <c r="EI31" s="138">
        <f t="shared" si="75"/>
        <v>0</v>
      </c>
      <c r="EJ31" s="138">
        <f t="shared" si="124"/>
        <v>10</v>
      </c>
      <c r="EK31" s="180">
        <f t="shared" si="76"/>
        <v>0</v>
      </c>
      <c r="EM31" s="147">
        <f t="shared" si="125"/>
        <v>0.75</v>
      </c>
      <c r="EN31" s="138">
        <f t="shared" si="77"/>
        <v>0</v>
      </c>
      <c r="EO31" s="138">
        <f t="shared" si="78"/>
        <v>0</v>
      </c>
      <c r="EP31" s="138">
        <f t="shared" si="79"/>
        <v>0</v>
      </c>
      <c r="EQ31" s="138">
        <f t="shared" si="126"/>
        <v>10</v>
      </c>
      <c r="ER31" s="180">
        <f t="shared" si="80"/>
        <v>0</v>
      </c>
      <c r="ES31" s="138">
        <f t="shared" si="81"/>
        <v>0</v>
      </c>
      <c r="ET31" s="138">
        <f t="shared" si="127"/>
        <v>10</v>
      </c>
      <c r="EU31" s="180">
        <f t="shared" si="82"/>
        <v>0</v>
      </c>
      <c r="EW31" s="147">
        <f t="shared" si="128"/>
        <v>1.25</v>
      </c>
      <c r="EX31" s="138">
        <f t="shared" si="83"/>
        <v>0</v>
      </c>
      <c r="EY31" s="138">
        <f t="shared" si="84"/>
        <v>0</v>
      </c>
      <c r="EZ31" s="138">
        <f t="shared" si="85"/>
        <v>0</v>
      </c>
      <c r="FA31" s="138">
        <f t="shared" si="129"/>
        <v>10</v>
      </c>
      <c r="FB31" s="180">
        <f t="shared" si="86"/>
        <v>0</v>
      </c>
      <c r="FC31" s="138">
        <f t="shared" si="87"/>
        <v>0</v>
      </c>
      <c r="FD31" s="138">
        <f t="shared" si="130"/>
        <v>10</v>
      </c>
      <c r="FE31" s="180">
        <f t="shared" si="88"/>
        <v>0</v>
      </c>
      <c r="FG31" s="147">
        <f t="shared" si="131"/>
        <v>1.5</v>
      </c>
      <c r="FH31" s="138">
        <f t="shared" si="89"/>
        <v>0</v>
      </c>
      <c r="FI31" s="138">
        <f t="shared" si="90"/>
        <v>0</v>
      </c>
      <c r="FJ31" s="138">
        <f t="shared" si="91"/>
        <v>0</v>
      </c>
      <c r="FK31" s="138">
        <f t="shared" si="132"/>
        <v>10</v>
      </c>
      <c r="FL31" s="180">
        <f t="shared" si="92"/>
        <v>0</v>
      </c>
      <c r="FM31" s="138">
        <f t="shared" si="93"/>
        <v>0</v>
      </c>
      <c r="FN31" s="138">
        <f t="shared" si="133"/>
        <v>10</v>
      </c>
      <c r="FO31" s="180">
        <f t="shared" si="94"/>
        <v>0</v>
      </c>
      <c r="FQ31" s="138">
        <f t="shared" ca="1" si="167"/>
        <v>0</v>
      </c>
      <c r="FR31" s="170">
        <f t="shared" ca="1" si="95"/>
        <v>0</v>
      </c>
      <c r="FS31" s="138">
        <f t="shared" ca="1" si="186"/>
        <v>0</v>
      </c>
      <c r="FT31" s="170">
        <f t="shared" ca="1" si="96"/>
        <v>0</v>
      </c>
      <c r="FU31" s="192">
        <v>0</v>
      </c>
      <c r="FW31" s="193">
        <f t="shared" si="13"/>
        <v>0</v>
      </c>
      <c r="FX31" s="193">
        <f t="shared" si="97"/>
        <v>0</v>
      </c>
      <c r="FY31" s="193">
        <f t="shared" si="98"/>
        <v>33</v>
      </c>
      <c r="FZ31" s="193">
        <f t="shared" si="99"/>
        <v>0</v>
      </c>
      <c r="GA31" s="193">
        <f t="shared" si="100"/>
        <v>0</v>
      </c>
      <c r="GB31" s="193">
        <f t="shared" si="101"/>
        <v>34</v>
      </c>
      <c r="GC31" s="193">
        <f t="shared" si="102"/>
        <v>0</v>
      </c>
      <c r="GD31" s="193">
        <f t="shared" si="103"/>
        <v>0</v>
      </c>
      <c r="GE31" s="193">
        <f t="shared" si="104"/>
        <v>33</v>
      </c>
      <c r="GF31" s="19">
        <f t="shared" si="226"/>
        <v>0</v>
      </c>
      <c r="GG31" s="19">
        <f t="shared" ca="1" si="105"/>
        <v>0</v>
      </c>
      <c r="GH31" s="11">
        <f t="shared" ca="1" si="106"/>
        <v>0</v>
      </c>
      <c r="GI31" s="11" t="str">
        <f t="shared" si="107"/>
        <v/>
      </c>
      <c r="GK31" s="11"/>
      <c r="GL31" s="11"/>
      <c r="GM31" s="11"/>
      <c r="GN31" s="11"/>
      <c r="GO31" s="11"/>
      <c r="GP31" s="11"/>
    </row>
    <row r="32" spans="1:210" x14ac:dyDescent="0.25">
      <c r="A32" s="10">
        <v>901</v>
      </c>
      <c r="B32" s="126" t="str">
        <f>"不破产礼包."&amp;G32&amp;"元"</f>
        <v>不破产礼包.1元</v>
      </c>
      <c r="C32" s="127" t="str">
        <f>"充值，即可触发在该房间永不破产，直到跳转到更高级间"</f>
        <v>充值，即可触发在该房间永不破产，直到跳转到更高级间</v>
      </c>
      <c r="D32" s="128">
        <v>0</v>
      </c>
      <c r="E32" s="10" t="str">
        <f t="shared" si="140"/>
        <v>1|2|10000,1|1|1</v>
      </c>
      <c r="G32" s="10">
        <f>'充值活动|RMBActivities'!E13</f>
        <v>1</v>
      </c>
      <c r="H32" s="11">
        <f t="shared" si="1"/>
        <v>0</v>
      </c>
      <c r="I32" s="11">
        <f t="shared" si="2"/>
        <v>0</v>
      </c>
      <c r="J32" s="138" t="str">
        <f t="shared" si="17"/>
        <v>[[0,10],[0,10],[0,14],[0,20],[0,20],[0,20],[0,20],[0,25],[0,30],[0,25]]</v>
      </c>
      <c r="K32" s="138" t="str">
        <f t="shared" si="18"/>
        <v>[[0,10],[0,10],[0,14],[0,20],[0,20],[0,20],[0,20],[0,25],[0,30],[0,25]]</v>
      </c>
      <c r="L32" s="138" t="str">
        <f t="shared" si="19"/>
        <v>[[9,[0,10]],[10,[0,10]],[11,[0,10]],[12,[0,10]]]</v>
      </c>
      <c r="M32" s="138" t="str">
        <f t="shared" si="20"/>
        <v>[[9,[0,10]],[10,[0,10]],[11,[0,10]],[12,[0,10]]]</v>
      </c>
      <c r="N32" s="11">
        <f t="shared" si="21"/>
        <v>1</v>
      </c>
      <c r="O32" s="11">
        <f t="shared" si="236"/>
        <v>0</v>
      </c>
      <c r="P32" s="139"/>
      <c r="Q32" s="10">
        <f t="shared" si="23"/>
        <v>901</v>
      </c>
      <c r="R32" s="138" t="str">
        <f t="shared" si="24"/>
        <v>901不破产礼包.1元</v>
      </c>
      <c r="S32" s="132" t="str">
        <f t="shared" si="25"/>
        <v>[[1,0],[2,0],[3,0],[4,0]]</v>
      </c>
      <c r="T32" s="132" t="str">
        <f t="shared" si="26"/>
        <v>[[1,0],[2,0],[3,0],[4,0]]</v>
      </c>
      <c r="U32" s="138">
        <f t="shared" si="27"/>
        <v>0</v>
      </c>
      <c r="V32" s="142">
        <v>0</v>
      </c>
      <c r="W32" s="142">
        <v>0</v>
      </c>
      <c r="X32" s="142" t="str">
        <f t="shared" si="28"/>
        <v/>
      </c>
      <c r="Z32" s="142">
        <f>AG32*0+H32</f>
        <v>0</v>
      </c>
      <c r="AA32" s="142">
        <f>I32+AH32*0</f>
        <v>0</v>
      </c>
      <c r="AB32" s="150">
        <f t="shared" si="228"/>
        <v>100000</v>
      </c>
      <c r="AC32" s="138">
        <f t="shared" si="159"/>
        <v>0</v>
      </c>
      <c r="AE32" s="151">
        <v>0</v>
      </c>
      <c r="AF32" s="151">
        <v>0</v>
      </c>
      <c r="AG32" s="11">
        <f t="shared" si="188"/>
        <v>100000</v>
      </c>
      <c r="AH32" s="17">
        <v>100000</v>
      </c>
      <c r="AI32" s="17">
        <v>0</v>
      </c>
      <c r="AJ32" s="9">
        <v>0</v>
      </c>
      <c r="AK32" s="17">
        <v>0</v>
      </c>
      <c r="AL32" s="9">
        <f t="shared" si="34"/>
        <v>0</v>
      </c>
      <c r="AM32" s="17">
        <v>0</v>
      </c>
      <c r="AN32" s="9">
        <f t="shared" si="141"/>
        <v>0</v>
      </c>
      <c r="AO32" s="17">
        <v>0</v>
      </c>
      <c r="AP32" s="9">
        <f t="shared" si="142"/>
        <v>0</v>
      </c>
      <c r="AQ32" s="17">
        <v>0</v>
      </c>
      <c r="AR32" s="9">
        <f t="shared" si="36"/>
        <v>0</v>
      </c>
      <c r="AS32" s="17">
        <v>0</v>
      </c>
      <c r="AT32" s="9">
        <f t="shared" si="215"/>
        <v>0</v>
      </c>
      <c r="AU32" s="17">
        <v>0</v>
      </c>
      <c r="AV32" s="9">
        <f t="shared" si="215"/>
        <v>0</v>
      </c>
      <c r="AW32" s="17">
        <v>0</v>
      </c>
      <c r="AX32" s="9">
        <f t="shared" ref="AX32" si="242">AW32*1000000</f>
        <v>0</v>
      </c>
      <c r="AY32" s="17">
        <v>0</v>
      </c>
      <c r="AZ32" s="9">
        <f t="shared" ref="AZ32" si="243">AY32*1000000</f>
        <v>0</v>
      </c>
      <c r="BA32" s="9">
        <f t="shared" ref="BA32:BA34" si="244">I32+AG32+AT32+AV32+AX32+AZ32</f>
        <v>100000</v>
      </c>
      <c r="BB32" s="170">
        <f t="shared" ref="BB32:BB34" si="245">BA32/BI32</f>
        <v>100000</v>
      </c>
      <c r="BC32" s="11">
        <f t="shared" si="9"/>
        <v>100000</v>
      </c>
      <c r="BD32" s="170">
        <f t="shared" si="10"/>
        <v>100000</v>
      </c>
      <c r="BE32" s="11">
        <f t="shared" si="39"/>
        <v>100000</v>
      </c>
      <c r="BF32" s="170">
        <f t="shared" si="40"/>
        <v>100000</v>
      </c>
      <c r="BG32" s="11">
        <f t="shared" si="41"/>
        <v>100000</v>
      </c>
      <c r="BH32" s="170">
        <f t="shared" si="11"/>
        <v>100000</v>
      </c>
      <c r="BI32" s="10">
        <f t="shared" si="42"/>
        <v>1</v>
      </c>
      <c r="BU32" s="142">
        <v>0</v>
      </c>
      <c r="BV32" s="138">
        <f t="shared" si="232"/>
        <v>0</v>
      </c>
      <c r="BW32" s="138">
        <f t="shared" si="232"/>
        <v>0</v>
      </c>
      <c r="BX32" s="138">
        <f t="shared" si="232"/>
        <v>0</v>
      </c>
      <c r="BY32" s="138">
        <f t="shared" si="232"/>
        <v>0</v>
      </c>
      <c r="CA32" s="138">
        <f t="shared" si="43"/>
        <v>0</v>
      </c>
      <c r="CD32" s="146">
        <f t="shared" si="44"/>
        <v>0</v>
      </c>
      <c r="CE32" s="147">
        <f t="shared" si="44"/>
        <v>0</v>
      </c>
      <c r="CF32" s="138">
        <f t="shared" si="45"/>
        <v>0</v>
      </c>
      <c r="CG32" s="138">
        <f t="shared" si="46"/>
        <v>0</v>
      </c>
      <c r="CH32" s="138">
        <f t="shared" si="47"/>
        <v>0</v>
      </c>
      <c r="CI32" s="138">
        <f t="shared" si="112"/>
        <v>10</v>
      </c>
      <c r="CJ32" s="138">
        <f t="shared" si="48"/>
        <v>0</v>
      </c>
      <c r="CK32" s="138">
        <f t="shared" si="112"/>
        <v>10</v>
      </c>
      <c r="CL32" s="138">
        <f t="shared" si="49"/>
        <v>0</v>
      </c>
      <c r="CM32" s="138">
        <f t="shared" si="112"/>
        <v>14</v>
      </c>
      <c r="CN32" s="138">
        <f t="shared" si="50"/>
        <v>0</v>
      </c>
      <c r="CO32" s="138">
        <f t="shared" si="112"/>
        <v>20</v>
      </c>
      <c r="CP32" s="138">
        <f t="shared" si="51"/>
        <v>0</v>
      </c>
      <c r="CQ32" s="138">
        <f t="shared" si="112"/>
        <v>20</v>
      </c>
      <c r="CR32" s="138">
        <f t="shared" si="52"/>
        <v>0</v>
      </c>
      <c r="CS32" s="138">
        <f t="shared" si="233"/>
        <v>20</v>
      </c>
      <c r="CT32" s="138">
        <f t="shared" si="53"/>
        <v>0</v>
      </c>
      <c r="CU32" s="138">
        <f t="shared" si="113"/>
        <v>20</v>
      </c>
      <c r="CV32" s="138">
        <f t="shared" si="54"/>
        <v>0</v>
      </c>
      <c r="CW32" s="138">
        <f t="shared" si="114"/>
        <v>25</v>
      </c>
      <c r="CX32" s="138">
        <f t="shared" si="55"/>
        <v>0</v>
      </c>
      <c r="CY32" s="138">
        <f t="shared" si="115"/>
        <v>30</v>
      </c>
      <c r="CZ32" s="138">
        <f t="shared" si="56"/>
        <v>0</v>
      </c>
      <c r="DA32" s="138">
        <f t="shared" si="116"/>
        <v>25</v>
      </c>
      <c r="DB32" s="180">
        <f t="shared" si="57"/>
        <v>0</v>
      </c>
      <c r="DC32" s="138">
        <f t="shared" si="58"/>
        <v>0</v>
      </c>
      <c r="DD32" s="138">
        <f t="shared" si="117"/>
        <v>10</v>
      </c>
      <c r="DE32" s="138">
        <f t="shared" si="59"/>
        <v>0</v>
      </c>
      <c r="DF32" s="138">
        <f t="shared" si="117"/>
        <v>10</v>
      </c>
      <c r="DG32" s="138">
        <f t="shared" si="60"/>
        <v>0</v>
      </c>
      <c r="DH32" s="138">
        <f t="shared" si="117"/>
        <v>14</v>
      </c>
      <c r="DI32" s="138">
        <f t="shared" si="61"/>
        <v>0</v>
      </c>
      <c r="DJ32" s="138">
        <f t="shared" si="117"/>
        <v>20</v>
      </c>
      <c r="DK32" s="138">
        <f t="shared" si="62"/>
        <v>0</v>
      </c>
      <c r="DL32" s="138">
        <f t="shared" si="117"/>
        <v>20</v>
      </c>
      <c r="DM32" s="138">
        <f t="shared" si="63"/>
        <v>0</v>
      </c>
      <c r="DN32" s="138">
        <f t="shared" si="117"/>
        <v>20</v>
      </c>
      <c r="DO32" s="138">
        <f t="shared" si="64"/>
        <v>0</v>
      </c>
      <c r="DP32" s="138">
        <f t="shared" si="118"/>
        <v>20</v>
      </c>
      <c r="DQ32" s="138">
        <f t="shared" si="65"/>
        <v>0</v>
      </c>
      <c r="DR32" s="138">
        <f t="shared" si="119"/>
        <v>25</v>
      </c>
      <c r="DS32" s="138">
        <f t="shared" si="66"/>
        <v>0</v>
      </c>
      <c r="DT32" s="138">
        <f t="shared" si="120"/>
        <v>30</v>
      </c>
      <c r="DU32" s="138">
        <f t="shared" si="67"/>
        <v>0</v>
      </c>
      <c r="DV32" s="138">
        <f t="shared" si="121"/>
        <v>25</v>
      </c>
      <c r="DW32" s="180">
        <f t="shared" si="68"/>
        <v>0</v>
      </c>
      <c r="DZ32" s="146">
        <f t="shared" si="69"/>
        <v>0</v>
      </c>
      <c r="EA32" s="147">
        <f t="shared" si="70"/>
        <v>0</v>
      </c>
      <c r="EB32" s="181"/>
      <c r="EC32" s="147">
        <f t="shared" si="122"/>
        <v>0.5</v>
      </c>
      <c r="ED32" s="138">
        <f t="shared" si="71"/>
        <v>0</v>
      </c>
      <c r="EE32" s="138">
        <f t="shared" si="72"/>
        <v>0</v>
      </c>
      <c r="EF32" s="138">
        <f t="shared" si="73"/>
        <v>0</v>
      </c>
      <c r="EG32" s="138">
        <f t="shared" si="123"/>
        <v>10</v>
      </c>
      <c r="EH32" s="180">
        <f t="shared" si="74"/>
        <v>0</v>
      </c>
      <c r="EI32" s="138">
        <f t="shared" si="75"/>
        <v>0</v>
      </c>
      <c r="EJ32" s="138">
        <f t="shared" si="124"/>
        <v>10</v>
      </c>
      <c r="EK32" s="180">
        <f t="shared" si="76"/>
        <v>0</v>
      </c>
      <c r="EM32" s="147">
        <f t="shared" si="125"/>
        <v>0.75</v>
      </c>
      <c r="EN32" s="138">
        <f t="shared" si="77"/>
        <v>0</v>
      </c>
      <c r="EO32" s="138">
        <f t="shared" si="78"/>
        <v>0</v>
      </c>
      <c r="EP32" s="138">
        <f t="shared" si="79"/>
        <v>0</v>
      </c>
      <c r="EQ32" s="138">
        <f t="shared" si="126"/>
        <v>10</v>
      </c>
      <c r="ER32" s="180">
        <f t="shared" si="80"/>
        <v>0</v>
      </c>
      <c r="ES32" s="138">
        <f t="shared" si="81"/>
        <v>0</v>
      </c>
      <c r="ET32" s="138">
        <f t="shared" si="127"/>
        <v>10</v>
      </c>
      <c r="EU32" s="180">
        <f t="shared" si="82"/>
        <v>0</v>
      </c>
      <c r="EW32" s="147">
        <f t="shared" si="128"/>
        <v>1.25</v>
      </c>
      <c r="EX32" s="138">
        <f t="shared" si="83"/>
        <v>0</v>
      </c>
      <c r="EY32" s="138">
        <f t="shared" si="84"/>
        <v>0</v>
      </c>
      <c r="EZ32" s="138">
        <f t="shared" si="85"/>
        <v>0</v>
      </c>
      <c r="FA32" s="138">
        <f t="shared" si="129"/>
        <v>10</v>
      </c>
      <c r="FB32" s="180">
        <f t="shared" si="86"/>
        <v>0</v>
      </c>
      <c r="FC32" s="138">
        <f t="shared" si="87"/>
        <v>0</v>
      </c>
      <c r="FD32" s="138">
        <f t="shared" si="130"/>
        <v>10</v>
      </c>
      <c r="FE32" s="180">
        <f t="shared" si="88"/>
        <v>0</v>
      </c>
      <c r="FG32" s="147">
        <f t="shared" si="131"/>
        <v>1.5</v>
      </c>
      <c r="FH32" s="138">
        <f t="shared" si="89"/>
        <v>0</v>
      </c>
      <c r="FI32" s="138">
        <f t="shared" si="90"/>
        <v>0</v>
      </c>
      <c r="FJ32" s="138">
        <f t="shared" si="91"/>
        <v>0</v>
      </c>
      <c r="FK32" s="138">
        <f t="shared" si="132"/>
        <v>10</v>
      </c>
      <c r="FL32" s="180">
        <f t="shared" si="92"/>
        <v>0</v>
      </c>
      <c r="FM32" s="138">
        <f t="shared" si="93"/>
        <v>0</v>
      </c>
      <c r="FN32" s="138">
        <f t="shared" si="133"/>
        <v>10</v>
      </c>
      <c r="FO32" s="180">
        <f t="shared" si="94"/>
        <v>0</v>
      </c>
      <c r="FQ32" s="138">
        <f t="shared" si="167"/>
        <v>100000</v>
      </c>
      <c r="FR32" s="170">
        <f t="shared" si="95"/>
        <v>100000</v>
      </c>
      <c r="FS32" s="138">
        <f t="shared" si="186"/>
        <v>100000</v>
      </c>
      <c r="FT32" s="170">
        <f t="shared" si="96"/>
        <v>100000</v>
      </c>
      <c r="FU32" s="192">
        <v>0</v>
      </c>
      <c r="FW32" s="193">
        <f t="shared" si="13"/>
        <v>0</v>
      </c>
      <c r="FX32" s="193">
        <f t="shared" si="97"/>
        <v>0</v>
      </c>
      <c r="FY32" s="193">
        <f t="shared" si="98"/>
        <v>33</v>
      </c>
      <c r="FZ32" s="193">
        <f t="shared" si="99"/>
        <v>0</v>
      </c>
      <c r="GA32" s="193">
        <f t="shared" si="100"/>
        <v>0</v>
      </c>
      <c r="GB32" s="193">
        <f t="shared" si="101"/>
        <v>34</v>
      </c>
      <c r="GC32" s="193">
        <f t="shared" si="102"/>
        <v>0</v>
      </c>
      <c r="GD32" s="193">
        <f t="shared" si="103"/>
        <v>0</v>
      </c>
      <c r="GE32" s="193">
        <f t="shared" si="104"/>
        <v>33</v>
      </c>
      <c r="GF32" s="19">
        <f t="shared" si="226"/>
        <v>0</v>
      </c>
      <c r="GG32" s="19">
        <f t="shared" si="105"/>
        <v>0.25</v>
      </c>
      <c r="GH32" s="11">
        <f t="shared" si="106"/>
        <v>0.25</v>
      </c>
      <c r="GI32" s="11" t="str">
        <f t="shared" si="107"/>
        <v/>
      </c>
      <c r="GK32" s="11"/>
      <c r="GL32" s="11"/>
      <c r="GM32" s="11"/>
      <c r="GN32" s="11"/>
      <c r="GO32" s="11"/>
      <c r="GP32" s="11"/>
    </row>
    <row r="33" spans="1:198" x14ac:dyDescent="0.25">
      <c r="A33" s="10">
        <v>902</v>
      </c>
      <c r="B33" s="126" t="str">
        <f t="shared" ref="B33:B34" si="246">"不破产礼包."&amp;G33&amp;"元"</f>
        <v>不破产礼包.6元</v>
      </c>
      <c r="C33" s="127" t="str">
        <f t="shared" ref="C33:C34" si="247">"充值，即可触发在该房间永不破产，直到跳转到更高级间"</f>
        <v>充值，即可触发在该房间永不破产，直到跳转到更高级间</v>
      </c>
      <c r="D33" s="128">
        <v>0</v>
      </c>
      <c r="E33" s="10" t="str">
        <f t="shared" si="140"/>
        <v>1|2|60000,1|1|6</v>
      </c>
      <c r="G33" s="10">
        <f>'充值活动|RMBActivities'!E14</f>
        <v>6</v>
      </c>
      <c r="H33" s="11">
        <f t="shared" si="1"/>
        <v>0</v>
      </c>
      <c r="I33" s="11">
        <f t="shared" si="2"/>
        <v>0</v>
      </c>
      <c r="J33" s="138" t="str">
        <f t="shared" si="17"/>
        <v>[[0,10],[0,10],[0,14],[0,20],[0,20],[0,20],[0,20],[0,25],[0,30],[0,25]]</v>
      </c>
      <c r="K33" s="138" t="str">
        <f t="shared" si="18"/>
        <v>[[0,10],[0,10],[0,14],[0,20],[0,20],[0,20],[0,20],[0,25],[0,30],[0,25]]</v>
      </c>
      <c r="L33" s="138" t="str">
        <f t="shared" si="19"/>
        <v>[[9,[0,10]],[10,[0,10]],[11,[0,10]],[12,[0,10]]]</v>
      </c>
      <c r="M33" s="138" t="str">
        <f t="shared" si="20"/>
        <v>[[9,[0,10]],[10,[0,10]],[11,[0,10]],[12,[0,10]]]</v>
      </c>
      <c r="N33" s="11">
        <f t="shared" si="21"/>
        <v>6</v>
      </c>
      <c r="O33" s="11">
        <f t="shared" si="236"/>
        <v>0</v>
      </c>
      <c r="P33" s="139"/>
      <c r="Q33" s="10">
        <f t="shared" si="23"/>
        <v>902</v>
      </c>
      <c r="R33" s="138" t="str">
        <f t="shared" si="24"/>
        <v>902不破产礼包.6元</v>
      </c>
      <c r="S33" s="132" t="str">
        <f t="shared" si="25"/>
        <v>[[1,0],[2,0],[3,0],[4,0]]</v>
      </c>
      <c r="T33" s="132" t="str">
        <f t="shared" si="26"/>
        <v>[[1,0],[2,0],[3,0],[4,0]]</v>
      </c>
      <c r="U33" s="138">
        <f t="shared" si="27"/>
        <v>0</v>
      </c>
      <c r="V33" s="142">
        <v>0</v>
      </c>
      <c r="W33" s="142">
        <v>0</v>
      </c>
      <c r="X33" s="142" t="str">
        <f t="shared" si="28"/>
        <v/>
      </c>
      <c r="Z33" s="142">
        <f t="shared" ref="Z33:Z34" si="248">AG33*0+H33</f>
        <v>0</v>
      </c>
      <c r="AA33" s="142">
        <f t="shared" ref="AA33:AA34" si="249">I33+AH33*0</f>
        <v>0</v>
      </c>
      <c r="AB33" s="150">
        <f t="shared" si="228"/>
        <v>1000000</v>
      </c>
      <c r="AC33" s="138">
        <f t="shared" si="159"/>
        <v>0</v>
      </c>
      <c r="AE33" s="151">
        <v>0</v>
      </c>
      <c r="AF33" s="151">
        <v>0</v>
      </c>
      <c r="AG33" s="11">
        <f t="shared" si="188"/>
        <v>1000000</v>
      </c>
      <c r="AH33" s="17">
        <v>1000000</v>
      </c>
      <c r="AI33" s="17">
        <v>0</v>
      </c>
      <c r="AJ33" s="9">
        <v>0</v>
      </c>
      <c r="AK33" s="17">
        <v>0</v>
      </c>
      <c r="AL33" s="9">
        <f t="shared" si="34"/>
        <v>0</v>
      </c>
      <c r="AM33" s="17">
        <v>0</v>
      </c>
      <c r="AN33" s="9">
        <f t="shared" si="141"/>
        <v>0</v>
      </c>
      <c r="AO33" s="17">
        <v>0</v>
      </c>
      <c r="AP33" s="9">
        <f t="shared" si="142"/>
        <v>0</v>
      </c>
      <c r="AQ33" s="17">
        <v>0</v>
      </c>
      <c r="AR33" s="9">
        <f t="shared" si="36"/>
        <v>0</v>
      </c>
      <c r="AS33" s="17">
        <v>0</v>
      </c>
      <c r="AT33" s="9">
        <f t="shared" si="215"/>
        <v>0</v>
      </c>
      <c r="AU33" s="17">
        <v>0</v>
      </c>
      <c r="AV33" s="9">
        <f t="shared" si="215"/>
        <v>0</v>
      </c>
      <c r="AW33" s="17">
        <v>0</v>
      </c>
      <c r="AX33" s="9">
        <f t="shared" ref="AX33" si="250">AW33*1000000</f>
        <v>0</v>
      </c>
      <c r="AY33" s="17">
        <v>0</v>
      </c>
      <c r="AZ33" s="9">
        <f t="shared" ref="AZ33" si="251">AY33*1000000</f>
        <v>0</v>
      </c>
      <c r="BA33" s="9">
        <f t="shared" si="244"/>
        <v>1000000</v>
      </c>
      <c r="BB33" s="170">
        <f t="shared" si="245"/>
        <v>166666.66666666666</v>
      </c>
      <c r="BC33" s="11">
        <f t="shared" si="9"/>
        <v>1000000</v>
      </c>
      <c r="BD33" s="170">
        <f t="shared" si="10"/>
        <v>166666.66666666666</v>
      </c>
      <c r="BE33" s="11">
        <f t="shared" si="39"/>
        <v>1000000</v>
      </c>
      <c r="BF33" s="170">
        <f t="shared" si="40"/>
        <v>166666.66666666666</v>
      </c>
      <c r="BG33" s="11">
        <f t="shared" si="41"/>
        <v>1000000</v>
      </c>
      <c r="BH33" s="170">
        <f t="shared" si="11"/>
        <v>166666.66666666666</v>
      </c>
      <c r="BI33" s="10">
        <f t="shared" si="42"/>
        <v>6</v>
      </c>
      <c r="BU33" s="142">
        <v>0</v>
      </c>
      <c r="BV33" s="138">
        <f t="shared" si="232"/>
        <v>0</v>
      </c>
      <c r="BW33" s="138">
        <f t="shared" si="232"/>
        <v>0</v>
      </c>
      <c r="BX33" s="138">
        <f t="shared" si="232"/>
        <v>0</v>
      </c>
      <c r="BY33" s="138">
        <f t="shared" si="232"/>
        <v>0</v>
      </c>
      <c r="CA33" s="138">
        <f t="shared" si="43"/>
        <v>0</v>
      </c>
      <c r="CD33" s="146">
        <f t="shared" si="44"/>
        <v>0</v>
      </c>
      <c r="CE33" s="147">
        <f t="shared" si="44"/>
        <v>0</v>
      </c>
      <c r="CF33" s="138">
        <f t="shared" si="45"/>
        <v>0</v>
      </c>
      <c r="CG33" s="138">
        <f t="shared" si="46"/>
        <v>0</v>
      </c>
      <c r="CH33" s="138">
        <f t="shared" si="47"/>
        <v>0</v>
      </c>
      <c r="CI33" s="138">
        <f t="shared" si="112"/>
        <v>10</v>
      </c>
      <c r="CJ33" s="138">
        <f t="shared" si="48"/>
        <v>0</v>
      </c>
      <c r="CK33" s="138">
        <f t="shared" si="112"/>
        <v>10</v>
      </c>
      <c r="CL33" s="138">
        <f t="shared" si="49"/>
        <v>0</v>
      </c>
      <c r="CM33" s="138">
        <f t="shared" si="112"/>
        <v>14</v>
      </c>
      <c r="CN33" s="138">
        <f t="shared" si="50"/>
        <v>0</v>
      </c>
      <c r="CO33" s="138">
        <f t="shared" si="112"/>
        <v>20</v>
      </c>
      <c r="CP33" s="138">
        <f t="shared" si="51"/>
        <v>0</v>
      </c>
      <c r="CQ33" s="138">
        <f t="shared" si="112"/>
        <v>20</v>
      </c>
      <c r="CR33" s="138">
        <f t="shared" si="52"/>
        <v>0</v>
      </c>
      <c r="CS33" s="138">
        <f t="shared" si="233"/>
        <v>20</v>
      </c>
      <c r="CT33" s="138">
        <f t="shared" si="53"/>
        <v>0</v>
      </c>
      <c r="CU33" s="138">
        <f t="shared" si="113"/>
        <v>20</v>
      </c>
      <c r="CV33" s="138">
        <f t="shared" si="54"/>
        <v>0</v>
      </c>
      <c r="CW33" s="138">
        <f t="shared" si="114"/>
        <v>25</v>
      </c>
      <c r="CX33" s="138">
        <f t="shared" si="55"/>
        <v>0</v>
      </c>
      <c r="CY33" s="138">
        <f t="shared" si="115"/>
        <v>30</v>
      </c>
      <c r="CZ33" s="138">
        <f t="shared" si="56"/>
        <v>0</v>
      </c>
      <c r="DA33" s="138">
        <f t="shared" si="116"/>
        <v>25</v>
      </c>
      <c r="DB33" s="180">
        <f t="shared" si="57"/>
        <v>0</v>
      </c>
      <c r="DC33" s="138">
        <f t="shared" si="58"/>
        <v>0</v>
      </c>
      <c r="DD33" s="138">
        <f t="shared" si="117"/>
        <v>10</v>
      </c>
      <c r="DE33" s="138">
        <f t="shared" si="59"/>
        <v>0</v>
      </c>
      <c r="DF33" s="138">
        <f t="shared" si="117"/>
        <v>10</v>
      </c>
      <c r="DG33" s="138">
        <f t="shared" si="60"/>
        <v>0</v>
      </c>
      <c r="DH33" s="138">
        <f t="shared" si="117"/>
        <v>14</v>
      </c>
      <c r="DI33" s="138">
        <f t="shared" si="61"/>
        <v>0</v>
      </c>
      <c r="DJ33" s="138">
        <f t="shared" si="117"/>
        <v>20</v>
      </c>
      <c r="DK33" s="138">
        <f t="shared" si="62"/>
        <v>0</v>
      </c>
      <c r="DL33" s="138">
        <f t="shared" si="117"/>
        <v>20</v>
      </c>
      <c r="DM33" s="138">
        <f t="shared" si="63"/>
        <v>0</v>
      </c>
      <c r="DN33" s="138">
        <f t="shared" si="117"/>
        <v>20</v>
      </c>
      <c r="DO33" s="138">
        <f t="shared" si="64"/>
        <v>0</v>
      </c>
      <c r="DP33" s="138">
        <f t="shared" si="118"/>
        <v>20</v>
      </c>
      <c r="DQ33" s="138">
        <f t="shared" si="65"/>
        <v>0</v>
      </c>
      <c r="DR33" s="138">
        <f t="shared" si="119"/>
        <v>25</v>
      </c>
      <c r="DS33" s="138">
        <f t="shared" si="66"/>
        <v>0</v>
      </c>
      <c r="DT33" s="138">
        <f t="shared" si="120"/>
        <v>30</v>
      </c>
      <c r="DU33" s="138">
        <f t="shared" si="67"/>
        <v>0</v>
      </c>
      <c r="DV33" s="138">
        <f t="shared" si="121"/>
        <v>25</v>
      </c>
      <c r="DW33" s="180">
        <f t="shared" si="68"/>
        <v>0</v>
      </c>
      <c r="DZ33" s="146">
        <f t="shared" si="69"/>
        <v>0</v>
      </c>
      <c r="EA33" s="147">
        <f t="shared" si="70"/>
        <v>0</v>
      </c>
      <c r="EB33" s="181"/>
      <c r="EC33" s="147">
        <f t="shared" si="122"/>
        <v>0.5</v>
      </c>
      <c r="ED33" s="138">
        <f t="shared" si="71"/>
        <v>0</v>
      </c>
      <c r="EE33" s="138">
        <f t="shared" si="72"/>
        <v>0</v>
      </c>
      <c r="EF33" s="138">
        <f t="shared" si="73"/>
        <v>0</v>
      </c>
      <c r="EG33" s="138">
        <f t="shared" si="123"/>
        <v>10</v>
      </c>
      <c r="EH33" s="180">
        <f t="shared" si="74"/>
        <v>0</v>
      </c>
      <c r="EI33" s="138">
        <f t="shared" si="75"/>
        <v>0</v>
      </c>
      <c r="EJ33" s="138">
        <f t="shared" si="124"/>
        <v>10</v>
      </c>
      <c r="EK33" s="180">
        <f t="shared" si="76"/>
        <v>0</v>
      </c>
      <c r="EM33" s="147">
        <f t="shared" si="125"/>
        <v>0.75</v>
      </c>
      <c r="EN33" s="138">
        <f t="shared" si="77"/>
        <v>0</v>
      </c>
      <c r="EO33" s="138">
        <f t="shared" si="78"/>
        <v>0</v>
      </c>
      <c r="EP33" s="138">
        <f t="shared" si="79"/>
        <v>0</v>
      </c>
      <c r="EQ33" s="138">
        <f t="shared" si="126"/>
        <v>10</v>
      </c>
      <c r="ER33" s="180">
        <f t="shared" si="80"/>
        <v>0</v>
      </c>
      <c r="ES33" s="138">
        <f t="shared" si="81"/>
        <v>0</v>
      </c>
      <c r="ET33" s="138">
        <f t="shared" si="127"/>
        <v>10</v>
      </c>
      <c r="EU33" s="180">
        <f t="shared" si="82"/>
        <v>0</v>
      </c>
      <c r="EW33" s="147">
        <f t="shared" si="128"/>
        <v>1.25</v>
      </c>
      <c r="EX33" s="138">
        <f t="shared" si="83"/>
        <v>0</v>
      </c>
      <c r="EY33" s="138">
        <f t="shared" si="84"/>
        <v>0</v>
      </c>
      <c r="EZ33" s="138">
        <f t="shared" si="85"/>
        <v>0</v>
      </c>
      <c r="FA33" s="138">
        <f t="shared" si="129"/>
        <v>10</v>
      </c>
      <c r="FB33" s="180">
        <f t="shared" si="86"/>
        <v>0</v>
      </c>
      <c r="FC33" s="138">
        <f t="shared" si="87"/>
        <v>0</v>
      </c>
      <c r="FD33" s="138">
        <f t="shared" si="130"/>
        <v>10</v>
      </c>
      <c r="FE33" s="180">
        <f t="shared" si="88"/>
        <v>0</v>
      </c>
      <c r="FG33" s="147">
        <f t="shared" si="131"/>
        <v>1.5</v>
      </c>
      <c r="FH33" s="138">
        <f t="shared" si="89"/>
        <v>0</v>
      </c>
      <c r="FI33" s="138">
        <f t="shared" si="90"/>
        <v>0</v>
      </c>
      <c r="FJ33" s="138">
        <f t="shared" si="91"/>
        <v>0</v>
      </c>
      <c r="FK33" s="138">
        <f t="shared" si="132"/>
        <v>10</v>
      </c>
      <c r="FL33" s="180">
        <f t="shared" si="92"/>
        <v>0</v>
      </c>
      <c r="FM33" s="138">
        <f t="shared" si="93"/>
        <v>0</v>
      </c>
      <c r="FN33" s="138">
        <f t="shared" si="133"/>
        <v>10</v>
      </c>
      <c r="FO33" s="180">
        <f t="shared" si="94"/>
        <v>0</v>
      </c>
      <c r="FQ33" s="138">
        <f t="shared" si="167"/>
        <v>1000000</v>
      </c>
      <c r="FR33" s="170">
        <f t="shared" si="95"/>
        <v>166666.66666666666</v>
      </c>
      <c r="FS33" s="138">
        <f t="shared" si="186"/>
        <v>1000000</v>
      </c>
      <c r="FT33" s="170">
        <f t="shared" si="96"/>
        <v>166666.66666666666</v>
      </c>
      <c r="FU33" s="192">
        <v>0</v>
      </c>
      <c r="FW33" s="193">
        <f t="shared" si="13"/>
        <v>0</v>
      </c>
      <c r="FX33" s="193">
        <f t="shared" si="97"/>
        <v>0</v>
      </c>
      <c r="FY33" s="193">
        <f t="shared" si="98"/>
        <v>50</v>
      </c>
      <c r="FZ33" s="193">
        <f t="shared" si="99"/>
        <v>0</v>
      </c>
      <c r="GA33" s="193">
        <f t="shared" si="100"/>
        <v>0</v>
      </c>
      <c r="GB33" s="193">
        <f t="shared" si="101"/>
        <v>40</v>
      </c>
      <c r="GC33" s="193">
        <f t="shared" si="102"/>
        <v>0</v>
      </c>
      <c r="GD33" s="193">
        <f t="shared" si="103"/>
        <v>0</v>
      </c>
      <c r="GE33" s="193">
        <f t="shared" si="104"/>
        <v>10</v>
      </c>
      <c r="GF33" s="19">
        <f t="shared" si="226"/>
        <v>0</v>
      </c>
      <c r="GG33" s="19">
        <f t="shared" si="105"/>
        <v>0.41666666666666669</v>
      </c>
      <c r="GH33" s="11">
        <f t="shared" si="106"/>
        <v>0.41666666666666669</v>
      </c>
      <c r="GI33" s="11" t="str">
        <f t="shared" si="107"/>
        <v/>
      </c>
      <c r="GK33" s="11"/>
      <c r="GL33" s="11"/>
      <c r="GM33" s="11"/>
      <c r="GN33" s="11"/>
      <c r="GO33" s="11"/>
      <c r="GP33" s="11"/>
    </row>
    <row r="34" spans="1:198" x14ac:dyDescent="0.25">
      <c r="A34" s="10">
        <v>903</v>
      </c>
      <c r="B34" s="126" t="str">
        <f t="shared" si="246"/>
        <v>不破产礼包.30元</v>
      </c>
      <c r="C34" s="127" t="str">
        <f t="shared" si="247"/>
        <v>充值，即可触发在该房间永不破产，直到跳转到更高级间</v>
      </c>
      <c r="D34" s="128">
        <v>0</v>
      </c>
      <c r="E34" s="10" t="str">
        <f t="shared" si="140"/>
        <v>1|2|300000,1|1|30</v>
      </c>
      <c r="G34" s="10">
        <f>'充值活动|RMBActivities'!E15</f>
        <v>30</v>
      </c>
      <c r="H34" s="11">
        <f t="shared" si="1"/>
        <v>0</v>
      </c>
      <c r="I34" s="11">
        <f t="shared" si="2"/>
        <v>0</v>
      </c>
      <c r="J34" s="138" t="str">
        <f t="shared" si="17"/>
        <v>[[0,10],[0,10],[0,14],[0,20],[0,20],[0,20],[0,20],[0,25],[0,30],[0,25]]</v>
      </c>
      <c r="K34" s="138" t="str">
        <f t="shared" si="18"/>
        <v>[[0,10],[0,10],[0,14],[0,20],[0,20],[0,20],[0,20],[0,25],[0,30],[0,25]]</v>
      </c>
      <c r="L34" s="138" t="str">
        <f t="shared" si="19"/>
        <v>[[9,[0,10]],[10,[0,10]],[11,[0,10]],[12,[0,10]]]</v>
      </c>
      <c r="M34" s="138" t="str">
        <f t="shared" si="20"/>
        <v>[[9,[0,10]],[10,[0,10]],[11,[0,10]],[12,[0,10]]]</v>
      </c>
      <c r="N34" s="11">
        <f t="shared" si="21"/>
        <v>30</v>
      </c>
      <c r="O34" s="11">
        <f t="shared" si="236"/>
        <v>0</v>
      </c>
      <c r="P34" s="139" t="s">
        <v>193</v>
      </c>
      <c r="Q34" s="10">
        <f t="shared" si="23"/>
        <v>903</v>
      </c>
      <c r="R34" s="138" t="str">
        <f t="shared" si="24"/>
        <v>903不破产礼包.30元</v>
      </c>
      <c r="S34" s="132" t="str">
        <f t="shared" si="25"/>
        <v>[[1,0],[2,0],[3,0],[4,0]]</v>
      </c>
      <c r="T34" s="132" t="str">
        <f t="shared" si="26"/>
        <v>[[1,0],[2,0],[3,0],[4,0]]</v>
      </c>
      <c r="U34" s="138">
        <f t="shared" si="27"/>
        <v>0</v>
      </c>
      <c r="V34" s="142">
        <v>0</v>
      </c>
      <c r="W34" s="142">
        <v>0</v>
      </c>
      <c r="X34" s="142" t="str">
        <f t="shared" si="28"/>
        <v/>
      </c>
      <c r="Z34" s="142">
        <f t="shared" si="248"/>
        <v>0</v>
      </c>
      <c r="AA34" s="142">
        <f t="shared" si="249"/>
        <v>0</v>
      </c>
      <c r="AB34" s="150">
        <f t="shared" si="228"/>
        <v>10000000</v>
      </c>
      <c r="AC34" s="138">
        <f t="shared" si="159"/>
        <v>0</v>
      </c>
      <c r="AE34" s="151">
        <v>0</v>
      </c>
      <c r="AF34" s="151">
        <v>0</v>
      </c>
      <c r="AG34" s="11">
        <f t="shared" si="188"/>
        <v>10000000</v>
      </c>
      <c r="AH34" s="17">
        <v>10000000</v>
      </c>
      <c r="AI34" s="17">
        <v>0</v>
      </c>
      <c r="AJ34" s="9">
        <v>0</v>
      </c>
      <c r="AK34" s="17">
        <v>0</v>
      </c>
      <c r="AL34" s="9">
        <f t="shared" si="34"/>
        <v>0</v>
      </c>
      <c r="AM34" s="17">
        <v>0</v>
      </c>
      <c r="AN34" s="9">
        <f t="shared" si="141"/>
        <v>0</v>
      </c>
      <c r="AO34" s="17">
        <v>0</v>
      </c>
      <c r="AP34" s="9">
        <f t="shared" si="142"/>
        <v>0</v>
      </c>
      <c r="AQ34" s="17">
        <v>0</v>
      </c>
      <c r="AR34" s="9">
        <f t="shared" si="36"/>
        <v>0</v>
      </c>
      <c r="AS34" s="17">
        <v>0</v>
      </c>
      <c r="AT34" s="9">
        <f t="shared" si="215"/>
        <v>0</v>
      </c>
      <c r="AU34" s="17">
        <v>0</v>
      </c>
      <c r="AV34" s="9">
        <f t="shared" si="215"/>
        <v>0</v>
      </c>
      <c r="AW34" s="17">
        <v>0</v>
      </c>
      <c r="AX34" s="9">
        <f t="shared" ref="AX34" si="252">AW34*1000000</f>
        <v>0</v>
      </c>
      <c r="AY34" s="17">
        <v>0</v>
      </c>
      <c r="AZ34" s="9">
        <f t="shared" ref="AZ34" si="253">AY34*1000000</f>
        <v>0</v>
      </c>
      <c r="BA34" s="9">
        <f t="shared" si="244"/>
        <v>10000000</v>
      </c>
      <c r="BB34" s="170">
        <f t="shared" si="245"/>
        <v>333333.33333333331</v>
      </c>
      <c r="BC34" s="11">
        <f t="shared" si="9"/>
        <v>10000000</v>
      </c>
      <c r="BD34" s="170">
        <f t="shared" si="10"/>
        <v>333333.33333333331</v>
      </c>
      <c r="BE34" s="11">
        <f t="shared" si="39"/>
        <v>10000000</v>
      </c>
      <c r="BF34" s="170">
        <f t="shared" si="40"/>
        <v>333333.33333333331</v>
      </c>
      <c r="BG34" s="11">
        <f t="shared" si="41"/>
        <v>10000000</v>
      </c>
      <c r="BH34" s="170">
        <f t="shared" si="11"/>
        <v>333333.33333333331</v>
      </c>
      <c r="BI34" s="10">
        <f t="shared" si="42"/>
        <v>30</v>
      </c>
      <c r="BU34" s="142">
        <v>0</v>
      </c>
      <c r="BV34" s="138">
        <f t="shared" si="232"/>
        <v>0</v>
      </c>
      <c r="BW34" s="138">
        <f t="shared" si="232"/>
        <v>0</v>
      </c>
      <c r="BX34" s="138">
        <f t="shared" si="232"/>
        <v>0</v>
      </c>
      <c r="BY34" s="138">
        <f t="shared" si="232"/>
        <v>0</v>
      </c>
      <c r="CA34" s="138">
        <f t="shared" si="43"/>
        <v>0</v>
      </c>
      <c r="CD34" s="146">
        <f t="shared" si="44"/>
        <v>0</v>
      </c>
      <c r="CE34" s="147">
        <f t="shared" si="44"/>
        <v>0</v>
      </c>
      <c r="CF34" s="138">
        <f t="shared" si="45"/>
        <v>0</v>
      </c>
      <c r="CG34" s="138">
        <f t="shared" si="46"/>
        <v>0</v>
      </c>
      <c r="CH34" s="138">
        <f t="shared" si="47"/>
        <v>0</v>
      </c>
      <c r="CI34" s="138">
        <f t="shared" si="112"/>
        <v>10</v>
      </c>
      <c r="CJ34" s="138">
        <f t="shared" si="48"/>
        <v>0</v>
      </c>
      <c r="CK34" s="138">
        <f t="shared" si="112"/>
        <v>10</v>
      </c>
      <c r="CL34" s="138">
        <f t="shared" si="49"/>
        <v>0</v>
      </c>
      <c r="CM34" s="138">
        <f t="shared" si="112"/>
        <v>14</v>
      </c>
      <c r="CN34" s="138">
        <f t="shared" si="50"/>
        <v>0</v>
      </c>
      <c r="CO34" s="138">
        <f t="shared" si="112"/>
        <v>20</v>
      </c>
      <c r="CP34" s="138">
        <f t="shared" si="51"/>
        <v>0</v>
      </c>
      <c r="CQ34" s="138">
        <f t="shared" si="112"/>
        <v>20</v>
      </c>
      <c r="CR34" s="138">
        <f t="shared" si="52"/>
        <v>0</v>
      </c>
      <c r="CS34" s="138">
        <f t="shared" si="233"/>
        <v>20</v>
      </c>
      <c r="CT34" s="138">
        <f t="shared" si="53"/>
        <v>0</v>
      </c>
      <c r="CU34" s="138">
        <f t="shared" si="113"/>
        <v>20</v>
      </c>
      <c r="CV34" s="138">
        <f t="shared" si="54"/>
        <v>0</v>
      </c>
      <c r="CW34" s="138">
        <f t="shared" si="114"/>
        <v>25</v>
      </c>
      <c r="CX34" s="138">
        <f t="shared" si="55"/>
        <v>0</v>
      </c>
      <c r="CY34" s="138">
        <f t="shared" si="115"/>
        <v>30</v>
      </c>
      <c r="CZ34" s="138">
        <f t="shared" si="56"/>
        <v>0</v>
      </c>
      <c r="DA34" s="138">
        <f t="shared" si="116"/>
        <v>25</v>
      </c>
      <c r="DB34" s="180">
        <f t="shared" si="57"/>
        <v>0</v>
      </c>
      <c r="DC34" s="138">
        <f t="shared" si="58"/>
        <v>0</v>
      </c>
      <c r="DD34" s="138">
        <f t="shared" si="117"/>
        <v>10</v>
      </c>
      <c r="DE34" s="138">
        <f t="shared" si="59"/>
        <v>0</v>
      </c>
      <c r="DF34" s="138">
        <f t="shared" si="117"/>
        <v>10</v>
      </c>
      <c r="DG34" s="138">
        <f t="shared" si="60"/>
        <v>0</v>
      </c>
      <c r="DH34" s="138">
        <f t="shared" si="117"/>
        <v>14</v>
      </c>
      <c r="DI34" s="138">
        <f t="shared" si="61"/>
        <v>0</v>
      </c>
      <c r="DJ34" s="138">
        <f t="shared" si="117"/>
        <v>20</v>
      </c>
      <c r="DK34" s="138">
        <f t="shared" si="62"/>
        <v>0</v>
      </c>
      <c r="DL34" s="138">
        <f t="shared" si="117"/>
        <v>20</v>
      </c>
      <c r="DM34" s="138">
        <f t="shared" si="63"/>
        <v>0</v>
      </c>
      <c r="DN34" s="138">
        <f t="shared" si="117"/>
        <v>20</v>
      </c>
      <c r="DO34" s="138">
        <f t="shared" si="64"/>
        <v>0</v>
      </c>
      <c r="DP34" s="138">
        <f t="shared" si="118"/>
        <v>20</v>
      </c>
      <c r="DQ34" s="138">
        <f t="shared" si="65"/>
        <v>0</v>
      </c>
      <c r="DR34" s="138">
        <f t="shared" si="119"/>
        <v>25</v>
      </c>
      <c r="DS34" s="138">
        <f t="shared" si="66"/>
        <v>0</v>
      </c>
      <c r="DT34" s="138">
        <f t="shared" si="120"/>
        <v>30</v>
      </c>
      <c r="DU34" s="138">
        <f t="shared" si="67"/>
        <v>0</v>
      </c>
      <c r="DV34" s="138">
        <f t="shared" si="121"/>
        <v>25</v>
      </c>
      <c r="DW34" s="180">
        <f t="shared" si="68"/>
        <v>0</v>
      </c>
      <c r="DZ34" s="146">
        <f t="shared" si="69"/>
        <v>0</v>
      </c>
      <c r="EA34" s="147">
        <f t="shared" si="70"/>
        <v>0</v>
      </c>
      <c r="EB34" s="181"/>
      <c r="EC34" s="147">
        <f t="shared" si="122"/>
        <v>0.5</v>
      </c>
      <c r="ED34" s="138">
        <f t="shared" si="71"/>
        <v>0</v>
      </c>
      <c r="EE34" s="138">
        <f t="shared" si="72"/>
        <v>0</v>
      </c>
      <c r="EF34" s="138">
        <f t="shared" si="73"/>
        <v>0</v>
      </c>
      <c r="EG34" s="138">
        <f t="shared" si="123"/>
        <v>10</v>
      </c>
      <c r="EH34" s="180">
        <f t="shared" si="74"/>
        <v>0</v>
      </c>
      <c r="EI34" s="138">
        <f t="shared" si="75"/>
        <v>0</v>
      </c>
      <c r="EJ34" s="138">
        <f t="shared" si="124"/>
        <v>10</v>
      </c>
      <c r="EK34" s="180">
        <f t="shared" si="76"/>
        <v>0</v>
      </c>
      <c r="EM34" s="147">
        <f t="shared" si="125"/>
        <v>0.75</v>
      </c>
      <c r="EN34" s="138">
        <f t="shared" si="77"/>
        <v>0</v>
      </c>
      <c r="EO34" s="138">
        <f t="shared" si="78"/>
        <v>0</v>
      </c>
      <c r="EP34" s="138">
        <f t="shared" si="79"/>
        <v>0</v>
      </c>
      <c r="EQ34" s="138">
        <f t="shared" si="126"/>
        <v>10</v>
      </c>
      <c r="ER34" s="180">
        <f t="shared" si="80"/>
        <v>0</v>
      </c>
      <c r="ES34" s="138">
        <f t="shared" si="81"/>
        <v>0</v>
      </c>
      <c r="ET34" s="138">
        <f t="shared" si="127"/>
        <v>10</v>
      </c>
      <c r="EU34" s="180">
        <f t="shared" si="82"/>
        <v>0</v>
      </c>
      <c r="EW34" s="147">
        <f t="shared" si="128"/>
        <v>1.25</v>
      </c>
      <c r="EX34" s="138">
        <f t="shared" si="83"/>
        <v>0</v>
      </c>
      <c r="EY34" s="138">
        <f t="shared" si="84"/>
        <v>0</v>
      </c>
      <c r="EZ34" s="138">
        <f t="shared" si="85"/>
        <v>0</v>
      </c>
      <c r="FA34" s="138">
        <f t="shared" si="129"/>
        <v>10</v>
      </c>
      <c r="FB34" s="180">
        <f t="shared" si="86"/>
        <v>0</v>
      </c>
      <c r="FC34" s="138">
        <f t="shared" si="87"/>
        <v>0</v>
      </c>
      <c r="FD34" s="138">
        <f t="shared" si="130"/>
        <v>10</v>
      </c>
      <c r="FE34" s="180">
        <f t="shared" si="88"/>
        <v>0</v>
      </c>
      <c r="FG34" s="147">
        <f t="shared" si="131"/>
        <v>1.5</v>
      </c>
      <c r="FH34" s="138">
        <f t="shared" si="89"/>
        <v>0</v>
      </c>
      <c r="FI34" s="138">
        <f t="shared" si="90"/>
        <v>0</v>
      </c>
      <c r="FJ34" s="138">
        <f t="shared" si="91"/>
        <v>0</v>
      </c>
      <c r="FK34" s="138">
        <f t="shared" si="132"/>
        <v>10</v>
      </c>
      <c r="FL34" s="180">
        <f t="shared" si="92"/>
        <v>0</v>
      </c>
      <c r="FM34" s="138">
        <f t="shared" si="93"/>
        <v>0</v>
      </c>
      <c r="FN34" s="138">
        <f t="shared" si="133"/>
        <v>10</v>
      </c>
      <c r="FO34" s="180">
        <f t="shared" si="94"/>
        <v>0</v>
      </c>
      <c r="FQ34" s="138">
        <f t="shared" si="167"/>
        <v>10000000</v>
      </c>
      <c r="FR34" s="170">
        <f t="shared" si="95"/>
        <v>333333.33333333331</v>
      </c>
      <c r="FS34" s="138">
        <f t="shared" si="186"/>
        <v>10000000</v>
      </c>
      <c r="FT34" s="170">
        <f t="shared" si="96"/>
        <v>333333.33333333331</v>
      </c>
      <c r="FU34" s="192">
        <v>0</v>
      </c>
      <c r="FW34" s="193">
        <f t="shared" si="13"/>
        <v>0</v>
      </c>
      <c r="FX34" s="193">
        <f t="shared" si="97"/>
        <v>0</v>
      </c>
      <c r="FY34" s="193">
        <f t="shared" si="98"/>
        <v>33</v>
      </c>
      <c r="FZ34" s="193">
        <f t="shared" si="99"/>
        <v>0</v>
      </c>
      <c r="GA34" s="193">
        <f t="shared" si="100"/>
        <v>0</v>
      </c>
      <c r="GB34" s="193">
        <f t="shared" si="101"/>
        <v>34</v>
      </c>
      <c r="GC34" s="193">
        <f t="shared" si="102"/>
        <v>0</v>
      </c>
      <c r="GD34" s="193">
        <f t="shared" si="103"/>
        <v>0</v>
      </c>
      <c r="GE34" s="193">
        <f t="shared" si="104"/>
        <v>33</v>
      </c>
      <c r="GF34" s="19">
        <f t="shared" si="226"/>
        <v>0</v>
      </c>
      <c r="GG34" s="19">
        <f t="shared" si="105"/>
        <v>0.83333333333333337</v>
      </c>
      <c r="GH34" s="11">
        <f t="shared" si="106"/>
        <v>0.83333333333333337</v>
      </c>
      <c r="GI34" s="11" t="str">
        <f t="shared" si="107"/>
        <v/>
      </c>
      <c r="GK34" s="11"/>
      <c r="GL34" s="11"/>
      <c r="GM34" s="11"/>
      <c r="GN34" s="11"/>
      <c r="GO34" s="11"/>
      <c r="GP34" s="11"/>
    </row>
    <row r="35" spans="1:198" x14ac:dyDescent="0.25">
      <c r="A35" s="10">
        <v>1001</v>
      </c>
      <c r="B35" s="126" t="s">
        <v>194</v>
      </c>
      <c r="C35" s="127" t="str">
        <f>"充值，即可立得一份大奖，并获得"&amp;B35&amp;"奖励"</f>
        <v>充值，即可立得一份大奖，并获得成长基金奖励</v>
      </c>
      <c r="D35" s="128">
        <v>0</v>
      </c>
      <c r="E35" s="10" t="str">
        <f t="shared" si="140"/>
        <v>1|2|500000,1|1|198</v>
      </c>
      <c r="G35" s="10">
        <f>'充值活动|RMBActivities'!E16</f>
        <v>198</v>
      </c>
      <c r="H35" s="11">
        <f t="shared" si="1"/>
        <v>0</v>
      </c>
      <c r="I35" s="11">
        <f t="shared" si="2"/>
        <v>0</v>
      </c>
      <c r="J35" s="138" t="str">
        <f t="shared" si="17"/>
        <v>[[0,10],[0,10],[0,14],[0,20],[0,20],[0,20],[0,20],[0,25],[0,30],[0,25]]</v>
      </c>
      <c r="K35" s="138" t="str">
        <f t="shared" si="18"/>
        <v>[[0,10],[0,10],[0,14],[0,20],[0,20],[0,20],[0,20],[0,25],[0,30],[0,25]]</v>
      </c>
      <c r="L35" s="138" t="str">
        <f t="shared" si="19"/>
        <v>[[9,[0,10]],[10,[0,10]],[11,[0,10]],[12,[0,10]]]</v>
      </c>
      <c r="M35" s="138" t="str">
        <f t="shared" si="20"/>
        <v>[[9,[0,10]],[10,[0,10]],[11,[0,10]],[12,[0,10]]]</v>
      </c>
      <c r="N35" s="11">
        <f t="shared" ca="1" si="21"/>
        <v>160.36600000000001</v>
      </c>
      <c r="O35" s="11">
        <f t="shared" ca="1" si="236"/>
        <v>37.633999999999986</v>
      </c>
      <c r="P35" s="139" t="s">
        <v>195</v>
      </c>
      <c r="Q35" s="10">
        <f t="shared" si="23"/>
        <v>1001</v>
      </c>
      <c r="R35" s="138" t="str">
        <f t="shared" si="24"/>
        <v>1001成长基金</v>
      </c>
      <c r="S35" s="132" t="str">
        <f t="shared" si="25"/>
        <v>[[1,49500],[2,99000],[3,198000],[4,297000]]</v>
      </c>
      <c r="T35" s="132" t="str">
        <f t="shared" si="26"/>
        <v>[[1,0],[2,0],[3,0],[4,0]]</v>
      </c>
      <c r="U35" s="138">
        <f t="shared" si="27"/>
        <v>0</v>
      </c>
      <c r="V35" s="142">
        <v>0</v>
      </c>
      <c r="W35" s="142">
        <v>0</v>
      </c>
      <c r="X35" s="142" t="str">
        <f t="shared" si="28"/>
        <v/>
      </c>
      <c r="Z35" s="138">
        <f t="shared" si="29"/>
        <v>0</v>
      </c>
      <c r="AA35" s="138">
        <f t="shared" si="30"/>
        <v>0</v>
      </c>
      <c r="AB35" s="155">
        <f>278700000-20900000</f>
        <v>257800000</v>
      </c>
      <c r="AC35" s="155">
        <f ca="1">AJ35+AL35+AN35+AP35+AR35+20900000</f>
        <v>60500000</v>
      </c>
      <c r="AE35" s="154">
        <f>AF35</f>
        <v>0</v>
      </c>
      <c r="AF35" s="151">
        <v>0</v>
      </c>
      <c r="AG35" s="11">
        <f t="shared" si="188"/>
        <v>0</v>
      </c>
      <c r="AH35" s="17">
        <v>0</v>
      </c>
      <c r="AI35" s="9">
        <f ca="1">_xlfn.IFNA(INDEX('充值活动|RMBActivities'!$S$5:$AS$59,MATCH($A35,'充值活动|RMBActivities'!$A:$A,0)-4,MATCH(AI$4,INDIRECT("'充值活动|RMBActivities'!$S"&amp;MATCH($A35,'充值活动|RMBActivities'!$A:$A,0)&amp;":$AQ"&amp;MATCH($A35,'充值活动|RMBActivities'!$A:$A,0)),0)+3),0)</f>
        <v>1980</v>
      </c>
      <c r="AJ35" s="9">
        <f t="shared" ca="1" si="229"/>
        <v>39600000</v>
      </c>
      <c r="AK35" s="17">
        <v>0</v>
      </c>
      <c r="AL35" s="9">
        <f t="shared" si="34"/>
        <v>0</v>
      </c>
      <c r="AM35" s="17">
        <v>0</v>
      </c>
      <c r="AN35" s="9">
        <f t="shared" si="141"/>
        <v>0</v>
      </c>
      <c r="AO35" s="17">
        <v>0</v>
      </c>
      <c r="AP35" s="9">
        <f t="shared" si="142"/>
        <v>0</v>
      </c>
      <c r="AQ35" s="17">
        <v>0</v>
      </c>
      <c r="AR35" s="9">
        <f t="shared" si="36"/>
        <v>0</v>
      </c>
      <c r="AS35" s="17">
        <v>0</v>
      </c>
      <c r="AT35" s="9">
        <f t="shared" si="215"/>
        <v>0</v>
      </c>
      <c r="AU35" s="17">
        <v>0</v>
      </c>
      <c r="AV35" s="9">
        <f t="shared" si="215"/>
        <v>0</v>
      </c>
      <c r="AW35" s="17">
        <v>0</v>
      </c>
      <c r="AX35" s="9">
        <f t="shared" ref="AX35" si="254">AW35*1000000</f>
        <v>0</v>
      </c>
      <c r="AY35" s="17">
        <v>0</v>
      </c>
      <c r="AZ35" s="9">
        <f t="shared" ref="AZ35" si="255">AY35*1000000</f>
        <v>0</v>
      </c>
      <c r="BA35" s="9"/>
      <c r="BB35" s="170"/>
      <c r="BC35" s="11">
        <f t="shared" si="9"/>
        <v>0</v>
      </c>
      <c r="BD35" s="170">
        <f t="shared" si="10"/>
        <v>0</v>
      </c>
      <c r="BE35" s="11">
        <f t="shared" ca="1" si="39"/>
        <v>39600000</v>
      </c>
      <c r="BF35" s="170">
        <f t="shared" ca="1" si="40"/>
        <v>200000</v>
      </c>
      <c r="BG35" s="11">
        <f t="shared" ca="1" si="41"/>
        <v>39600000</v>
      </c>
      <c r="BH35" s="170">
        <f t="shared" ca="1" si="11"/>
        <v>200000</v>
      </c>
      <c r="BI35" s="10">
        <f t="shared" si="42"/>
        <v>198</v>
      </c>
      <c r="BU35" s="174">
        <v>0.5</v>
      </c>
      <c r="BV35" s="138">
        <f t="shared" si="232"/>
        <v>49500</v>
      </c>
      <c r="BW35" s="138">
        <f t="shared" si="232"/>
        <v>99000</v>
      </c>
      <c r="BX35" s="138">
        <f t="shared" si="232"/>
        <v>198000</v>
      </c>
      <c r="BY35" s="138">
        <f t="shared" si="232"/>
        <v>297000</v>
      </c>
      <c r="CA35" s="138">
        <f t="shared" si="43"/>
        <v>0</v>
      </c>
      <c r="CD35" s="146">
        <f t="shared" si="44"/>
        <v>0</v>
      </c>
      <c r="CE35" s="147">
        <f t="shared" si="44"/>
        <v>0</v>
      </c>
      <c r="CF35" s="138">
        <f t="shared" si="45"/>
        <v>0</v>
      </c>
      <c r="CG35" s="138">
        <f t="shared" si="46"/>
        <v>0</v>
      </c>
      <c r="CH35" s="138">
        <f t="shared" si="47"/>
        <v>0</v>
      </c>
      <c r="CI35" s="138">
        <f t="shared" si="112"/>
        <v>10</v>
      </c>
      <c r="CJ35" s="138">
        <f t="shared" si="48"/>
        <v>0</v>
      </c>
      <c r="CK35" s="138">
        <f t="shared" si="112"/>
        <v>10</v>
      </c>
      <c r="CL35" s="138">
        <f t="shared" si="49"/>
        <v>0</v>
      </c>
      <c r="CM35" s="138">
        <f t="shared" si="112"/>
        <v>14</v>
      </c>
      <c r="CN35" s="138">
        <f t="shared" si="50"/>
        <v>0</v>
      </c>
      <c r="CO35" s="138">
        <f t="shared" si="112"/>
        <v>20</v>
      </c>
      <c r="CP35" s="138">
        <f t="shared" si="51"/>
        <v>0</v>
      </c>
      <c r="CQ35" s="138">
        <f t="shared" si="112"/>
        <v>20</v>
      </c>
      <c r="CR35" s="138">
        <f t="shared" si="52"/>
        <v>0</v>
      </c>
      <c r="CS35" s="138">
        <f t="shared" si="233"/>
        <v>20</v>
      </c>
      <c r="CT35" s="138">
        <f t="shared" si="53"/>
        <v>0</v>
      </c>
      <c r="CU35" s="138">
        <f t="shared" si="113"/>
        <v>20</v>
      </c>
      <c r="CV35" s="138">
        <f t="shared" si="54"/>
        <v>0</v>
      </c>
      <c r="CW35" s="138">
        <f t="shared" si="114"/>
        <v>25</v>
      </c>
      <c r="CX35" s="138">
        <f t="shared" si="55"/>
        <v>0</v>
      </c>
      <c r="CY35" s="138">
        <f t="shared" si="115"/>
        <v>30</v>
      </c>
      <c r="CZ35" s="138">
        <f t="shared" si="56"/>
        <v>0</v>
      </c>
      <c r="DA35" s="138">
        <f t="shared" si="116"/>
        <v>25</v>
      </c>
      <c r="DB35" s="180">
        <f t="shared" si="57"/>
        <v>0</v>
      </c>
      <c r="DC35" s="138">
        <f t="shared" si="58"/>
        <v>0</v>
      </c>
      <c r="DD35" s="138">
        <f t="shared" si="117"/>
        <v>10</v>
      </c>
      <c r="DE35" s="138">
        <f t="shared" si="59"/>
        <v>0</v>
      </c>
      <c r="DF35" s="138">
        <f t="shared" si="117"/>
        <v>10</v>
      </c>
      <c r="DG35" s="138">
        <f t="shared" si="60"/>
        <v>0</v>
      </c>
      <c r="DH35" s="138">
        <f t="shared" si="117"/>
        <v>14</v>
      </c>
      <c r="DI35" s="138">
        <f t="shared" si="61"/>
        <v>0</v>
      </c>
      <c r="DJ35" s="138">
        <f t="shared" si="117"/>
        <v>20</v>
      </c>
      <c r="DK35" s="138">
        <f t="shared" si="62"/>
        <v>0</v>
      </c>
      <c r="DL35" s="138">
        <f t="shared" si="117"/>
        <v>20</v>
      </c>
      <c r="DM35" s="138">
        <f t="shared" si="63"/>
        <v>0</v>
      </c>
      <c r="DN35" s="138">
        <f t="shared" si="117"/>
        <v>20</v>
      </c>
      <c r="DO35" s="138">
        <f t="shared" si="64"/>
        <v>0</v>
      </c>
      <c r="DP35" s="138">
        <f t="shared" si="118"/>
        <v>20</v>
      </c>
      <c r="DQ35" s="138">
        <f t="shared" si="65"/>
        <v>0</v>
      </c>
      <c r="DR35" s="138">
        <f t="shared" si="119"/>
        <v>25</v>
      </c>
      <c r="DS35" s="138">
        <f t="shared" si="66"/>
        <v>0</v>
      </c>
      <c r="DT35" s="138">
        <f t="shared" si="120"/>
        <v>30</v>
      </c>
      <c r="DU35" s="138">
        <f t="shared" si="67"/>
        <v>0</v>
      </c>
      <c r="DV35" s="138">
        <f t="shared" si="121"/>
        <v>25</v>
      </c>
      <c r="DW35" s="180">
        <f t="shared" si="68"/>
        <v>0</v>
      </c>
      <c r="DZ35" s="146">
        <f t="shared" si="69"/>
        <v>0</v>
      </c>
      <c r="EA35" s="147">
        <f t="shared" si="70"/>
        <v>0</v>
      </c>
      <c r="EB35" s="181"/>
      <c r="EC35" s="147">
        <f t="shared" si="122"/>
        <v>0.5</v>
      </c>
      <c r="ED35" s="138">
        <f t="shared" si="71"/>
        <v>0</v>
      </c>
      <c r="EE35" s="138">
        <f t="shared" si="72"/>
        <v>0</v>
      </c>
      <c r="EF35" s="138">
        <f t="shared" si="73"/>
        <v>0</v>
      </c>
      <c r="EG35" s="138">
        <f t="shared" si="123"/>
        <v>10</v>
      </c>
      <c r="EH35" s="180">
        <f t="shared" si="74"/>
        <v>0</v>
      </c>
      <c r="EI35" s="138">
        <f t="shared" si="75"/>
        <v>0</v>
      </c>
      <c r="EJ35" s="138">
        <f t="shared" si="124"/>
        <v>10</v>
      </c>
      <c r="EK35" s="180">
        <f t="shared" si="76"/>
        <v>0</v>
      </c>
      <c r="EM35" s="147">
        <f t="shared" si="125"/>
        <v>0.75</v>
      </c>
      <c r="EN35" s="138">
        <f t="shared" si="77"/>
        <v>0</v>
      </c>
      <c r="EO35" s="138">
        <f t="shared" si="78"/>
        <v>0</v>
      </c>
      <c r="EP35" s="138">
        <f t="shared" si="79"/>
        <v>0</v>
      </c>
      <c r="EQ35" s="138">
        <f t="shared" si="126"/>
        <v>10</v>
      </c>
      <c r="ER35" s="180">
        <f t="shared" si="80"/>
        <v>0</v>
      </c>
      <c r="ES35" s="138">
        <f t="shared" si="81"/>
        <v>0</v>
      </c>
      <c r="ET35" s="138">
        <f t="shared" si="127"/>
        <v>10</v>
      </c>
      <c r="EU35" s="180">
        <f t="shared" si="82"/>
        <v>0</v>
      </c>
      <c r="EW35" s="147">
        <f t="shared" si="128"/>
        <v>1.25</v>
      </c>
      <c r="EX35" s="138">
        <f t="shared" si="83"/>
        <v>0</v>
      </c>
      <c r="EY35" s="138">
        <f t="shared" si="84"/>
        <v>0</v>
      </c>
      <c r="EZ35" s="138">
        <f t="shared" si="85"/>
        <v>0</v>
      </c>
      <c r="FA35" s="138">
        <f t="shared" si="129"/>
        <v>10</v>
      </c>
      <c r="FB35" s="180">
        <f t="shared" si="86"/>
        <v>0</v>
      </c>
      <c r="FC35" s="138">
        <f t="shared" si="87"/>
        <v>0</v>
      </c>
      <c r="FD35" s="138">
        <f t="shared" si="130"/>
        <v>10</v>
      </c>
      <c r="FE35" s="180">
        <f t="shared" si="88"/>
        <v>0</v>
      </c>
      <c r="FG35" s="147">
        <f t="shared" si="131"/>
        <v>1.5</v>
      </c>
      <c r="FH35" s="138">
        <f t="shared" si="89"/>
        <v>0</v>
      </c>
      <c r="FI35" s="138">
        <f t="shared" si="90"/>
        <v>0</v>
      </c>
      <c r="FJ35" s="138">
        <f t="shared" si="91"/>
        <v>0</v>
      </c>
      <c r="FK35" s="138">
        <f t="shared" si="132"/>
        <v>10</v>
      </c>
      <c r="FL35" s="180">
        <f t="shared" si="92"/>
        <v>0</v>
      </c>
      <c r="FM35" s="138">
        <f t="shared" si="93"/>
        <v>0</v>
      </c>
      <c r="FN35" s="138">
        <f t="shared" si="133"/>
        <v>10</v>
      </c>
      <c r="FO35" s="180">
        <f t="shared" si="94"/>
        <v>0</v>
      </c>
      <c r="FQ35" s="138">
        <f>AB35</f>
        <v>257800000</v>
      </c>
      <c r="FR35" s="170">
        <f t="shared" si="95"/>
        <v>1302020.2020202021</v>
      </c>
      <c r="FS35" s="138">
        <f t="shared" si="186"/>
        <v>257800000</v>
      </c>
      <c r="FT35" s="170">
        <f t="shared" si="96"/>
        <v>1302020.2020202021</v>
      </c>
      <c r="FU35" s="192">
        <v>0</v>
      </c>
      <c r="FW35" s="193">
        <f t="shared" si="13"/>
        <v>0</v>
      </c>
      <c r="FX35" s="193">
        <f t="shared" si="97"/>
        <v>0</v>
      </c>
      <c r="FY35" s="193">
        <f t="shared" si="98"/>
        <v>50</v>
      </c>
      <c r="FZ35" s="193">
        <f t="shared" si="99"/>
        <v>0</v>
      </c>
      <c r="GA35" s="193">
        <f t="shared" si="100"/>
        <v>0</v>
      </c>
      <c r="GB35" s="193">
        <f t="shared" si="101"/>
        <v>30</v>
      </c>
      <c r="GC35" s="193">
        <f t="shared" si="102"/>
        <v>0</v>
      </c>
      <c r="GD35" s="193">
        <f t="shared" si="103"/>
        <v>0</v>
      </c>
      <c r="GE35" s="193">
        <f t="shared" si="104"/>
        <v>20</v>
      </c>
      <c r="GF35" s="19">
        <f t="shared" si="226"/>
        <v>0</v>
      </c>
      <c r="GG35" s="19">
        <f t="shared" si="105"/>
        <v>3.2550505050505052</v>
      </c>
      <c r="GH35" s="11">
        <f t="shared" si="106"/>
        <v>3.2550505050505052</v>
      </c>
      <c r="GI35" s="11" t="str">
        <f t="shared" si="107"/>
        <v/>
      </c>
      <c r="GK35" s="11"/>
      <c r="GL35" s="11"/>
      <c r="GM35" s="11"/>
      <c r="GN35" s="11"/>
      <c r="GO35" s="11"/>
      <c r="GP35" s="11"/>
    </row>
    <row r="36" spans="1:198" x14ac:dyDescent="0.25">
      <c r="A36" s="10">
        <v>1101</v>
      </c>
      <c r="B36" s="126" t="str">
        <f>"欢乐转转转."&amp;G36&amp;"元"</f>
        <v>欢乐转转转.6元</v>
      </c>
      <c r="C36" s="132" t="s">
        <v>196</v>
      </c>
      <c r="D36" s="128">
        <v>1001</v>
      </c>
      <c r="E36" s="10" t="str">
        <f t="shared" si="140"/>
        <v>1|2|60000,1|1|6</v>
      </c>
      <c r="G36" s="10">
        <f>'充值活动|RMBActivities'!E17</f>
        <v>6</v>
      </c>
      <c r="H36" s="11">
        <f t="shared" si="1"/>
        <v>600000</v>
      </c>
      <c r="I36" s="11">
        <f t="shared" si="2"/>
        <v>600000</v>
      </c>
      <c r="J36" s="138" t="str">
        <f t="shared" si="17"/>
        <v>[[180000,10],[240000,10],[300000,14],[360000,20],[420000,20],[480000,20],[540000,20],[600000,25],[900000,30],[1200000,25]]</v>
      </c>
      <c r="K36" s="138" t="str">
        <f t="shared" si="18"/>
        <v>[[180000,10],[240000,10],[300000,14],[360000,20],[420000,20],[480000,20],[540000,20],[600000,25],[900000,30],[1200000,25]]</v>
      </c>
      <c r="L36" s="138" t="str">
        <f t="shared" si="19"/>
        <v>[[9,[300000,10]],[10,[450000,10]],[11,[750000,10]],[12,[900000,10]]]</v>
      </c>
      <c r="M36" s="138" t="str">
        <f t="shared" si="20"/>
        <v>[[9,[300000,10]],[10,[450000,10]],[11,[750000,10]],[12,[900000,10]]]</v>
      </c>
      <c r="N36" s="11">
        <f t="shared" si="21"/>
        <v>6</v>
      </c>
      <c r="O36" s="11">
        <f t="shared" si="236"/>
        <v>0</v>
      </c>
      <c r="P36" s="139" t="s">
        <v>197</v>
      </c>
      <c r="Q36" s="10">
        <f t="shared" si="23"/>
        <v>1101</v>
      </c>
      <c r="R36" s="138" t="str">
        <f t="shared" si="24"/>
        <v>1101欢乐转转转.6元</v>
      </c>
      <c r="S36" s="132" t="str">
        <f t="shared" si="25"/>
        <v>[[1,3000],[2,6000],[3,12000],[4,18000]]</v>
      </c>
      <c r="T36" s="132" t="str">
        <f t="shared" si="26"/>
        <v>[[1,210000],[2,210000],[3,210000],[4,210000]]</v>
      </c>
      <c r="U36" s="138">
        <f t="shared" si="27"/>
        <v>2100000</v>
      </c>
      <c r="V36" s="142">
        <v>0</v>
      </c>
      <c r="W36" s="142">
        <v>0</v>
      </c>
      <c r="X36" s="138" t="str">
        <f t="shared" si="28"/>
        <v/>
      </c>
      <c r="Z36" s="138">
        <f t="shared" si="29"/>
        <v>2100000</v>
      </c>
      <c r="AA36" s="138">
        <f t="shared" si="30"/>
        <v>2100000</v>
      </c>
      <c r="AB36" s="150">
        <f t="shared" ref="AB36:AB42" si="256">AH36+I36+AT36+AV36+AX36+AZ36</f>
        <v>2100000</v>
      </c>
      <c r="AC36" s="138">
        <f t="shared" ref="AC36:AC53" si="257">AJ36+AL36+AN36+AP36+AR36</f>
        <v>0</v>
      </c>
      <c r="AE36" s="154">
        <f>AF36</f>
        <v>1</v>
      </c>
      <c r="AF36" s="151">
        <v>1</v>
      </c>
      <c r="AG36" s="11">
        <f t="shared" si="188"/>
        <v>1500000</v>
      </c>
      <c r="AH36" s="11">
        <f>'欢乐转转转|Turntable'!O2</f>
        <v>1500000</v>
      </c>
      <c r="AI36" s="17">
        <v>0</v>
      </c>
      <c r="AJ36" s="9">
        <f>AI36*$AD$2/$AD$3</f>
        <v>0</v>
      </c>
      <c r="AK36" s="17">
        <v>0</v>
      </c>
      <c r="AL36" s="9">
        <f t="shared" si="34"/>
        <v>0</v>
      </c>
      <c r="AM36" s="17">
        <v>0</v>
      </c>
      <c r="AN36" s="9">
        <f t="shared" si="141"/>
        <v>0</v>
      </c>
      <c r="AO36" s="17">
        <v>0</v>
      </c>
      <c r="AP36" s="9">
        <f t="shared" si="142"/>
        <v>0</v>
      </c>
      <c r="AQ36" s="17">
        <v>0</v>
      </c>
      <c r="AR36" s="9">
        <f t="shared" si="36"/>
        <v>0</v>
      </c>
      <c r="AS36" s="17">
        <v>0</v>
      </c>
      <c r="AT36" s="9">
        <f t="shared" si="215"/>
        <v>0</v>
      </c>
      <c r="AU36" s="17">
        <v>0</v>
      </c>
      <c r="AV36" s="9">
        <f t="shared" si="215"/>
        <v>0</v>
      </c>
      <c r="AW36" s="17">
        <v>0</v>
      </c>
      <c r="AX36" s="9">
        <f t="shared" ref="AX36" si="258">AW36*1000000</f>
        <v>0</v>
      </c>
      <c r="AY36" s="17">
        <v>0</v>
      </c>
      <c r="AZ36" s="9">
        <f t="shared" ref="AZ36" si="259">AY36*1000000</f>
        <v>0</v>
      </c>
      <c r="BA36" s="9"/>
      <c r="BB36" s="170"/>
      <c r="BC36" s="11">
        <f t="shared" si="9"/>
        <v>2100000</v>
      </c>
      <c r="BD36" s="170">
        <f t="shared" si="10"/>
        <v>350000</v>
      </c>
      <c r="BE36" s="11">
        <f t="shared" si="39"/>
        <v>2100000</v>
      </c>
      <c r="BF36" s="170">
        <f t="shared" si="40"/>
        <v>350000</v>
      </c>
      <c r="BG36" s="11">
        <f t="shared" si="41"/>
        <v>2100000</v>
      </c>
      <c r="BH36" s="170">
        <f t="shared" si="11"/>
        <v>350000</v>
      </c>
      <c r="BI36" s="10">
        <f t="shared" si="42"/>
        <v>6</v>
      </c>
      <c r="BU36" s="142">
        <v>1</v>
      </c>
      <c r="BV36" s="138">
        <f t="shared" si="232"/>
        <v>3000</v>
      </c>
      <c r="BW36" s="138">
        <f t="shared" si="232"/>
        <v>6000</v>
      </c>
      <c r="BX36" s="138">
        <f t="shared" si="232"/>
        <v>12000</v>
      </c>
      <c r="BY36" s="138">
        <f t="shared" si="232"/>
        <v>18000</v>
      </c>
      <c r="CA36" s="138">
        <f t="shared" si="43"/>
        <v>210000</v>
      </c>
      <c r="CD36" s="146">
        <f t="shared" si="44"/>
        <v>1</v>
      </c>
      <c r="CE36" s="147">
        <f t="shared" si="44"/>
        <v>1</v>
      </c>
      <c r="CF36" s="138">
        <f t="shared" si="45"/>
        <v>600000</v>
      </c>
      <c r="CG36" s="138">
        <f t="shared" si="46"/>
        <v>600000</v>
      </c>
      <c r="CH36" s="138">
        <f t="shared" si="47"/>
        <v>180000</v>
      </c>
      <c r="CI36" s="138">
        <f t="shared" si="112"/>
        <v>10</v>
      </c>
      <c r="CJ36" s="138">
        <f t="shared" si="48"/>
        <v>240000</v>
      </c>
      <c r="CK36" s="138">
        <f t="shared" si="112"/>
        <v>10</v>
      </c>
      <c r="CL36" s="138">
        <f t="shared" si="49"/>
        <v>300000</v>
      </c>
      <c r="CM36" s="138">
        <f t="shared" si="112"/>
        <v>14</v>
      </c>
      <c r="CN36" s="138">
        <f t="shared" si="50"/>
        <v>360000</v>
      </c>
      <c r="CO36" s="138">
        <f t="shared" si="112"/>
        <v>20</v>
      </c>
      <c r="CP36" s="138">
        <f t="shared" si="51"/>
        <v>420000</v>
      </c>
      <c r="CQ36" s="138">
        <f t="shared" si="112"/>
        <v>20</v>
      </c>
      <c r="CR36" s="138">
        <f t="shared" si="52"/>
        <v>480000</v>
      </c>
      <c r="CS36" s="138">
        <f t="shared" si="233"/>
        <v>20</v>
      </c>
      <c r="CT36" s="138">
        <f t="shared" si="53"/>
        <v>540000</v>
      </c>
      <c r="CU36" s="138">
        <f t="shared" si="113"/>
        <v>20</v>
      </c>
      <c r="CV36" s="138">
        <f t="shared" si="54"/>
        <v>600000</v>
      </c>
      <c r="CW36" s="138">
        <f t="shared" si="114"/>
        <v>25</v>
      </c>
      <c r="CX36" s="138">
        <f t="shared" si="55"/>
        <v>900000</v>
      </c>
      <c r="CY36" s="138">
        <f t="shared" si="115"/>
        <v>30</v>
      </c>
      <c r="CZ36" s="138">
        <f t="shared" si="56"/>
        <v>1200000</v>
      </c>
      <c r="DA36" s="138">
        <f t="shared" si="116"/>
        <v>25</v>
      </c>
      <c r="DB36" s="180">
        <f t="shared" si="57"/>
        <v>600000</v>
      </c>
      <c r="DC36" s="138">
        <f t="shared" si="58"/>
        <v>180000</v>
      </c>
      <c r="DD36" s="138">
        <f t="shared" si="117"/>
        <v>10</v>
      </c>
      <c r="DE36" s="138">
        <f t="shared" si="59"/>
        <v>240000</v>
      </c>
      <c r="DF36" s="138">
        <f t="shared" si="117"/>
        <v>10</v>
      </c>
      <c r="DG36" s="138">
        <f t="shared" si="60"/>
        <v>300000</v>
      </c>
      <c r="DH36" s="138">
        <f t="shared" si="117"/>
        <v>14</v>
      </c>
      <c r="DI36" s="138">
        <f t="shared" si="61"/>
        <v>360000</v>
      </c>
      <c r="DJ36" s="138">
        <f t="shared" si="117"/>
        <v>20</v>
      </c>
      <c r="DK36" s="138">
        <f t="shared" si="62"/>
        <v>420000</v>
      </c>
      <c r="DL36" s="138">
        <f t="shared" si="117"/>
        <v>20</v>
      </c>
      <c r="DM36" s="138">
        <f t="shared" si="63"/>
        <v>480000</v>
      </c>
      <c r="DN36" s="138">
        <f t="shared" si="117"/>
        <v>20</v>
      </c>
      <c r="DO36" s="138">
        <f t="shared" si="64"/>
        <v>540000</v>
      </c>
      <c r="DP36" s="138">
        <f t="shared" si="118"/>
        <v>20</v>
      </c>
      <c r="DQ36" s="138">
        <f t="shared" si="65"/>
        <v>600000</v>
      </c>
      <c r="DR36" s="138">
        <f t="shared" si="119"/>
        <v>25</v>
      </c>
      <c r="DS36" s="138">
        <f t="shared" si="66"/>
        <v>900000</v>
      </c>
      <c r="DT36" s="138">
        <f t="shared" si="120"/>
        <v>30</v>
      </c>
      <c r="DU36" s="138">
        <f t="shared" si="67"/>
        <v>1200000</v>
      </c>
      <c r="DV36" s="138">
        <f t="shared" si="121"/>
        <v>25</v>
      </c>
      <c r="DW36" s="180">
        <f t="shared" si="68"/>
        <v>600000</v>
      </c>
      <c r="DZ36" s="146">
        <f t="shared" si="69"/>
        <v>1</v>
      </c>
      <c r="EA36" s="147">
        <f t="shared" si="70"/>
        <v>1</v>
      </c>
      <c r="EB36" s="181"/>
      <c r="EC36" s="147">
        <f t="shared" si="122"/>
        <v>0.5</v>
      </c>
      <c r="ED36" s="138">
        <f t="shared" si="71"/>
        <v>300000</v>
      </c>
      <c r="EE36" s="138">
        <f t="shared" si="72"/>
        <v>300000</v>
      </c>
      <c r="EF36" s="138">
        <f t="shared" si="73"/>
        <v>300000</v>
      </c>
      <c r="EG36" s="138">
        <f t="shared" si="123"/>
        <v>10</v>
      </c>
      <c r="EH36" s="180">
        <f t="shared" si="74"/>
        <v>300000</v>
      </c>
      <c r="EI36" s="138">
        <f t="shared" si="75"/>
        <v>300000</v>
      </c>
      <c r="EJ36" s="138">
        <f t="shared" si="124"/>
        <v>10</v>
      </c>
      <c r="EK36" s="180">
        <f t="shared" si="76"/>
        <v>300000</v>
      </c>
      <c r="EM36" s="147">
        <f t="shared" si="125"/>
        <v>0.75</v>
      </c>
      <c r="EN36" s="138">
        <f t="shared" si="77"/>
        <v>450000</v>
      </c>
      <c r="EO36" s="138">
        <f t="shared" si="78"/>
        <v>450000</v>
      </c>
      <c r="EP36" s="138">
        <f t="shared" si="79"/>
        <v>450000</v>
      </c>
      <c r="EQ36" s="138">
        <f t="shared" si="126"/>
        <v>10</v>
      </c>
      <c r="ER36" s="180">
        <f t="shared" si="80"/>
        <v>450000</v>
      </c>
      <c r="ES36" s="138">
        <f t="shared" si="81"/>
        <v>450000</v>
      </c>
      <c r="ET36" s="138">
        <f t="shared" si="127"/>
        <v>10</v>
      </c>
      <c r="EU36" s="180">
        <f t="shared" si="82"/>
        <v>450000</v>
      </c>
      <c r="EW36" s="147">
        <f t="shared" si="128"/>
        <v>1.25</v>
      </c>
      <c r="EX36" s="138">
        <f t="shared" si="83"/>
        <v>750000</v>
      </c>
      <c r="EY36" s="138">
        <f t="shared" si="84"/>
        <v>750000</v>
      </c>
      <c r="EZ36" s="138">
        <f t="shared" si="85"/>
        <v>750000</v>
      </c>
      <c r="FA36" s="138">
        <f t="shared" si="129"/>
        <v>10</v>
      </c>
      <c r="FB36" s="180">
        <f t="shared" si="86"/>
        <v>750000</v>
      </c>
      <c r="FC36" s="138">
        <f t="shared" si="87"/>
        <v>750000</v>
      </c>
      <c r="FD36" s="138">
        <f t="shared" si="130"/>
        <v>10</v>
      </c>
      <c r="FE36" s="180">
        <f t="shared" si="88"/>
        <v>750000</v>
      </c>
      <c r="FG36" s="147">
        <f t="shared" si="131"/>
        <v>1.5</v>
      </c>
      <c r="FH36" s="138">
        <f t="shared" si="89"/>
        <v>900000</v>
      </c>
      <c r="FI36" s="138">
        <f t="shared" si="90"/>
        <v>900000</v>
      </c>
      <c r="FJ36" s="138">
        <f t="shared" si="91"/>
        <v>900000</v>
      </c>
      <c r="FK36" s="138">
        <f t="shared" si="132"/>
        <v>10</v>
      </c>
      <c r="FL36" s="180">
        <f t="shared" si="92"/>
        <v>900000</v>
      </c>
      <c r="FM36" s="138">
        <f t="shared" si="93"/>
        <v>900000</v>
      </c>
      <c r="FN36" s="138">
        <f t="shared" si="133"/>
        <v>10</v>
      </c>
      <c r="FO36" s="180">
        <f t="shared" si="94"/>
        <v>900000</v>
      </c>
      <c r="FQ36" s="138">
        <f t="shared" si="167"/>
        <v>1500000</v>
      </c>
      <c r="FR36" s="170">
        <f t="shared" si="95"/>
        <v>250000</v>
      </c>
      <c r="FS36" s="138">
        <f t="shared" si="186"/>
        <v>1500000</v>
      </c>
      <c r="FT36" s="170">
        <f t="shared" si="96"/>
        <v>250000</v>
      </c>
      <c r="FU36" s="192">
        <v>0</v>
      </c>
      <c r="FW36" s="193">
        <f t="shared" si="13"/>
        <v>0</v>
      </c>
      <c r="FX36" s="193">
        <f t="shared" si="97"/>
        <v>0</v>
      </c>
      <c r="FY36" s="193">
        <f t="shared" si="98"/>
        <v>50</v>
      </c>
      <c r="FZ36" s="193">
        <f t="shared" si="99"/>
        <v>0</v>
      </c>
      <c r="GA36" s="193">
        <f t="shared" si="100"/>
        <v>0</v>
      </c>
      <c r="GB36" s="193">
        <f t="shared" si="101"/>
        <v>40</v>
      </c>
      <c r="GC36" s="193">
        <f t="shared" si="102"/>
        <v>0</v>
      </c>
      <c r="GD36" s="193">
        <f t="shared" si="103"/>
        <v>0</v>
      </c>
      <c r="GE36" s="193">
        <f t="shared" si="104"/>
        <v>10</v>
      </c>
      <c r="GF36" s="19">
        <f t="shared" si="226"/>
        <v>0</v>
      </c>
      <c r="GG36" s="19">
        <f t="shared" si="105"/>
        <v>0.625</v>
      </c>
      <c r="GH36" s="11">
        <f t="shared" si="106"/>
        <v>0.625</v>
      </c>
      <c r="GI36" s="11" t="str">
        <f t="shared" si="107"/>
        <v/>
      </c>
      <c r="GK36" s="11"/>
      <c r="GL36" s="11"/>
      <c r="GM36" s="11"/>
      <c r="GN36" s="11"/>
      <c r="GO36" s="11"/>
      <c r="GP36" s="11"/>
    </row>
    <row r="37" spans="1:198" x14ac:dyDescent="0.25">
      <c r="A37" s="10">
        <v>1102</v>
      </c>
      <c r="B37" s="126" t="str">
        <f t="shared" ref="B37:B38" si="260">"欢乐转转转."&amp;G37&amp;"元"</f>
        <v>欢乐转转转.12元</v>
      </c>
      <c r="C37" s="132" t="s">
        <v>196</v>
      </c>
      <c r="D37" s="128">
        <v>1001</v>
      </c>
      <c r="E37" s="10" t="str">
        <f t="shared" si="140"/>
        <v>1|2|120000,1|1|12</v>
      </c>
      <c r="G37" s="10">
        <f>'充值活动|RMBActivities'!E18</f>
        <v>12</v>
      </c>
      <c r="H37" s="11">
        <f t="shared" si="1"/>
        <v>1200000</v>
      </c>
      <c r="I37" s="11">
        <f t="shared" si="2"/>
        <v>1200000</v>
      </c>
      <c r="J37" s="138" t="str">
        <f t="shared" si="17"/>
        <v>[[360000,10],[480000,10],[600000,14],[720000,20],[840000,20],[960000,20],[1080000,20],[1200000,25],[1800000,30],[2400000,25]]</v>
      </c>
      <c r="K37" s="138" t="str">
        <f t="shared" si="18"/>
        <v>[[360000,10],[480000,10],[600000,14],[720000,20],[840000,20],[960000,20],[1080000,20],[1200000,25],[1800000,30],[2400000,25]]</v>
      </c>
      <c r="L37" s="138" t="str">
        <f t="shared" si="19"/>
        <v>[[9,[600000,10]],[10,[900000,10]],[11,[1500000,10]],[12,[1800000,10]]]</v>
      </c>
      <c r="M37" s="138" t="str">
        <f t="shared" si="20"/>
        <v>[[9,[600000,10]],[10,[900000,10]],[11,[1500000,10]],[12,[1800000,10]]]</v>
      </c>
      <c r="N37" s="11">
        <f t="shared" si="21"/>
        <v>12</v>
      </c>
      <c r="O37" s="11">
        <f t="shared" si="236"/>
        <v>0</v>
      </c>
      <c r="P37" s="139" t="s">
        <v>198</v>
      </c>
      <c r="Q37" s="10">
        <f t="shared" si="23"/>
        <v>1102</v>
      </c>
      <c r="R37" s="138" t="str">
        <f t="shared" si="24"/>
        <v>1102欢乐转转转.12元</v>
      </c>
      <c r="S37" s="132" t="str">
        <f t="shared" si="25"/>
        <v>[[1,5400],[2,10800],[3,21600],[4,32400]]</v>
      </c>
      <c r="T37" s="132" t="str">
        <f t="shared" si="26"/>
        <v>[[1,420000],[2,420000],[3,420000],[4,420000]]</v>
      </c>
      <c r="U37" s="138">
        <f t="shared" si="27"/>
        <v>4200000</v>
      </c>
      <c r="V37" s="142">
        <v>0</v>
      </c>
      <c r="W37" s="142">
        <v>0</v>
      </c>
      <c r="X37" s="138" t="str">
        <f t="shared" si="28"/>
        <v/>
      </c>
      <c r="Z37" s="138">
        <f t="shared" si="29"/>
        <v>4200000</v>
      </c>
      <c r="AA37" s="138">
        <f t="shared" si="30"/>
        <v>4200000</v>
      </c>
      <c r="AB37" s="150">
        <f t="shared" si="256"/>
        <v>4200000</v>
      </c>
      <c r="AC37" s="138">
        <f t="shared" si="257"/>
        <v>0</v>
      </c>
      <c r="AE37" s="154">
        <f t="shared" ref="AE37:AE39" si="261">AF37</f>
        <v>1</v>
      </c>
      <c r="AF37" s="151">
        <v>1</v>
      </c>
      <c r="AG37" s="11">
        <f t="shared" si="188"/>
        <v>3000000</v>
      </c>
      <c r="AH37" s="11">
        <f>'欢乐转转转|Turntable'!V2</f>
        <v>3000000</v>
      </c>
      <c r="AI37" s="17">
        <v>0</v>
      </c>
      <c r="AJ37" s="9">
        <f t="shared" si="33"/>
        <v>0</v>
      </c>
      <c r="AK37" s="17">
        <v>0</v>
      </c>
      <c r="AL37" s="9">
        <f t="shared" si="34"/>
        <v>0</v>
      </c>
      <c r="AM37" s="17">
        <v>0</v>
      </c>
      <c r="AN37" s="9">
        <f t="shared" si="141"/>
        <v>0</v>
      </c>
      <c r="AO37" s="17">
        <v>0</v>
      </c>
      <c r="AP37" s="9">
        <f t="shared" si="142"/>
        <v>0</v>
      </c>
      <c r="AQ37" s="17">
        <v>0</v>
      </c>
      <c r="AR37" s="9">
        <f t="shared" si="36"/>
        <v>0</v>
      </c>
      <c r="AS37" s="17">
        <v>0</v>
      </c>
      <c r="AT37" s="9">
        <f t="shared" si="215"/>
        <v>0</v>
      </c>
      <c r="AU37" s="17">
        <v>0</v>
      </c>
      <c r="AV37" s="9">
        <f t="shared" si="215"/>
        <v>0</v>
      </c>
      <c r="AW37" s="17">
        <v>0</v>
      </c>
      <c r="AX37" s="9">
        <f t="shared" ref="AX37" si="262">AW37*1000000</f>
        <v>0</v>
      </c>
      <c r="AY37" s="17">
        <v>0</v>
      </c>
      <c r="AZ37" s="9">
        <f t="shared" ref="AZ37" si="263">AY37*1000000</f>
        <v>0</v>
      </c>
      <c r="BA37" s="9"/>
      <c r="BB37" s="170"/>
      <c r="BC37" s="11">
        <f t="shared" si="9"/>
        <v>4200000</v>
      </c>
      <c r="BD37" s="170">
        <f t="shared" si="10"/>
        <v>350000</v>
      </c>
      <c r="BE37" s="11">
        <f t="shared" si="39"/>
        <v>4200000</v>
      </c>
      <c r="BF37" s="170">
        <f t="shared" si="40"/>
        <v>350000</v>
      </c>
      <c r="BG37" s="11">
        <f t="shared" si="41"/>
        <v>4200000</v>
      </c>
      <c r="BH37" s="170">
        <f t="shared" si="11"/>
        <v>350000</v>
      </c>
      <c r="BI37" s="10">
        <f t="shared" si="42"/>
        <v>12</v>
      </c>
      <c r="BU37" s="142">
        <v>0.9</v>
      </c>
      <c r="BV37" s="138">
        <f t="shared" si="232"/>
        <v>5400</v>
      </c>
      <c r="BW37" s="138">
        <f t="shared" si="232"/>
        <v>10800</v>
      </c>
      <c r="BX37" s="138">
        <f t="shared" si="232"/>
        <v>21600</v>
      </c>
      <c r="BY37" s="138">
        <f t="shared" si="232"/>
        <v>32400</v>
      </c>
      <c r="CA37" s="138">
        <f t="shared" si="43"/>
        <v>420000</v>
      </c>
      <c r="CD37" s="146">
        <f t="shared" si="44"/>
        <v>1</v>
      </c>
      <c r="CE37" s="147">
        <f t="shared" si="44"/>
        <v>1</v>
      </c>
      <c r="CF37" s="138">
        <f t="shared" si="45"/>
        <v>1200000</v>
      </c>
      <c r="CG37" s="138">
        <f t="shared" si="46"/>
        <v>1200000</v>
      </c>
      <c r="CH37" s="138">
        <f t="shared" si="47"/>
        <v>360000</v>
      </c>
      <c r="CI37" s="138">
        <f t="shared" si="112"/>
        <v>10</v>
      </c>
      <c r="CJ37" s="138">
        <f t="shared" si="48"/>
        <v>480000</v>
      </c>
      <c r="CK37" s="138">
        <f t="shared" si="112"/>
        <v>10</v>
      </c>
      <c r="CL37" s="138">
        <f t="shared" si="49"/>
        <v>600000</v>
      </c>
      <c r="CM37" s="138">
        <f t="shared" si="112"/>
        <v>14</v>
      </c>
      <c r="CN37" s="138">
        <f t="shared" si="50"/>
        <v>720000</v>
      </c>
      <c r="CO37" s="138">
        <f t="shared" si="112"/>
        <v>20</v>
      </c>
      <c r="CP37" s="138">
        <f t="shared" si="51"/>
        <v>840000</v>
      </c>
      <c r="CQ37" s="138">
        <f t="shared" si="112"/>
        <v>20</v>
      </c>
      <c r="CR37" s="138">
        <f t="shared" si="52"/>
        <v>960000</v>
      </c>
      <c r="CS37" s="138">
        <f t="shared" si="233"/>
        <v>20</v>
      </c>
      <c r="CT37" s="138">
        <f t="shared" si="53"/>
        <v>1080000</v>
      </c>
      <c r="CU37" s="138">
        <f t="shared" si="113"/>
        <v>20</v>
      </c>
      <c r="CV37" s="138">
        <f t="shared" si="54"/>
        <v>1200000</v>
      </c>
      <c r="CW37" s="138">
        <f t="shared" si="114"/>
        <v>25</v>
      </c>
      <c r="CX37" s="138">
        <f t="shared" si="55"/>
        <v>1800000</v>
      </c>
      <c r="CY37" s="138">
        <f t="shared" si="115"/>
        <v>30</v>
      </c>
      <c r="CZ37" s="138">
        <f t="shared" si="56"/>
        <v>2400000</v>
      </c>
      <c r="DA37" s="138">
        <f t="shared" si="116"/>
        <v>25</v>
      </c>
      <c r="DB37" s="180">
        <f t="shared" si="57"/>
        <v>1200000</v>
      </c>
      <c r="DC37" s="138">
        <f t="shared" si="58"/>
        <v>360000</v>
      </c>
      <c r="DD37" s="138">
        <f t="shared" si="117"/>
        <v>10</v>
      </c>
      <c r="DE37" s="138">
        <f t="shared" si="59"/>
        <v>480000</v>
      </c>
      <c r="DF37" s="138">
        <f t="shared" si="117"/>
        <v>10</v>
      </c>
      <c r="DG37" s="138">
        <f t="shared" si="60"/>
        <v>600000</v>
      </c>
      <c r="DH37" s="138">
        <f t="shared" si="117"/>
        <v>14</v>
      </c>
      <c r="DI37" s="138">
        <f t="shared" si="61"/>
        <v>720000</v>
      </c>
      <c r="DJ37" s="138">
        <f t="shared" si="117"/>
        <v>20</v>
      </c>
      <c r="DK37" s="138">
        <f t="shared" si="62"/>
        <v>840000</v>
      </c>
      <c r="DL37" s="138">
        <f t="shared" si="117"/>
        <v>20</v>
      </c>
      <c r="DM37" s="138">
        <f t="shared" si="63"/>
        <v>960000</v>
      </c>
      <c r="DN37" s="138">
        <f t="shared" si="117"/>
        <v>20</v>
      </c>
      <c r="DO37" s="138">
        <f t="shared" si="64"/>
        <v>1080000</v>
      </c>
      <c r="DP37" s="138">
        <f t="shared" si="118"/>
        <v>20</v>
      </c>
      <c r="DQ37" s="138">
        <f t="shared" si="65"/>
        <v>1200000</v>
      </c>
      <c r="DR37" s="138">
        <f t="shared" si="119"/>
        <v>25</v>
      </c>
      <c r="DS37" s="138">
        <f t="shared" si="66"/>
        <v>1800000</v>
      </c>
      <c r="DT37" s="138">
        <f t="shared" si="120"/>
        <v>30</v>
      </c>
      <c r="DU37" s="138">
        <f t="shared" si="67"/>
        <v>2400000</v>
      </c>
      <c r="DV37" s="138">
        <f t="shared" si="121"/>
        <v>25</v>
      </c>
      <c r="DW37" s="180">
        <f t="shared" si="68"/>
        <v>1200000</v>
      </c>
      <c r="DZ37" s="146">
        <f t="shared" si="69"/>
        <v>1</v>
      </c>
      <c r="EA37" s="147">
        <f t="shared" si="70"/>
        <v>1</v>
      </c>
      <c r="EB37" s="181"/>
      <c r="EC37" s="147">
        <f t="shared" si="122"/>
        <v>0.5</v>
      </c>
      <c r="ED37" s="138">
        <f t="shared" si="71"/>
        <v>600000</v>
      </c>
      <c r="EE37" s="138">
        <f t="shared" si="72"/>
        <v>600000</v>
      </c>
      <c r="EF37" s="138">
        <f t="shared" si="73"/>
        <v>600000</v>
      </c>
      <c r="EG37" s="138">
        <f t="shared" si="123"/>
        <v>10</v>
      </c>
      <c r="EH37" s="180">
        <f t="shared" si="74"/>
        <v>600000</v>
      </c>
      <c r="EI37" s="138">
        <f t="shared" si="75"/>
        <v>600000</v>
      </c>
      <c r="EJ37" s="138">
        <f t="shared" si="124"/>
        <v>10</v>
      </c>
      <c r="EK37" s="180">
        <f t="shared" si="76"/>
        <v>600000</v>
      </c>
      <c r="EM37" s="147">
        <f t="shared" si="125"/>
        <v>0.75</v>
      </c>
      <c r="EN37" s="138">
        <f t="shared" si="77"/>
        <v>900000</v>
      </c>
      <c r="EO37" s="138">
        <f t="shared" si="78"/>
        <v>900000</v>
      </c>
      <c r="EP37" s="138">
        <f t="shared" si="79"/>
        <v>900000</v>
      </c>
      <c r="EQ37" s="138">
        <f t="shared" si="126"/>
        <v>10</v>
      </c>
      <c r="ER37" s="180">
        <f t="shared" si="80"/>
        <v>900000</v>
      </c>
      <c r="ES37" s="138">
        <f t="shared" si="81"/>
        <v>900000</v>
      </c>
      <c r="ET37" s="138">
        <f t="shared" si="127"/>
        <v>10</v>
      </c>
      <c r="EU37" s="180">
        <f t="shared" si="82"/>
        <v>900000</v>
      </c>
      <c r="EW37" s="147">
        <f t="shared" si="128"/>
        <v>1.25</v>
      </c>
      <c r="EX37" s="138">
        <f t="shared" si="83"/>
        <v>1500000</v>
      </c>
      <c r="EY37" s="138">
        <f t="shared" si="84"/>
        <v>1500000</v>
      </c>
      <c r="EZ37" s="138">
        <f t="shared" si="85"/>
        <v>1500000</v>
      </c>
      <c r="FA37" s="138">
        <f t="shared" si="129"/>
        <v>10</v>
      </c>
      <c r="FB37" s="180">
        <f t="shared" si="86"/>
        <v>1500000</v>
      </c>
      <c r="FC37" s="138">
        <f t="shared" si="87"/>
        <v>1500000</v>
      </c>
      <c r="FD37" s="138">
        <f t="shared" si="130"/>
        <v>10</v>
      </c>
      <c r="FE37" s="180">
        <f t="shared" si="88"/>
        <v>1500000</v>
      </c>
      <c r="FG37" s="147">
        <f t="shared" si="131"/>
        <v>1.5</v>
      </c>
      <c r="FH37" s="138">
        <f t="shared" si="89"/>
        <v>1800000</v>
      </c>
      <c r="FI37" s="138">
        <f t="shared" si="90"/>
        <v>1800000</v>
      </c>
      <c r="FJ37" s="138">
        <f t="shared" si="91"/>
        <v>1800000</v>
      </c>
      <c r="FK37" s="138">
        <f t="shared" si="132"/>
        <v>10</v>
      </c>
      <c r="FL37" s="180">
        <f t="shared" si="92"/>
        <v>1800000</v>
      </c>
      <c r="FM37" s="138">
        <f t="shared" si="93"/>
        <v>1800000</v>
      </c>
      <c r="FN37" s="138">
        <f t="shared" si="133"/>
        <v>10</v>
      </c>
      <c r="FO37" s="180">
        <f t="shared" si="94"/>
        <v>1800000</v>
      </c>
      <c r="FQ37" s="138">
        <f t="shared" si="167"/>
        <v>3000000</v>
      </c>
      <c r="FR37" s="170">
        <f t="shared" si="95"/>
        <v>250000</v>
      </c>
      <c r="FS37" s="138">
        <f t="shared" si="186"/>
        <v>3000000</v>
      </c>
      <c r="FT37" s="170">
        <f t="shared" si="96"/>
        <v>250000</v>
      </c>
      <c r="FU37" s="192">
        <v>0</v>
      </c>
      <c r="FW37" s="193">
        <f t="shared" ref="FW37:FW69" si="264">ROUND(VLOOKUP($G37,$GK:$GZ,4,0)*$FU37,0)</f>
        <v>0</v>
      </c>
      <c r="FX37" s="193">
        <f t="shared" si="97"/>
        <v>0</v>
      </c>
      <c r="FY37" s="193">
        <f t="shared" si="98"/>
        <v>50</v>
      </c>
      <c r="FZ37" s="193">
        <f t="shared" si="99"/>
        <v>0</v>
      </c>
      <c r="GA37" s="193">
        <f t="shared" si="100"/>
        <v>0</v>
      </c>
      <c r="GB37" s="193">
        <f t="shared" si="101"/>
        <v>40</v>
      </c>
      <c r="GC37" s="193">
        <f t="shared" si="102"/>
        <v>0</v>
      </c>
      <c r="GD37" s="193">
        <f t="shared" si="103"/>
        <v>0</v>
      </c>
      <c r="GE37" s="193">
        <f t="shared" si="104"/>
        <v>10</v>
      </c>
      <c r="GF37" s="19">
        <f t="shared" si="226"/>
        <v>0</v>
      </c>
      <c r="GG37" s="19">
        <f t="shared" si="105"/>
        <v>0.625</v>
      </c>
      <c r="GH37" s="11">
        <f t="shared" si="106"/>
        <v>0.625</v>
      </c>
      <c r="GI37" s="11" t="str">
        <f t="shared" si="107"/>
        <v/>
      </c>
      <c r="GK37" s="11"/>
      <c r="GL37" s="11"/>
      <c r="GM37" s="11"/>
      <c r="GN37" s="11"/>
      <c r="GO37" s="11"/>
      <c r="GP37" s="11"/>
    </row>
    <row r="38" spans="1:198" x14ac:dyDescent="0.25">
      <c r="A38" s="10">
        <v>1103</v>
      </c>
      <c r="B38" s="126" t="str">
        <f t="shared" si="260"/>
        <v>欢乐转转转.28元</v>
      </c>
      <c r="C38" s="132" t="s">
        <v>196</v>
      </c>
      <c r="D38" s="128">
        <v>1001</v>
      </c>
      <c r="E38" s="10" t="str">
        <f t="shared" si="140"/>
        <v>1|2|280000,1|1|28</v>
      </c>
      <c r="G38" s="10">
        <f>'充值活动|RMBActivities'!E19</f>
        <v>28</v>
      </c>
      <c r="H38" s="11">
        <f t="shared" si="1"/>
        <v>2800000</v>
      </c>
      <c r="I38" s="11">
        <f t="shared" si="2"/>
        <v>2800000</v>
      </c>
      <c r="J38" s="138" t="str">
        <f t="shared" si="17"/>
        <v>[[840000,10],[1120000,10],[1400000,14],[1680000,20],[1960000,20],[2240000,20],[2520000,20],[2800000,25],[4200000,30],[5600000,25]]</v>
      </c>
      <c r="K38" s="138" t="str">
        <f t="shared" si="18"/>
        <v>[[840000,10],[1120000,10],[1400000,14],[1680000,20],[1960000,20],[2240000,20],[2520000,20],[2800000,25],[4200000,30],[5600000,25]]</v>
      </c>
      <c r="L38" s="138" t="str">
        <f t="shared" si="19"/>
        <v>[[9,[1400000,10]],[10,[2100000,10]],[11,[3500000,10]],[12,[4200000,10]]]</v>
      </c>
      <c r="M38" s="138" t="str">
        <f t="shared" si="20"/>
        <v>[[9,[1400000,10]],[10,[2100000,10]],[11,[3500000,10]],[12,[4200000,10]]]</v>
      </c>
      <c r="N38" s="11">
        <f t="shared" si="21"/>
        <v>28</v>
      </c>
      <c r="O38" s="11">
        <f t="shared" si="236"/>
        <v>0</v>
      </c>
      <c r="P38" s="139" t="s">
        <v>199</v>
      </c>
      <c r="Q38" s="10">
        <f t="shared" ref="Q38:Q68" si="265">A38</f>
        <v>1103</v>
      </c>
      <c r="R38" s="138" t="str">
        <f t="shared" si="24"/>
        <v>1103欢乐转转转.28元</v>
      </c>
      <c r="S38" s="132" t="str">
        <f t="shared" si="25"/>
        <v>[[1,8400],[2,16800],[3,33600],[4,50400]]</v>
      </c>
      <c r="T38" s="132" t="str">
        <f t="shared" si="26"/>
        <v>[[1,980000],[2,980000],[3,980000],[4,980000]]</v>
      </c>
      <c r="U38" s="138">
        <f t="shared" si="27"/>
        <v>9800000</v>
      </c>
      <c r="V38" s="142">
        <v>0</v>
      </c>
      <c r="W38" s="142">
        <v>0</v>
      </c>
      <c r="X38" s="138" t="str">
        <f t="shared" si="28"/>
        <v/>
      </c>
      <c r="Z38" s="138">
        <f t="shared" si="29"/>
        <v>9800000</v>
      </c>
      <c r="AA38" s="138">
        <f t="shared" si="30"/>
        <v>9800000</v>
      </c>
      <c r="AB38" s="150">
        <f t="shared" si="256"/>
        <v>9800000</v>
      </c>
      <c r="AC38" s="138">
        <f t="shared" si="257"/>
        <v>0</v>
      </c>
      <c r="AE38" s="154">
        <f t="shared" si="261"/>
        <v>1</v>
      </c>
      <c r="AF38" s="151">
        <v>1</v>
      </c>
      <c r="AG38" s="11">
        <f t="shared" si="188"/>
        <v>7000000</v>
      </c>
      <c r="AH38" s="11">
        <f>'欢乐转转转|Turntable'!AC2</f>
        <v>7000000</v>
      </c>
      <c r="AI38" s="17">
        <v>0</v>
      </c>
      <c r="AJ38" s="9">
        <f t="shared" si="33"/>
        <v>0</v>
      </c>
      <c r="AK38" s="17">
        <v>0</v>
      </c>
      <c r="AL38" s="9">
        <f t="shared" si="34"/>
        <v>0</v>
      </c>
      <c r="AM38" s="17">
        <v>0</v>
      </c>
      <c r="AN38" s="9">
        <f t="shared" si="141"/>
        <v>0</v>
      </c>
      <c r="AO38" s="17">
        <v>0</v>
      </c>
      <c r="AP38" s="9">
        <f t="shared" si="142"/>
        <v>0</v>
      </c>
      <c r="AQ38" s="17">
        <v>0</v>
      </c>
      <c r="AR38" s="9">
        <f t="shared" si="36"/>
        <v>0</v>
      </c>
      <c r="AS38" s="17">
        <v>0</v>
      </c>
      <c r="AT38" s="9">
        <f t="shared" si="215"/>
        <v>0</v>
      </c>
      <c r="AU38" s="17">
        <v>0</v>
      </c>
      <c r="AV38" s="9">
        <f t="shared" si="215"/>
        <v>0</v>
      </c>
      <c r="AW38" s="17">
        <v>0</v>
      </c>
      <c r="AX38" s="9">
        <f t="shared" ref="AX38" si="266">AW38*1000000</f>
        <v>0</v>
      </c>
      <c r="AY38" s="17">
        <v>0</v>
      </c>
      <c r="AZ38" s="9">
        <f t="shared" ref="AZ38" si="267">AY38*1000000</f>
        <v>0</v>
      </c>
      <c r="BA38" s="9"/>
      <c r="BB38" s="170"/>
      <c r="BC38" s="11">
        <f t="shared" si="9"/>
        <v>9800000</v>
      </c>
      <c r="BD38" s="170">
        <f t="shared" si="10"/>
        <v>350000</v>
      </c>
      <c r="BE38" s="11">
        <f t="shared" si="39"/>
        <v>9800000</v>
      </c>
      <c r="BF38" s="170">
        <f t="shared" si="40"/>
        <v>350000</v>
      </c>
      <c r="BG38" s="11">
        <f t="shared" si="41"/>
        <v>9800000</v>
      </c>
      <c r="BH38" s="170">
        <f t="shared" si="11"/>
        <v>350000</v>
      </c>
      <c r="BI38" s="10">
        <f t="shared" si="42"/>
        <v>28</v>
      </c>
      <c r="BU38" s="142">
        <v>0.6</v>
      </c>
      <c r="BV38" s="138">
        <f t="shared" si="232"/>
        <v>8400</v>
      </c>
      <c r="BW38" s="138">
        <f t="shared" si="232"/>
        <v>16800</v>
      </c>
      <c r="BX38" s="138">
        <f t="shared" si="232"/>
        <v>33600</v>
      </c>
      <c r="BY38" s="138">
        <f t="shared" si="232"/>
        <v>50400</v>
      </c>
      <c r="CA38" s="138">
        <f t="shared" si="43"/>
        <v>980000</v>
      </c>
      <c r="CD38" s="146">
        <f t="shared" si="44"/>
        <v>1</v>
      </c>
      <c r="CE38" s="147">
        <f t="shared" si="44"/>
        <v>1</v>
      </c>
      <c r="CF38" s="138">
        <f t="shared" si="45"/>
        <v>2800000</v>
      </c>
      <c r="CG38" s="138">
        <f t="shared" si="46"/>
        <v>2800000</v>
      </c>
      <c r="CH38" s="138">
        <f t="shared" si="47"/>
        <v>840000</v>
      </c>
      <c r="CI38" s="138">
        <f t="shared" si="112"/>
        <v>10</v>
      </c>
      <c r="CJ38" s="138">
        <f t="shared" si="48"/>
        <v>1120000</v>
      </c>
      <c r="CK38" s="138">
        <f t="shared" si="112"/>
        <v>10</v>
      </c>
      <c r="CL38" s="138">
        <f t="shared" si="49"/>
        <v>1400000</v>
      </c>
      <c r="CM38" s="138">
        <f t="shared" si="112"/>
        <v>14</v>
      </c>
      <c r="CN38" s="138">
        <f t="shared" si="50"/>
        <v>1680000</v>
      </c>
      <c r="CO38" s="138">
        <f t="shared" si="112"/>
        <v>20</v>
      </c>
      <c r="CP38" s="138">
        <f t="shared" si="51"/>
        <v>1959999.9999999998</v>
      </c>
      <c r="CQ38" s="138">
        <f t="shared" si="112"/>
        <v>20</v>
      </c>
      <c r="CR38" s="138">
        <f t="shared" si="52"/>
        <v>2240000</v>
      </c>
      <c r="CS38" s="138">
        <f t="shared" si="233"/>
        <v>20</v>
      </c>
      <c r="CT38" s="138">
        <f t="shared" si="53"/>
        <v>2520000</v>
      </c>
      <c r="CU38" s="138">
        <f t="shared" si="113"/>
        <v>20</v>
      </c>
      <c r="CV38" s="138">
        <f t="shared" si="54"/>
        <v>2800000</v>
      </c>
      <c r="CW38" s="138">
        <f t="shared" si="114"/>
        <v>25</v>
      </c>
      <c r="CX38" s="138">
        <f t="shared" si="55"/>
        <v>4200000</v>
      </c>
      <c r="CY38" s="138">
        <f t="shared" si="115"/>
        <v>30</v>
      </c>
      <c r="CZ38" s="138">
        <f t="shared" si="56"/>
        <v>5600000</v>
      </c>
      <c r="DA38" s="138">
        <f t="shared" si="116"/>
        <v>25</v>
      </c>
      <c r="DB38" s="180">
        <f t="shared" si="57"/>
        <v>2800000</v>
      </c>
      <c r="DC38" s="138">
        <f t="shared" si="58"/>
        <v>840000</v>
      </c>
      <c r="DD38" s="138">
        <f t="shared" si="117"/>
        <v>10</v>
      </c>
      <c r="DE38" s="138">
        <f t="shared" si="59"/>
        <v>1120000</v>
      </c>
      <c r="DF38" s="138">
        <f t="shared" si="117"/>
        <v>10</v>
      </c>
      <c r="DG38" s="138">
        <f t="shared" si="60"/>
        <v>1400000</v>
      </c>
      <c r="DH38" s="138">
        <f t="shared" si="117"/>
        <v>14</v>
      </c>
      <c r="DI38" s="138">
        <f t="shared" si="61"/>
        <v>1680000</v>
      </c>
      <c r="DJ38" s="138">
        <f t="shared" si="117"/>
        <v>20</v>
      </c>
      <c r="DK38" s="138">
        <f t="shared" si="62"/>
        <v>1959999.9999999998</v>
      </c>
      <c r="DL38" s="138">
        <f t="shared" si="117"/>
        <v>20</v>
      </c>
      <c r="DM38" s="138">
        <f t="shared" si="63"/>
        <v>2240000</v>
      </c>
      <c r="DN38" s="138">
        <f t="shared" si="117"/>
        <v>20</v>
      </c>
      <c r="DO38" s="138">
        <f t="shared" si="64"/>
        <v>2520000</v>
      </c>
      <c r="DP38" s="138">
        <f t="shared" si="118"/>
        <v>20</v>
      </c>
      <c r="DQ38" s="138">
        <f t="shared" si="65"/>
        <v>2800000</v>
      </c>
      <c r="DR38" s="138">
        <f t="shared" si="119"/>
        <v>25</v>
      </c>
      <c r="DS38" s="138">
        <f t="shared" si="66"/>
        <v>4200000</v>
      </c>
      <c r="DT38" s="138">
        <f t="shared" si="120"/>
        <v>30</v>
      </c>
      <c r="DU38" s="138">
        <f t="shared" si="67"/>
        <v>5600000</v>
      </c>
      <c r="DV38" s="138">
        <f t="shared" si="121"/>
        <v>25</v>
      </c>
      <c r="DW38" s="180">
        <f t="shared" si="68"/>
        <v>2800000</v>
      </c>
      <c r="DZ38" s="146">
        <f t="shared" si="69"/>
        <v>1</v>
      </c>
      <c r="EA38" s="147">
        <f t="shared" si="70"/>
        <v>1</v>
      </c>
      <c r="EB38" s="181"/>
      <c r="EC38" s="147">
        <f t="shared" si="122"/>
        <v>0.5</v>
      </c>
      <c r="ED38" s="138">
        <f t="shared" si="71"/>
        <v>1400000</v>
      </c>
      <c r="EE38" s="138">
        <f t="shared" si="72"/>
        <v>1400000</v>
      </c>
      <c r="EF38" s="138">
        <f t="shared" si="73"/>
        <v>1400000</v>
      </c>
      <c r="EG38" s="138">
        <f t="shared" si="123"/>
        <v>10</v>
      </c>
      <c r="EH38" s="180">
        <f t="shared" si="74"/>
        <v>1400000</v>
      </c>
      <c r="EI38" s="138">
        <f t="shared" si="75"/>
        <v>1400000</v>
      </c>
      <c r="EJ38" s="138">
        <f t="shared" si="124"/>
        <v>10</v>
      </c>
      <c r="EK38" s="180">
        <f t="shared" si="76"/>
        <v>1400000</v>
      </c>
      <c r="EM38" s="147">
        <f t="shared" si="125"/>
        <v>0.75</v>
      </c>
      <c r="EN38" s="138">
        <f t="shared" si="77"/>
        <v>2100000</v>
      </c>
      <c r="EO38" s="138">
        <f t="shared" si="78"/>
        <v>2100000</v>
      </c>
      <c r="EP38" s="138">
        <f t="shared" si="79"/>
        <v>2100000</v>
      </c>
      <c r="EQ38" s="138">
        <f t="shared" si="126"/>
        <v>10</v>
      </c>
      <c r="ER38" s="180">
        <f t="shared" si="80"/>
        <v>2100000</v>
      </c>
      <c r="ES38" s="138">
        <f t="shared" si="81"/>
        <v>2100000</v>
      </c>
      <c r="ET38" s="138">
        <f t="shared" si="127"/>
        <v>10</v>
      </c>
      <c r="EU38" s="180">
        <f t="shared" si="82"/>
        <v>2100000</v>
      </c>
      <c r="EW38" s="147">
        <f t="shared" si="128"/>
        <v>1.25</v>
      </c>
      <c r="EX38" s="138">
        <f t="shared" si="83"/>
        <v>3500000</v>
      </c>
      <c r="EY38" s="138">
        <f t="shared" si="84"/>
        <v>3500000</v>
      </c>
      <c r="EZ38" s="138">
        <f t="shared" si="85"/>
        <v>3500000</v>
      </c>
      <c r="FA38" s="138">
        <f t="shared" si="129"/>
        <v>10</v>
      </c>
      <c r="FB38" s="180">
        <f t="shared" si="86"/>
        <v>3500000</v>
      </c>
      <c r="FC38" s="138">
        <f t="shared" si="87"/>
        <v>3500000</v>
      </c>
      <c r="FD38" s="138">
        <f t="shared" si="130"/>
        <v>10</v>
      </c>
      <c r="FE38" s="180">
        <f t="shared" si="88"/>
        <v>3500000</v>
      </c>
      <c r="FG38" s="147">
        <f t="shared" si="131"/>
        <v>1.5</v>
      </c>
      <c r="FH38" s="138">
        <f t="shared" si="89"/>
        <v>4200000</v>
      </c>
      <c r="FI38" s="138">
        <f t="shared" si="90"/>
        <v>4200000</v>
      </c>
      <c r="FJ38" s="138">
        <f t="shared" si="91"/>
        <v>4200000</v>
      </c>
      <c r="FK38" s="138">
        <f t="shared" si="132"/>
        <v>10</v>
      </c>
      <c r="FL38" s="180">
        <f t="shared" si="92"/>
        <v>4200000</v>
      </c>
      <c r="FM38" s="138">
        <f t="shared" si="93"/>
        <v>4200000</v>
      </c>
      <c r="FN38" s="138">
        <f t="shared" si="133"/>
        <v>10</v>
      </c>
      <c r="FO38" s="180">
        <f t="shared" si="94"/>
        <v>4200000</v>
      </c>
      <c r="FQ38" s="138">
        <f t="shared" si="167"/>
        <v>7000000</v>
      </c>
      <c r="FR38" s="170">
        <f t="shared" si="95"/>
        <v>250000</v>
      </c>
      <c r="FS38" s="138">
        <f t="shared" si="186"/>
        <v>7000000</v>
      </c>
      <c r="FT38" s="170">
        <f t="shared" si="96"/>
        <v>250000</v>
      </c>
      <c r="FU38" s="192">
        <v>0</v>
      </c>
      <c r="FW38" s="193">
        <f t="shared" si="264"/>
        <v>0</v>
      </c>
      <c r="FX38" s="193">
        <f t="shared" si="97"/>
        <v>0</v>
      </c>
      <c r="FY38" s="193">
        <f t="shared" si="98"/>
        <v>33</v>
      </c>
      <c r="FZ38" s="193">
        <f t="shared" si="99"/>
        <v>0</v>
      </c>
      <c r="GA38" s="193">
        <f t="shared" si="100"/>
        <v>0</v>
      </c>
      <c r="GB38" s="193">
        <f t="shared" si="101"/>
        <v>34</v>
      </c>
      <c r="GC38" s="193">
        <f t="shared" si="102"/>
        <v>0</v>
      </c>
      <c r="GD38" s="193">
        <f t="shared" si="103"/>
        <v>0</v>
      </c>
      <c r="GE38" s="193">
        <f t="shared" si="104"/>
        <v>33</v>
      </c>
      <c r="GF38" s="19">
        <f t="shared" si="226"/>
        <v>0</v>
      </c>
      <c r="GG38" s="19">
        <f t="shared" si="105"/>
        <v>0.625</v>
      </c>
      <c r="GH38" s="11">
        <f t="shared" si="106"/>
        <v>0.625</v>
      </c>
      <c r="GI38" s="11" t="str">
        <f t="shared" si="107"/>
        <v/>
      </c>
    </row>
    <row r="39" spans="1:198" x14ac:dyDescent="0.25">
      <c r="A39" s="10">
        <v>1201</v>
      </c>
      <c r="B39" s="126" t="str">
        <f>"特惠礼包."&amp;G39&amp;"元"</f>
        <v>特惠礼包.6元</v>
      </c>
      <c r="C39" s="127" t="str">
        <f>"充值，即可获得"&amp;B39&amp;"奖励"</f>
        <v>充值，即可获得特惠礼包.6元奖励</v>
      </c>
      <c r="D39" s="128">
        <v>1001</v>
      </c>
      <c r="E39" s="10" t="str">
        <f t="shared" ref="E39:E43" si="268">"1|2|"&amp;MIN(G39*10000,500000)&amp;",1|1|"&amp;MIN(G39*1,1000)</f>
        <v>1|2|60000,1|1|6</v>
      </c>
      <c r="G39" s="10">
        <f>'充值活动|RMBActivities'!E20</f>
        <v>6</v>
      </c>
      <c r="H39" s="11">
        <f t="shared" si="1"/>
        <v>1200000</v>
      </c>
      <c r="I39" s="11">
        <f t="shared" si="2"/>
        <v>1200000</v>
      </c>
      <c r="J39" s="138" t="str">
        <f t="shared" si="17"/>
        <v>[[360000,10],[480000,10],[600000,14],[720000,20],[840000,20],[960000,20],[1080000,20],[1200000,25],[1800000,30],[2400000,25]]</v>
      </c>
      <c r="K39" s="138" t="str">
        <f t="shared" si="18"/>
        <v>[[360000,10],[480000,10],[600000,14],[720000,20],[840000,20],[960000,20],[1080000,20],[1200000,25],[1800000,30],[2400000,25]]</v>
      </c>
      <c r="L39" s="138" t="str">
        <f t="shared" si="19"/>
        <v>[[9,[600000,10]],[10,[900000,10]],[11,[1500000,10]],[12,[1800000,10]]]</v>
      </c>
      <c r="M39" s="138" t="str">
        <f t="shared" si="20"/>
        <v>[[9,[600000,10]],[10,[900000,10]],[11,[1500000,10]],[12,[1800000,10]]]</v>
      </c>
      <c r="N39" s="11">
        <f t="shared" ca="1" si="21"/>
        <v>4.3639999999999999</v>
      </c>
      <c r="O39" s="11">
        <f t="shared" ca="1" si="236"/>
        <v>1.6360000000000001</v>
      </c>
      <c r="P39" s="139" t="s">
        <v>200</v>
      </c>
      <c r="Q39" s="10">
        <f t="shared" si="265"/>
        <v>1201</v>
      </c>
      <c r="R39" s="138" t="str">
        <f t="shared" si="24"/>
        <v>1201特惠礼包.6元</v>
      </c>
      <c r="S39" s="132" t="str">
        <f t="shared" si="25"/>
        <v>[[1,3000],[2,6000],[3,12000],[4,18000]]</v>
      </c>
      <c r="T39" s="132" t="str">
        <f t="shared" ca="1" si="26"/>
        <v>[[1,240000],[2,240000],[3,240000],[4,240000]]</v>
      </c>
      <c r="U39" s="138">
        <f t="shared" ca="1" si="27"/>
        <v>2400000</v>
      </c>
      <c r="V39" s="142">
        <v>0</v>
      </c>
      <c r="W39" s="142">
        <v>0</v>
      </c>
      <c r="X39" s="138" t="str">
        <f t="shared" si="28"/>
        <v/>
      </c>
      <c r="Z39" s="138">
        <f t="shared" ca="1" si="29"/>
        <v>2400000</v>
      </c>
      <c r="AA39" s="138">
        <f t="shared" ca="1" si="30"/>
        <v>2400000</v>
      </c>
      <c r="AB39" s="150">
        <f t="shared" ca="1" si="256"/>
        <v>2400000</v>
      </c>
      <c r="AC39" s="138">
        <f t="shared" ca="1" si="257"/>
        <v>900000</v>
      </c>
      <c r="AE39" s="154">
        <f t="shared" si="261"/>
        <v>2</v>
      </c>
      <c r="AF39" s="147">
        <v>2</v>
      </c>
      <c r="AG39" s="11">
        <f t="shared" ca="1" si="188"/>
        <v>1200000</v>
      </c>
      <c r="AH39" s="9">
        <f ca="1">_xlfn.IFNA(INDEX('充值活动|RMBActivities'!$S$5:$AS$59,MATCH($A39,'充值活动|RMBActivities'!$A:$A,0)-4,MATCH(AH$4,INDIRECT("'充值活动|RMBActivities'!$S"&amp;MATCH($A39,'充值活动|RMBActivities'!$A:$A,0)&amp;":$AQ"&amp;MATCH($A39,'充值活动|RMBActivities'!$A:$A,0)),0)+3),0)</f>
        <v>1200000</v>
      </c>
      <c r="AI39" s="9">
        <f ca="1">_xlfn.IFNA(INDEX('充值活动|RMBActivities'!$S$5:$AS$59,MATCH($A39,'充值活动|RMBActivities'!$A:$A,0)-4,MATCH(AI$4,INDIRECT("'充值活动|RMBActivities'!$S"&amp;MATCH($A39,'充值活动|RMBActivities'!$A:$A,0)&amp;":$AQ"&amp;MATCH($A39,'充值活动|RMBActivities'!$A:$A,0)),0)+3),0)</f>
        <v>20</v>
      </c>
      <c r="AJ39" s="9">
        <f t="shared" ca="1" si="33"/>
        <v>200000</v>
      </c>
      <c r="AK39" s="9">
        <f ca="1">_xlfn.IFNA(INDEX('充值活动|RMBActivities'!$S$5:$AS$59,MATCH($A39,'充值活动|RMBActivities'!$A:$A,0)-4,MATCH(AK$4,INDIRECT("'充值活动|RMBActivities'!$S"&amp;MATCH($A39,'充值活动|RMBActivities'!$A:$A,0)&amp;":$AQ"&amp;MATCH($A39,'充值活动|RMBActivities'!$A:$A,0)),0)+3),0)</f>
        <v>10</v>
      </c>
      <c r="AL39" s="9">
        <f t="shared" ca="1" si="34"/>
        <v>200000</v>
      </c>
      <c r="AM39" s="9">
        <f ca="1">_xlfn.IFNA(INDEX('充值活动|RMBActivities'!$S$5:$AS$59,MATCH($A39,'充值活动|RMBActivities'!$A:$A,0)-4,MATCH(AM$4,INDIRECT("'充值活动|RMBActivities'!$S"&amp;MATCH($A39,'充值活动|RMBActivities'!$A:$A,0)&amp;":$AQ"&amp;MATCH($A39,'充值活动|RMBActivities'!$A:$A,0)),0)+3),0)</f>
        <v>10</v>
      </c>
      <c r="AN39" s="9">
        <f t="shared" ca="1" si="141"/>
        <v>500000</v>
      </c>
      <c r="AO39" s="9">
        <f ca="1">_xlfn.IFNA(INDEX('充值活动|RMBActivities'!$S$5:$AS$59,MATCH($A39,'充值活动|RMBActivities'!$A:$A,0)-4,MATCH(AO$4,INDIRECT("'充值活动|RMBActivities'!$S"&amp;MATCH($A39,'充值活动|RMBActivities'!$A:$A,0)&amp;":$AQ"&amp;MATCH($A39,'充值活动|RMBActivities'!$A:$A,0)),0)+3),0)</f>
        <v>0</v>
      </c>
      <c r="AP39" s="9">
        <f t="shared" ca="1" si="142"/>
        <v>0</v>
      </c>
      <c r="AQ39" s="9">
        <f ca="1">_xlfn.IFNA(INDEX('充值活动|RMBActivities'!$S$5:$AS$59,MATCH($A39,'充值活动|RMBActivities'!$A:$A,0)-4,MATCH(AQ$4,INDIRECT("'充值活动|RMBActivities'!$S"&amp;MATCH($A39,'充值活动|RMBActivities'!$A:$A,0)&amp;":$AQ"&amp;MATCH($A39,'充值活动|RMBActivities'!$A:$A,0)),0)+3),0)</f>
        <v>0</v>
      </c>
      <c r="AR39" s="9">
        <f t="shared" ca="1" si="36"/>
        <v>0</v>
      </c>
      <c r="AS39" s="9">
        <f ca="1">_xlfn.IFNA(INDEX('充值活动|RMBActivities'!$S$5:$AS$59,MATCH($A39,'充值活动|RMBActivities'!$A:$A,0)-4,MATCH(AS$4,INDIRECT("'充值活动|RMBActivities'!$S"&amp;MATCH($A39,'充值活动|RMBActivities'!$A:$A,0)&amp;":$AQ"&amp;MATCH($A39,'充值活动|RMBActivities'!$A:$A,0)),0)+3),0)</f>
        <v>0</v>
      </c>
      <c r="AT39" s="9">
        <f t="shared" ca="1" si="215"/>
        <v>0</v>
      </c>
      <c r="AU39" s="9">
        <f ca="1">_xlfn.IFNA(INDEX('充值活动|RMBActivities'!$S$5:$AS$59,MATCH($A39,'充值活动|RMBActivities'!$A:$A,0)-4,MATCH(AU$4,INDIRECT("'充值活动|RMBActivities'!$S"&amp;MATCH($A39,'充值活动|RMBActivities'!$A:$A,0)&amp;":$AQ"&amp;MATCH($A39,'充值活动|RMBActivities'!$A:$A,0)),0)+3),0)</f>
        <v>0</v>
      </c>
      <c r="AV39" s="9">
        <f t="shared" ca="1" si="215"/>
        <v>0</v>
      </c>
      <c r="AW39" s="9">
        <f ca="1">_xlfn.IFNA(INDEX('充值活动|RMBActivities'!$S$5:$AS$59,MATCH($A39,'充值活动|RMBActivities'!$A:$A,0)-4,MATCH(AW$4,INDIRECT("'充值活动|RMBActivities'!$S"&amp;MATCH($A39,'充值活动|RMBActivities'!$A:$A,0)&amp;":$AQ"&amp;MATCH($A39,'充值活动|RMBActivities'!$A:$A,0)),0)+3),0)</f>
        <v>0</v>
      </c>
      <c r="AX39" s="9">
        <f t="shared" ref="AX39" ca="1" si="269">AW39*1000000</f>
        <v>0</v>
      </c>
      <c r="AY39" s="9">
        <f ca="1">_xlfn.IFNA(INDEX('充值活动|RMBActivities'!$S$5:$AS$59,MATCH($A39,'充值活动|RMBActivities'!$A:$A,0)-4,MATCH(AY$4,INDIRECT("'充值活动|RMBActivities'!$S"&amp;MATCH($A39,'充值活动|RMBActivities'!$A:$A,0)&amp;":$AQ"&amp;MATCH($A39,'充值活动|RMBActivities'!$A:$A,0)),0)+3),0)</f>
        <v>0</v>
      </c>
      <c r="AZ39" s="9">
        <f t="shared" ref="AZ39" ca="1" si="270">AY39*1000000</f>
        <v>0</v>
      </c>
      <c r="BA39" s="9"/>
      <c r="BB39" s="170"/>
      <c r="BC39" s="11">
        <f t="shared" ca="1" si="9"/>
        <v>2400000</v>
      </c>
      <c r="BD39" s="170">
        <f t="shared" ca="1" si="10"/>
        <v>400000</v>
      </c>
      <c r="BE39" s="11">
        <f t="shared" ca="1" si="39"/>
        <v>2600000</v>
      </c>
      <c r="BF39" s="170">
        <f t="shared" ca="1" si="40"/>
        <v>433333.33333333331</v>
      </c>
      <c r="BG39" s="11">
        <f t="shared" ca="1" si="41"/>
        <v>3300000</v>
      </c>
      <c r="BH39" s="170">
        <f t="shared" ca="1" si="11"/>
        <v>550000</v>
      </c>
      <c r="BI39" s="10">
        <f t="shared" si="42"/>
        <v>6</v>
      </c>
      <c r="BU39" s="142">
        <v>1</v>
      </c>
      <c r="BV39" s="138">
        <f t="shared" si="232"/>
        <v>3000</v>
      </c>
      <c r="BW39" s="138">
        <f t="shared" si="232"/>
        <v>6000</v>
      </c>
      <c r="BX39" s="138">
        <f t="shared" si="232"/>
        <v>12000</v>
      </c>
      <c r="BY39" s="138">
        <f t="shared" si="232"/>
        <v>18000</v>
      </c>
      <c r="CA39" s="138">
        <f t="shared" ca="1" si="43"/>
        <v>240000</v>
      </c>
      <c r="CD39" s="146">
        <f t="shared" si="44"/>
        <v>2</v>
      </c>
      <c r="CE39" s="147">
        <f t="shared" si="44"/>
        <v>2</v>
      </c>
      <c r="CF39" s="138">
        <f t="shared" si="45"/>
        <v>1200000</v>
      </c>
      <c r="CG39" s="138">
        <f t="shared" si="46"/>
        <v>1200000</v>
      </c>
      <c r="CH39" s="138">
        <f t="shared" si="47"/>
        <v>360000</v>
      </c>
      <c r="CI39" s="138">
        <f t="shared" si="112"/>
        <v>10</v>
      </c>
      <c r="CJ39" s="138">
        <f t="shared" si="48"/>
        <v>480000</v>
      </c>
      <c r="CK39" s="138">
        <f t="shared" si="112"/>
        <v>10</v>
      </c>
      <c r="CL39" s="138">
        <f t="shared" si="49"/>
        <v>600000</v>
      </c>
      <c r="CM39" s="138">
        <f t="shared" si="112"/>
        <v>14</v>
      </c>
      <c r="CN39" s="138">
        <f t="shared" si="50"/>
        <v>720000</v>
      </c>
      <c r="CO39" s="138">
        <f t="shared" si="112"/>
        <v>20</v>
      </c>
      <c r="CP39" s="138">
        <f t="shared" si="51"/>
        <v>840000</v>
      </c>
      <c r="CQ39" s="138">
        <f t="shared" si="112"/>
        <v>20</v>
      </c>
      <c r="CR39" s="138">
        <f t="shared" si="52"/>
        <v>960000</v>
      </c>
      <c r="CS39" s="138">
        <f t="shared" si="233"/>
        <v>20</v>
      </c>
      <c r="CT39" s="138">
        <f t="shared" si="53"/>
        <v>1080000</v>
      </c>
      <c r="CU39" s="138">
        <f t="shared" si="113"/>
        <v>20</v>
      </c>
      <c r="CV39" s="138">
        <f t="shared" si="54"/>
        <v>1200000</v>
      </c>
      <c r="CW39" s="138">
        <f t="shared" si="114"/>
        <v>25</v>
      </c>
      <c r="CX39" s="138">
        <f t="shared" si="55"/>
        <v>1800000</v>
      </c>
      <c r="CY39" s="138">
        <f t="shared" si="115"/>
        <v>30</v>
      </c>
      <c r="CZ39" s="138">
        <f t="shared" si="56"/>
        <v>2400000</v>
      </c>
      <c r="DA39" s="138">
        <f t="shared" si="116"/>
        <v>25</v>
      </c>
      <c r="DB39" s="180">
        <f t="shared" si="57"/>
        <v>1200000</v>
      </c>
      <c r="DC39" s="138">
        <f t="shared" si="58"/>
        <v>360000</v>
      </c>
      <c r="DD39" s="138">
        <f t="shared" si="117"/>
        <v>10</v>
      </c>
      <c r="DE39" s="138">
        <f t="shared" si="59"/>
        <v>480000</v>
      </c>
      <c r="DF39" s="138">
        <f t="shared" si="117"/>
        <v>10</v>
      </c>
      <c r="DG39" s="138">
        <f t="shared" si="60"/>
        <v>600000</v>
      </c>
      <c r="DH39" s="138">
        <f t="shared" si="117"/>
        <v>14</v>
      </c>
      <c r="DI39" s="138">
        <f t="shared" si="61"/>
        <v>720000</v>
      </c>
      <c r="DJ39" s="138">
        <f t="shared" si="117"/>
        <v>20</v>
      </c>
      <c r="DK39" s="138">
        <f t="shared" si="62"/>
        <v>840000</v>
      </c>
      <c r="DL39" s="138">
        <f t="shared" si="117"/>
        <v>20</v>
      </c>
      <c r="DM39" s="138">
        <f t="shared" si="63"/>
        <v>960000</v>
      </c>
      <c r="DN39" s="138">
        <f t="shared" si="117"/>
        <v>20</v>
      </c>
      <c r="DO39" s="138">
        <f t="shared" si="64"/>
        <v>1080000</v>
      </c>
      <c r="DP39" s="138">
        <f t="shared" si="118"/>
        <v>20</v>
      </c>
      <c r="DQ39" s="138">
        <f t="shared" si="65"/>
        <v>1200000</v>
      </c>
      <c r="DR39" s="138">
        <f t="shared" si="119"/>
        <v>25</v>
      </c>
      <c r="DS39" s="138">
        <f t="shared" si="66"/>
        <v>1800000</v>
      </c>
      <c r="DT39" s="138">
        <f t="shared" si="120"/>
        <v>30</v>
      </c>
      <c r="DU39" s="138">
        <f t="shared" si="67"/>
        <v>2400000</v>
      </c>
      <c r="DV39" s="138">
        <f t="shared" si="121"/>
        <v>25</v>
      </c>
      <c r="DW39" s="180">
        <f t="shared" si="68"/>
        <v>1200000</v>
      </c>
      <c r="DZ39" s="146">
        <f t="shared" si="69"/>
        <v>2</v>
      </c>
      <c r="EA39" s="147">
        <f t="shared" si="70"/>
        <v>2</v>
      </c>
      <c r="EB39" s="181"/>
      <c r="EC39" s="147">
        <f t="shared" si="122"/>
        <v>0.5</v>
      </c>
      <c r="ED39" s="138">
        <f t="shared" si="71"/>
        <v>600000</v>
      </c>
      <c r="EE39" s="138">
        <f t="shared" si="72"/>
        <v>600000</v>
      </c>
      <c r="EF39" s="138">
        <f t="shared" si="73"/>
        <v>600000</v>
      </c>
      <c r="EG39" s="138">
        <f t="shared" si="123"/>
        <v>10</v>
      </c>
      <c r="EH39" s="180">
        <f t="shared" si="74"/>
        <v>600000</v>
      </c>
      <c r="EI39" s="138">
        <f t="shared" si="75"/>
        <v>600000</v>
      </c>
      <c r="EJ39" s="138">
        <f t="shared" si="124"/>
        <v>10</v>
      </c>
      <c r="EK39" s="180">
        <f t="shared" si="76"/>
        <v>600000</v>
      </c>
      <c r="EM39" s="147">
        <f t="shared" si="125"/>
        <v>0.75</v>
      </c>
      <c r="EN39" s="138">
        <f t="shared" si="77"/>
        <v>900000</v>
      </c>
      <c r="EO39" s="138">
        <f t="shared" si="78"/>
        <v>900000</v>
      </c>
      <c r="EP39" s="138">
        <f t="shared" si="79"/>
        <v>900000</v>
      </c>
      <c r="EQ39" s="138">
        <f t="shared" si="126"/>
        <v>10</v>
      </c>
      <c r="ER39" s="180">
        <f t="shared" si="80"/>
        <v>900000</v>
      </c>
      <c r="ES39" s="138">
        <f t="shared" si="81"/>
        <v>900000</v>
      </c>
      <c r="ET39" s="138">
        <f t="shared" si="127"/>
        <v>10</v>
      </c>
      <c r="EU39" s="180">
        <f t="shared" si="82"/>
        <v>900000</v>
      </c>
      <c r="EW39" s="147">
        <f t="shared" si="128"/>
        <v>1.25</v>
      </c>
      <c r="EX39" s="138">
        <f t="shared" si="83"/>
        <v>1500000</v>
      </c>
      <c r="EY39" s="138">
        <f t="shared" si="84"/>
        <v>1500000</v>
      </c>
      <c r="EZ39" s="138">
        <f t="shared" si="85"/>
        <v>1500000</v>
      </c>
      <c r="FA39" s="138">
        <f t="shared" si="129"/>
        <v>10</v>
      </c>
      <c r="FB39" s="180">
        <f t="shared" si="86"/>
        <v>1500000</v>
      </c>
      <c r="FC39" s="138">
        <f t="shared" si="87"/>
        <v>1500000</v>
      </c>
      <c r="FD39" s="138">
        <f t="shared" si="130"/>
        <v>10</v>
      </c>
      <c r="FE39" s="180">
        <f t="shared" si="88"/>
        <v>1500000</v>
      </c>
      <c r="FG39" s="147">
        <f t="shared" si="131"/>
        <v>1.5</v>
      </c>
      <c r="FH39" s="138">
        <f t="shared" si="89"/>
        <v>1800000</v>
      </c>
      <c r="FI39" s="138">
        <f t="shared" si="90"/>
        <v>1800000</v>
      </c>
      <c r="FJ39" s="138">
        <f t="shared" si="91"/>
        <v>1800000</v>
      </c>
      <c r="FK39" s="138">
        <f t="shared" si="132"/>
        <v>10</v>
      </c>
      <c r="FL39" s="180">
        <f t="shared" si="92"/>
        <v>1800000</v>
      </c>
      <c r="FM39" s="138">
        <f t="shared" si="93"/>
        <v>1800000</v>
      </c>
      <c r="FN39" s="138">
        <f t="shared" si="133"/>
        <v>10</v>
      </c>
      <c r="FO39" s="180">
        <f t="shared" si="94"/>
        <v>1800000</v>
      </c>
      <c r="FQ39" s="138">
        <f t="shared" ca="1" si="167"/>
        <v>1200000</v>
      </c>
      <c r="FR39" s="170">
        <f t="shared" ca="1" si="95"/>
        <v>200000</v>
      </c>
      <c r="FS39" s="138">
        <f t="shared" ca="1" si="186"/>
        <v>1200000</v>
      </c>
      <c r="FT39" s="170">
        <f t="shared" ca="1" si="96"/>
        <v>200000</v>
      </c>
      <c r="FU39" s="192">
        <v>0</v>
      </c>
      <c r="FW39" s="193">
        <f t="shared" si="264"/>
        <v>0</v>
      </c>
      <c r="FX39" s="193">
        <f t="shared" si="97"/>
        <v>0</v>
      </c>
      <c r="FY39" s="193">
        <f t="shared" si="98"/>
        <v>50</v>
      </c>
      <c r="FZ39" s="193">
        <f t="shared" si="99"/>
        <v>0</v>
      </c>
      <c r="GA39" s="193">
        <f t="shared" si="100"/>
        <v>0</v>
      </c>
      <c r="GB39" s="193">
        <f t="shared" si="101"/>
        <v>40</v>
      </c>
      <c r="GC39" s="193">
        <f t="shared" si="102"/>
        <v>0</v>
      </c>
      <c r="GD39" s="193">
        <f t="shared" si="103"/>
        <v>0</v>
      </c>
      <c r="GE39" s="193">
        <f t="shared" si="104"/>
        <v>10</v>
      </c>
      <c r="GF39" s="19">
        <f t="shared" si="226"/>
        <v>0</v>
      </c>
      <c r="GG39" s="19">
        <f t="shared" ca="1" si="105"/>
        <v>0.5</v>
      </c>
      <c r="GH39" s="11">
        <f t="shared" ca="1" si="106"/>
        <v>0.5</v>
      </c>
      <c r="GI39" s="11" t="str">
        <f t="shared" si="107"/>
        <v/>
      </c>
    </row>
    <row r="40" spans="1:198" x14ac:dyDescent="0.25">
      <c r="A40" s="10">
        <v>1202</v>
      </c>
      <c r="B40" s="126" t="str">
        <f t="shared" ref="B40:B42" si="271">"特惠礼包."&amp;G40&amp;"元"</f>
        <v>特惠礼包.12元</v>
      </c>
      <c r="C40" s="127" t="str">
        <f>"充值，即可获得"&amp;B40&amp;"奖励"</f>
        <v>充值，即可获得特惠礼包.12元奖励</v>
      </c>
      <c r="D40" s="128">
        <v>1001</v>
      </c>
      <c r="E40" s="10" t="str">
        <f t="shared" si="268"/>
        <v>1|2|120000,1|1|12</v>
      </c>
      <c r="G40" s="10">
        <f>'充值活动|RMBActivities'!E21</f>
        <v>12</v>
      </c>
      <c r="H40" s="11">
        <f t="shared" si="1"/>
        <v>2400000</v>
      </c>
      <c r="I40" s="11">
        <f t="shared" si="2"/>
        <v>2400000</v>
      </c>
      <c r="J40" s="138" t="str">
        <f t="shared" si="17"/>
        <v>[[720000,10],[960000,10],[1200000,14],[1440000,20],[1680000,20],[1920000,20],[2160000,20],[2400000,25],[3600000,30],[4800000,25]]</v>
      </c>
      <c r="K40" s="138" t="str">
        <f t="shared" si="18"/>
        <v>[[720000,10],[960000,10],[1200000,14],[1440000,20],[1680000,20],[1920000,20],[2160000,20],[2400000,25],[3600000,30],[4800000,25]]</v>
      </c>
      <c r="L40" s="138" t="str">
        <f t="shared" si="19"/>
        <v>[[9,[1200000,10]],[10,[1800000,10]],[11,[3000000,10]],[12,[3600000,10]]]</v>
      </c>
      <c r="M40" s="138" t="str">
        <f t="shared" si="20"/>
        <v>[[9,[1200000,10]],[10,[1800000,10]],[11,[3000000,10]],[12,[3600000,10]]]</v>
      </c>
      <c r="N40" s="11">
        <f t="shared" ca="1" si="21"/>
        <v>8.6959999999999997</v>
      </c>
      <c r="O40" s="11">
        <f t="shared" ca="1" si="236"/>
        <v>3.3040000000000003</v>
      </c>
      <c r="P40" s="139" t="s">
        <v>201</v>
      </c>
      <c r="Q40" s="10">
        <f t="shared" si="265"/>
        <v>1202</v>
      </c>
      <c r="R40" s="138" t="str">
        <f t="shared" si="24"/>
        <v>1202特惠礼包.12元</v>
      </c>
      <c r="S40" s="132" t="str">
        <f t="shared" si="25"/>
        <v>[[1,5400],[2,10800],[3,21600],[4,32400]]</v>
      </c>
      <c r="T40" s="132" t="str">
        <f t="shared" ca="1" si="26"/>
        <v>[[1,500000],[2,500000],[3,500000],[4,500000]]</v>
      </c>
      <c r="U40" s="138">
        <f t="shared" ca="1" si="27"/>
        <v>5000000</v>
      </c>
      <c r="V40" s="142">
        <v>0</v>
      </c>
      <c r="W40" s="142">
        <v>0</v>
      </c>
      <c r="X40" s="138" t="str">
        <f t="shared" si="28"/>
        <v/>
      </c>
      <c r="Z40" s="138">
        <f t="shared" ca="1" si="29"/>
        <v>5000000</v>
      </c>
      <c r="AA40" s="138">
        <f t="shared" ca="1" si="30"/>
        <v>5000000</v>
      </c>
      <c r="AB40" s="150">
        <f t="shared" ca="1" si="256"/>
        <v>5000000</v>
      </c>
      <c r="AC40" s="138">
        <f t="shared" ca="1" si="257"/>
        <v>1900000</v>
      </c>
      <c r="AE40" s="154">
        <f t="shared" ref="AE40:AE42" si="272">AF40</f>
        <v>2</v>
      </c>
      <c r="AF40" s="147">
        <v>2</v>
      </c>
      <c r="AG40" s="11">
        <f t="shared" ca="1" si="188"/>
        <v>2600000</v>
      </c>
      <c r="AH40" s="9">
        <f ca="1">_xlfn.IFNA(INDEX('充值活动|RMBActivities'!$S$5:$AS$59,MATCH($A40,'充值活动|RMBActivities'!$A:$A,0)-4,MATCH(AH$4,INDIRECT("'充值活动|RMBActivities'!$S"&amp;MATCH($A40,'充值活动|RMBActivities'!$A:$A,0)&amp;":$AQ"&amp;MATCH($A40,'充值活动|RMBActivities'!$A:$A,0)),0)+3),0)</f>
        <v>2600000</v>
      </c>
      <c r="AI40" s="9">
        <f ca="1">_xlfn.IFNA(INDEX('充值活动|RMBActivities'!$S$5:$AS$59,MATCH($A40,'充值活动|RMBActivities'!$A:$A,0)-4,MATCH(AI$4,INDIRECT("'充值活动|RMBActivities'!$S"&amp;MATCH($A40,'充值活动|RMBActivities'!$A:$A,0)&amp;":$AQ"&amp;MATCH($A40,'充值活动|RMBActivities'!$A:$A,0)),0)+3),0)</f>
        <v>50</v>
      </c>
      <c r="AJ40" s="9">
        <f t="shared" ca="1" si="33"/>
        <v>500000</v>
      </c>
      <c r="AK40" s="9">
        <f ca="1">_xlfn.IFNA(INDEX('充值活动|RMBActivities'!$S$5:$AS$59,MATCH($A40,'充值活动|RMBActivities'!$A:$A,0)-4,MATCH(AK$4,INDIRECT("'充值活动|RMBActivities'!$S"&amp;MATCH($A40,'充值活动|RMBActivities'!$A:$A,0)&amp;":$AQ"&amp;MATCH($A40,'充值活动|RMBActivities'!$A:$A,0)),0)+3),0)</f>
        <v>20</v>
      </c>
      <c r="AL40" s="9">
        <f t="shared" ca="1" si="34"/>
        <v>400000</v>
      </c>
      <c r="AM40" s="9">
        <f ca="1">_xlfn.IFNA(INDEX('充值活动|RMBActivities'!$S$5:$AS$59,MATCH($A40,'充值活动|RMBActivities'!$A:$A,0)-4,MATCH(AM$4,INDIRECT("'充值活动|RMBActivities'!$S"&amp;MATCH($A40,'充值活动|RMBActivities'!$A:$A,0)&amp;":$AQ"&amp;MATCH($A40,'充值活动|RMBActivities'!$A:$A,0)),0)+3),0)</f>
        <v>20</v>
      </c>
      <c r="AN40" s="9">
        <f t="shared" ca="1" si="141"/>
        <v>1000000</v>
      </c>
      <c r="AO40" s="9">
        <f ca="1">_xlfn.IFNA(INDEX('充值活动|RMBActivities'!$S$5:$AS$59,MATCH($A40,'充值活动|RMBActivities'!$A:$A,0)-4,MATCH(AO$4,INDIRECT("'充值活动|RMBActivities'!$S"&amp;MATCH($A40,'充值活动|RMBActivities'!$A:$A,0)&amp;":$AQ"&amp;MATCH($A40,'充值活动|RMBActivities'!$A:$A,0)),0)+3),0)</f>
        <v>0</v>
      </c>
      <c r="AP40" s="9">
        <f t="shared" ca="1" si="142"/>
        <v>0</v>
      </c>
      <c r="AQ40" s="9">
        <f ca="1">_xlfn.IFNA(INDEX('充值活动|RMBActivities'!$S$5:$AS$59,MATCH($A40,'充值活动|RMBActivities'!$A:$A,0)-4,MATCH(AQ$4,INDIRECT("'充值活动|RMBActivities'!$S"&amp;MATCH($A40,'充值活动|RMBActivities'!$A:$A,0)&amp;":$AQ"&amp;MATCH($A40,'充值活动|RMBActivities'!$A:$A,0)),0)+3),0)</f>
        <v>0</v>
      </c>
      <c r="AR40" s="9">
        <f t="shared" ca="1" si="36"/>
        <v>0</v>
      </c>
      <c r="AS40" s="9">
        <f ca="1">_xlfn.IFNA(INDEX('充值活动|RMBActivities'!$S$5:$AS$59,MATCH($A40,'充值活动|RMBActivities'!$A:$A,0)-4,MATCH(AS$4,INDIRECT("'充值活动|RMBActivities'!$S"&amp;MATCH($A40,'充值活动|RMBActivities'!$A:$A,0)&amp;":$AQ"&amp;MATCH($A40,'充值活动|RMBActivities'!$A:$A,0)),0)+3),0)</f>
        <v>0</v>
      </c>
      <c r="AT40" s="9">
        <f t="shared" ca="1" si="215"/>
        <v>0</v>
      </c>
      <c r="AU40" s="9">
        <f ca="1">_xlfn.IFNA(INDEX('充值活动|RMBActivities'!$S$5:$AS$59,MATCH($A40,'充值活动|RMBActivities'!$A:$A,0)-4,MATCH(AU$4,INDIRECT("'充值活动|RMBActivities'!$S"&amp;MATCH($A40,'充值活动|RMBActivities'!$A:$A,0)&amp;":$AQ"&amp;MATCH($A40,'充值活动|RMBActivities'!$A:$A,0)),0)+3),0)</f>
        <v>0</v>
      </c>
      <c r="AV40" s="9">
        <f t="shared" ca="1" si="215"/>
        <v>0</v>
      </c>
      <c r="AW40" s="9">
        <f ca="1">_xlfn.IFNA(INDEX('充值活动|RMBActivities'!$S$5:$AS$59,MATCH($A40,'充值活动|RMBActivities'!$A:$A,0)-4,MATCH(AW$4,INDIRECT("'充值活动|RMBActivities'!$S"&amp;MATCH($A40,'充值活动|RMBActivities'!$A:$A,0)&amp;":$AQ"&amp;MATCH($A40,'充值活动|RMBActivities'!$A:$A,0)),0)+3),0)</f>
        <v>0</v>
      </c>
      <c r="AX40" s="9">
        <f t="shared" ref="AX40" ca="1" si="273">AW40*1000000</f>
        <v>0</v>
      </c>
      <c r="AY40" s="9">
        <f ca="1">_xlfn.IFNA(INDEX('充值活动|RMBActivities'!$S$5:$AS$59,MATCH($A40,'充值活动|RMBActivities'!$A:$A,0)-4,MATCH(AY$4,INDIRECT("'充值活动|RMBActivities'!$S"&amp;MATCH($A40,'充值活动|RMBActivities'!$A:$A,0)&amp;":$AQ"&amp;MATCH($A40,'充值活动|RMBActivities'!$A:$A,0)),0)+3),0)</f>
        <v>0</v>
      </c>
      <c r="AZ40" s="9">
        <f t="shared" ref="AZ40" ca="1" si="274">AY40*1000000</f>
        <v>0</v>
      </c>
      <c r="BA40" s="9"/>
      <c r="BB40" s="170"/>
      <c r="BC40" s="11">
        <f t="shared" ca="1" si="9"/>
        <v>5000000</v>
      </c>
      <c r="BD40" s="170">
        <f t="shared" ca="1" si="10"/>
        <v>416666.66666666669</v>
      </c>
      <c r="BE40" s="11">
        <f t="shared" ca="1" si="39"/>
        <v>5500000</v>
      </c>
      <c r="BF40" s="170">
        <f t="shared" ca="1" si="40"/>
        <v>458333.33333333331</v>
      </c>
      <c r="BG40" s="11">
        <f t="shared" ca="1" si="41"/>
        <v>6900000</v>
      </c>
      <c r="BH40" s="170">
        <f t="shared" ca="1" si="11"/>
        <v>575000</v>
      </c>
      <c r="BI40" s="10">
        <f t="shared" si="42"/>
        <v>12</v>
      </c>
      <c r="BU40" s="142">
        <v>0.9</v>
      </c>
      <c r="BV40" s="138">
        <f t="shared" si="232"/>
        <v>5400</v>
      </c>
      <c r="BW40" s="138">
        <f t="shared" si="232"/>
        <v>10800</v>
      </c>
      <c r="BX40" s="138">
        <f t="shared" si="232"/>
        <v>21600</v>
      </c>
      <c r="BY40" s="138">
        <f t="shared" si="232"/>
        <v>32400</v>
      </c>
      <c r="CA40" s="138">
        <f t="shared" ca="1" si="43"/>
        <v>500000</v>
      </c>
      <c r="CD40" s="146">
        <f t="shared" si="44"/>
        <v>2</v>
      </c>
      <c r="CE40" s="147">
        <f t="shared" si="44"/>
        <v>2</v>
      </c>
      <c r="CF40" s="138">
        <f t="shared" si="45"/>
        <v>2400000</v>
      </c>
      <c r="CG40" s="138">
        <f t="shared" si="46"/>
        <v>2400000</v>
      </c>
      <c r="CH40" s="138">
        <f t="shared" si="47"/>
        <v>720000</v>
      </c>
      <c r="CI40" s="138">
        <f t="shared" si="112"/>
        <v>10</v>
      </c>
      <c r="CJ40" s="138">
        <f t="shared" si="48"/>
        <v>960000</v>
      </c>
      <c r="CK40" s="138">
        <f t="shared" si="112"/>
        <v>10</v>
      </c>
      <c r="CL40" s="138">
        <f t="shared" si="49"/>
        <v>1200000</v>
      </c>
      <c r="CM40" s="138">
        <f t="shared" si="112"/>
        <v>14</v>
      </c>
      <c r="CN40" s="138">
        <f t="shared" si="50"/>
        <v>1440000</v>
      </c>
      <c r="CO40" s="138">
        <f t="shared" si="112"/>
        <v>20</v>
      </c>
      <c r="CP40" s="138">
        <f t="shared" si="51"/>
        <v>1680000</v>
      </c>
      <c r="CQ40" s="138">
        <f t="shared" si="112"/>
        <v>20</v>
      </c>
      <c r="CR40" s="138">
        <f t="shared" si="52"/>
        <v>1920000</v>
      </c>
      <c r="CS40" s="138">
        <f t="shared" si="233"/>
        <v>20</v>
      </c>
      <c r="CT40" s="138">
        <f t="shared" si="53"/>
        <v>2160000</v>
      </c>
      <c r="CU40" s="138">
        <f t="shared" si="113"/>
        <v>20</v>
      </c>
      <c r="CV40" s="138">
        <f t="shared" si="54"/>
        <v>2400000</v>
      </c>
      <c r="CW40" s="138">
        <f t="shared" si="114"/>
        <v>25</v>
      </c>
      <c r="CX40" s="138">
        <f t="shared" si="55"/>
        <v>3600000</v>
      </c>
      <c r="CY40" s="138">
        <f t="shared" si="115"/>
        <v>30</v>
      </c>
      <c r="CZ40" s="138">
        <f t="shared" si="56"/>
        <v>4800000</v>
      </c>
      <c r="DA40" s="138">
        <f t="shared" si="116"/>
        <v>25</v>
      </c>
      <c r="DB40" s="180">
        <f t="shared" si="57"/>
        <v>2400000</v>
      </c>
      <c r="DC40" s="138">
        <f t="shared" si="58"/>
        <v>720000</v>
      </c>
      <c r="DD40" s="138">
        <f t="shared" si="117"/>
        <v>10</v>
      </c>
      <c r="DE40" s="138">
        <f t="shared" si="59"/>
        <v>960000</v>
      </c>
      <c r="DF40" s="138">
        <f t="shared" si="117"/>
        <v>10</v>
      </c>
      <c r="DG40" s="138">
        <f t="shared" si="60"/>
        <v>1200000</v>
      </c>
      <c r="DH40" s="138">
        <f t="shared" si="117"/>
        <v>14</v>
      </c>
      <c r="DI40" s="138">
        <f t="shared" si="61"/>
        <v>1440000</v>
      </c>
      <c r="DJ40" s="138">
        <f t="shared" si="117"/>
        <v>20</v>
      </c>
      <c r="DK40" s="138">
        <f t="shared" si="62"/>
        <v>1680000</v>
      </c>
      <c r="DL40" s="138">
        <f t="shared" si="117"/>
        <v>20</v>
      </c>
      <c r="DM40" s="138">
        <f t="shared" si="63"/>
        <v>1920000</v>
      </c>
      <c r="DN40" s="138">
        <f t="shared" si="117"/>
        <v>20</v>
      </c>
      <c r="DO40" s="138">
        <f t="shared" si="64"/>
        <v>2160000</v>
      </c>
      <c r="DP40" s="138">
        <f t="shared" si="118"/>
        <v>20</v>
      </c>
      <c r="DQ40" s="138">
        <f t="shared" si="65"/>
        <v>2400000</v>
      </c>
      <c r="DR40" s="138">
        <f t="shared" si="119"/>
        <v>25</v>
      </c>
      <c r="DS40" s="138">
        <f t="shared" si="66"/>
        <v>3600000</v>
      </c>
      <c r="DT40" s="138">
        <f t="shared" si="120"/>
        <v>30</v>
      </c>
      <c r="DU40" s="138">
        <f t="shared" si="67"/>
        <v>4800000</v>
      </c>
      <c r="DV40" s="138">
        <f t="shared" si="121"/>
        <v>25</v>
      </c>
      <c r="DW40" s="180">
        <f t="shared" si="68"/>
        <v>2400000</v>
      </c>
      <c r="DZ40" s="146">
        <f t="shared" si="69"/>
        <v>2</v>
      </c>
      <c r="EA40" s="147">
        <f t="shared" si="70"/>
        <v>2</v>
      </c>
      <c r="EB40" s="181"/>
      <c r="EC40" s="147">
        <f t="shared" si="122"/>
        <v>0.5</v>
      </c>
      <c r="ED40" s="138">
        <f t="shared" si="71"/>
        <v>1200000</v>
      </c>
      <c r="EE40" s="138">
        <f t="shared" si="72"/>
        <v>1200000</v>
      </c>
      <c r="EF40" s="138">
        <f t="shared" si="73"/>
        <v>1200000</v>
      </c>
      <c r="EG40" s="138">
        <f t="shared" si="123"/>
        <v>10</v>
      </c>
      <c r="EH40" s="180">
        <f t="shared" si="74"/>
        <v>1200000</v>
      </c>
      <c r="EI40" s="138">
        <f t="shared" si="75"/>
        <v>1200000</v>
      </c>
      <c r="EJ40" s="138">
        <f t="shared" si="124"/>
        <v>10</v>
      </c>
      <c r="EK40" s="180">
        <f t="shared" si="76"/>
        <v>1200000</v>
      </c>
      <c r="EM40" s="147">
        <f t="shared" si="125"/>
        <v>0.75</v>
      </c>
      <c r="EN40" s="138">
        <f t="shared" si="77"/>
        <v>1800000</v>
      </c>
      <c r="EO40" s="138">
        <f t="shared" si="78"/>
        <v>1800000</v>
      </c>
      <c r="EP40" s="138">
        <f t="shared" si="79"/>
        <v>1800000</v>
      </c>
      <c r="EQ40" s="138">
        <f t="shared" si="126"/>
        <v>10</v>
      </c>
      <c r="ER40" s="180">
        <f t="shared" si="80"/>
        <v>1800000</v>
      </c>
      <c r="ES40" s="138">
        <f t="shared" si="81"/>
        <v>1800000</v>
      </c>
      <c r="ET40" s="138">
        <f t="shared" si="127"/>
        <v>10</v>
      </c>
      <c r="EU40" s="180">
        <f t="shared" si="82"/>
        <v>1800000</v>
      </c>
      <c r="EW40" s="147">
        <f t="shared" si="128"/>
        <v>1.25</v>
      </c>
      <c r="EX40" s="138">
        <f t="shared" si="83"/>
        <v>3000000</v>
      </c>
      <c r="EY40" s="138">
        <f t="shared" si="84"/>
        <v>3000000</v>
      </c>
      <c r="EZ40" s="138">
        <f t="shared" si="85"/>
        <v>3000000</v>
      </c>
      <c r="FA40" s="138">
        <f t="shared" si="129"/>
        <v>10</v>
      </c>
      <c r="FB40" s="180">
        <f t="shared" si="86"/>
        <v>3000000</v>
      </c>
      <c r="FC40" s="138">
        <f t="shared" si="87"/>
        <v>3000000</v>
      </c>
      <c r="FD40" s="138">
        <f t="shared" si="130"/>
        <v>10</v>
      </c>
      <c r="FE40" s="180">
        <f t="shared" si="88"/>
        <v>3000000</v>
      </c>
      <c r="FG40" s="147">
        <f t="shared" si="131"/>
        <v>1.5</v>
      </c>
      <c r="FH40" s="138">
        <f t="shared" si="89"/>
        <v>3600000</v>
      </c>
      <c r="FI40" s="138">
        <f t="shared" si="90"/>
        <v>3600000</v>
      </c>
      <c r="FJ40" s="138">
        <f t="shared" si="91"/>
        <v>3600000</v>
      </c>
      <c r="FK40" s="138">
        <f t="shared" si="132"/>
        <v>10</v>
      </c>
      <c r="FL40" s="180">
        <f t="shared" si="92"/>
        <v>3600000</v>
      </c>
      <c r="FM40" s="138">
        <f t="shared" si="93"/>
        <v>3600000</v>
      </c>
      <c r="FN40" s="138">
        <f t="shared" si="133"/>
        <v>10</v>
      </c>
      <c r="FO40" s="180">
        <f t="shared" si="94"/>
        <v>3600000</v>
      </c>
      <c r="FQ40" s="138">
        <f t="shared" ca="1" si="167"/>
        <v>2600000</v>
      </c>
      <c r="FR40" s="170">
        <f t="shared" ca="1" si="95"/>
        <v>216666.66666666666</v>
      </c>
      <c r="FS40" s="138">
        <f t="shared" ca="1" si="186"/>
        <v>2600000</v>
      </c>
      <c r="FT40" s="170">
        <f t="shared" ca="1" si="96"/>
        <v>216666.66666666666</v>
      </c>
      <c r="FU40" s="192">
        <v>0</v>
      </c>
      <c r="FW40" s="193">
        <f t="shared" si="264"/>
        <v>0</v>
      </c>
      <c r="FX40" s="193">
        <f t="shared" si="97"/>
        <v>0</v>
      </c>
      <c r="FY40" s="193">
        <f t="shared" si="98"/>
        <v>50</v>
      </c>
      <c r="FZ40" s="193">
        <f t="shared" si="99"/>
        <v>0</v>
      </c>
      <c r="GA40" s="193">
        <f t="shared" si="100"/>
        <v>0</v>
      </c>
      <c r="GB40" s="193">
        <f t="shared" si="101"/>
        <v>40</v>
      </c>
      <c r="GC40" s="193">
        <f t="shared" si="102"/>
        <v>0</v>
      </c>
      <c r="GD40" s="193">
        <f t="shared" si="103"/>
        <v>0</v>
      </c>
      <c r="GE40" s="193">
        <f t="shared" si="104"/>
        <v>10</v>
      </c>
      <c r="GF40" s="19">
        <f t="shared" si="226"/>
        <v>0</v>
      </c>
      <c r="GG40" s="19">
        <f t="shared" ca="1" si="105"/>
        <v>0.54166666666666663</v>
      </c>
      <c r="GH40" s="11">
        <f t="shared" ca="1" si="106"/>
        <v>0.54166666666666663</v>
      </c>
      <c r="GI40" s="11" t="str">
        <f t="shared" si="107"/>
        <v/>
      </c>
    </row>
    <row r="41" spans="1:198" x14ac:dyDescent="0.25">
      <c r="A41" s="10">
        <v>1203</v>
      </c>
      <c r="B41" s="126" t="str">
        <f t="shared" si="271"/>
        <v>特惠礼包.28元</v>
      </c>
      <c r="C41" s="127" t="str">
        <f>"充值，即可获得"&amp;B41&amp;"奖励"</f>
        <v>充值，即可获得特惠礼包.28元奖励</v>
      </c>
      <c r="D41" s="128">
        <v>1001</v>
      </c>
      <c r="E41" s="10" t="str">
        <f t="shared" si="268"/>
        <v>1|2|280000,1|1|28</v>
      </c>
      <c r="G41" s="10">
        <f>'充值活动|RMBActivities'!E22</f>
        <v>28</v>
      </c>
      <c r="H41" s="11">
        <f t="shared" si="1"/>
        <v>5600000</v>
      </c>
      <c r="I41" s="11">
        <f t="shared" si="2"/>
        <v>5600000</v>
      </c>
      <c r="J41" s="138" t="str">
        <f t="shared" si="17"/>
        <v>[[1680000,10],[2240000,10],[2800000,14],[3360000,20],[3920000,20],[4480000,20],[5040000,20],[5600000,25],[8400000,30],[11200000,25]]</v>
      </c>
      <c r="K41" s="138" t="str">
        <f t="shared" si="18"/>
        <v>[[1680000,10],[2240000,10],[2800000,14],[3360000,20],[3920000,20],[4480000,20],[5040000,20],[5600000,25],[8400000,30],[11200000,25]]</v>
      </c>
      <c r="L41" s="138" t="str">
        <f t="shared" si="19"/>
        <v>[[9,[2800000,10]],[10,[4200000,10]],[11,[7000000,10]],[12,[8400000,10]]]</v>
      </c>
      <c r="M41" s="138" t="str">
        <f t="shared" si="20"/>
        <v>[[9,[2800000,10]],[10,[4200000,10]],[11,[7000000,10]],[12,[8400000,10]]]</v>
      </c>
      <c r="N41" s="11">
        <f t="shared" ca="1" si="21"/>
        <v>19.704000000000001</v>
      </c>
      <c r="O41" s="11">
        <f t="shared" ca="1" si="236"/>
        <v>8.2959999999999994</v>
      </c>
      <c r="P41" s="139" t="s">
        <v>202</v>
      </c>
      <c r="Q41" s="10">
        <f t="shared" si="265"/>
        <v>1203</v>
      </c>
      <c r="R41" s="138" t="str">
        <f t="shared" si="24"/>
        <v>1203特惠礼包.28元</v>
      </c>
      <c r="S41" s="132" t="str">
        <f t="shared" si="25"/>
        <v>[[1,8400],[2,16800],[3,33600],[4,50400]]</v>
      </c>
      <c r="T41" s="132" t="str">
        <f t="shared" ca="1" si="26"/>
        <v>[[1,1140000],[2,1140000],[3,1140000],[4,1140000]]</v>
      </c>
      <c r="U41" s="138">
        <f t="shared" ca="1" si="27"/>
        <v>11400000</v>
      </c>
      <c r="V41" s="142">
        <v>0</v>
      </c>
      <c r="W41" s="142">
        <v>0</v>
      </c>
      <c r="X41" s="138" t="str">
        <f t="shared" si="28"/>
        <v/>
      </c>
      <c r="Z41" s="138">
        <f t="shared" ca="1" si="29"/>
        <v>11400000</v>
      </c>
      <c r="AA41" s="138">
        <f t="shared" ca="1" si="30"/>
        <v>11400000</v>
      </c>
      <c r="AB41" s="150">
        <f t="shared" ca="1" si="256"/>
        <v>11400000</v>
      </c>
      <c r="AC41" s="138">
        <f t="shared" ca="1" si="257"/>
        <v>4800000</v>
      </c>
      <c r="AE41" s="154">
        <f t="shared" si="272"/>
        <v>2</v>
      </c>
      <c r="AF41" s="147">
        <v>2</v>
      </c>
      <c r="AG41" s="11">
        <f t="shared" ca="1" si="188"/>
        <v>5800000</v>
      </c>
      <c r="AH41" s="9">
        <f ca="1">_xlfn.IFNA(INDEX('充值活动|RMBActivities'!$S$5:$AS$59,MATCH($A41,'充值活动|RMBActivities'!$A:$A,0)-4,MATCH(AH$4,INDIRECT("'充值活动|RMBActivities'!$S"&amp;MATCH($A41,'充值活动|RMBActivities'!$A:$A,0)&amp;":$AQ"&amp;MATCH($A41,'充值活动|RMBActivities'!$A:$A,0)),0)+3),0)</f>
        <v>5800000</v>
      </c>
      <c r="AI41" s="9">
        <f ca="1">_xlfn.IFNA(INDEX('充值活动|RMBActivities'!$S$5:$AS$59,MATCH($A41,'充值活动|RMBActivities'!$A:$A,0)-4,MATCH(AI$4,INDIRECT("'充值活动|RMBActivities'!$S"&amp;MATCH($A41,'充值活动|RMBActivities'!$A:$A,0)&amp;":$AQ"&amp;MATCH($A41,'充值活动|RMBActivities'!$A:$A,0)),0)+3),0)</f>
        <v>150</v>
      </c>
      <c r="AJ41" s="9">
        <f t="shared" ca="1" si="33"/>
        <v>1500000</v>
      </c>
      <c r="AK41" s="9">
        <f ca="1">_xlfn.IFNA(INDEX('充值活动|RMBActivities'!$S$5:$AS$59,MATCH($A41,'充值活动|RMBActivities'!$A:$A,0)-4,MATCH(AK$4,INDIRECT("'充值活动|RMBActivities'!$S"&amp;MATCH($A41,'充值活动|RMBActivities'!$A:$A,0)&amp;":$AQ"&amp;MATCH($A41,'充值活动|RMBActivities'!$A:$A,0)),0)+3),0)</f>
        <v>40</v>
      </c>
      <c r="AL41" s="9">
        <f t="shared" ca="1" si="34"/>
        <v>800000</v>
      </c>
      <c r="AM41" s="9">
        <f ca="1">_xlfn.IFNA(INDEX('充值活动|RMBActivities'!$S$5:$AS$59,MATCH($A41,'充值活动|RMBActivities'!$A:$A,0)-4,MATCH(AM$4,INDIRECT("'充值活动|RMBActivities'!$S"&amp;MATCH($A41,'充值活动|RMBActivities'!$A:$A,0)&amp;":$AQ"&amp;MATCH($A41,'充值活动|RMBActivities'!$A:$A,0)),0)+3),0)</f>
        <v>40</v>
      </c>
      <c r="AN41" s="9">
        <f t="shared" ca="1" si="141"/>
        <v>2000000</v>
      </c>
      <c r="AO41" s="9">
        <f ca="1">_xlfn.IFNA(INDEX('充值活动|RMBActivities'!$S$5:$AS$59,MATCH($A41,'充值活动|RMBActivities'!$A:$A,0)-4,MATCH(AO$4,INDIRECT("'充值活动|RMBActivities'!$S"&amp;MATCH($A41,'充值活动|RMBActivities'!$A:$A,0)&amp;":$AQ"&amp;MATCH($A41,'充值活动|RMBActivities'!$A:$A,0)),0)+3),0)</f>
        <v>0</v>
      </c>
      <c r="AP41" s="9">
        <f t="shared" ca="1" si="142"/>
        <v>0</v>
      </c>
      <c r="AQ41" s="9">
        <f ca="1">_xlfn.IFNA(INDEX('充值活动|RMBActivities'!$S$5:$AS$59,MATCH($A41,'充值活动|RMBActivities'!$A:$A,0)-4,MATCH(AQ$4,INDIRECT("'充值活动|RMBActivities'!$S"&amp;MATCH($A41,'充值活动|RMBActivities'!$A:$A,0)&amp;":$AQ"&amp;MATCH($A41,'充值活动|RMBActivities'!$A:$A,0)),0)+3),0)</f>
        <v>5</v>
      </c>
      <c r="AR41" s="9">
        <f t="shared" ca="1" si="36"/>
        <v>500000</v>
      </c>
      <c r="AS41" s="9">
        <f ca="1">_xlfn.IFNA(INDEX('充值活动|RMBActivities'!$S$5:$AS$59,MATCH($A41,'充值活动|RMBActivities'!$A:$A,0)-4,MATCH(AS$4,INDIRECT("'充值活动|RMBActivities'!$S"&amp;MATCH($A41,'充值活动|RMBActivities'!$A:$A,0)&amp;":$AQ"&amp;MATCH($A41,'充值活动|RMBActivities'!$A:$A,0)),0)+3),0)</f>
        <v>0</v>
      </c>
      <c r="AT41" s="9">
        <f t="shared" ca="1" si="215"/>
        <v>0</v>
      </c>
      <c r="AU41" s="9">
        <f ca="1">_xlfn.IFNA(INDEX('充值活动|RMBActivities'!$S$5:$AS$59,MATCH($A41,'充值活动|RMBActivities'!$A:$A,0)-4,MATCH(AU$4,INDIRECT("'充值活动|RMBActivities'!$S"&amp;MATCH($A41,'充值活动|RMBActivities'!$A:$A,0)&amp;":$AQ"&amp;MATCH($A41,'充值活动|RMBActivities'!$A:$A,0)),0)+3),0)</f>
        <v>0</v>
      </c>
      <c r="AV41" s="9">
        <f t="shared" ca="1" si="215"/>
        <v>0</v>
      </c>
      <c r="AW41" s="9">
        <f ca="1">_xlfn.IFNA(INDEX('充值活动|RMBActivities'!$S$5:$AS$59,MATCH($A41,'充值活动|RMBActivities'!$A:$A,0)-4,MATCH(AW$4,INDIRECT("'充值活动|RMBActivities'!$S"&amp;MATCH($A41,'充值活动|RMBActivities'!$A:$A,0)&amp;":$AQ"&amp;MATCH($A41,'充值活动|RMBActivities'!$A:$A,0)),0)+3),0)</f>
        <v>0</v>
      </c>
      <c r="AX41" s="9">
        <f t="shared" ref="AX41" ca="1" si="275">AW41*1000000</f>
        <v>0</v>
      </c>
      <c r="AY41" s="9">
        <f ca="1">_xlfn.IFNA(INDEX('充值活动|RMBActivities'!$S$5:$AS$59,MATCH($A41,'充值活动|RMBActivities'!$A:$A,0)-4,MATCH(AY$4,INDIRECT("'充值活动|RMBActivities'!$S"&amp;MATCH($A41,'充值活动|RMBActivities'!$A:$A,0)&amp;":$AQ"&amp;MATCH($A41,'充值活动|RMBActivities'!$A:$A,0)),0)+3),0)</f>
        <v>0</v>
      </c>
      <c r="AZ41" s="9">
        <f t="shared" ref="AZ41" ca="1" si="276">AY41*1000000</f>
        <v>0</v>
      </c>
      <c r="BA41" s="9"/>
      <c r="BB41" s="170"/>
      <c r="BC41" s="11">
        <f t="shared" ca="1" si="9"/>
        <v>11400000</v>
      </c>
      <c r="BD41" s="170">
        <f t="shared" ca="1" si="10"/>
        <v>407142.85714285716</v>
      </c>
      <c r="BE41" s="11">
        <f t="shared" ca="1" si="39"/>
        <v>12900000</v>
      </c>
      <c r="BF41" s="170">
        <f t="shared" ca="1" si="40"/>
        <v>460714.28571428574</v>
      </c>
      <c r="BG41" s="11">
        <f t="shared" ca="1" si="41"/>
        <v>16200000</v>
      </c>
      <c r="BH41" s="170">
        <f t="shared" ca="1" si="11"/>
        <v>578571.42857142852</v>
      </c>
      <c r="BI41" s="10">
        <f t="shared" si="42"/>
        <v>28</v>
      </c>
      <c r="BU41" s="142">
        <v>0.6</v>
      </c>
      <c r="BV41" s="138">
        <f t="shared" si="232"/>
        <v>8400</v>
      </c>
      <c r="BW41" s="138">
        <f t="shared" si="232"/>
        <v>16800</v>
      </c>
      <c r="BX41" s="138">
        <f t="shared" si="232"/>
        <v>33600</v>
      </c>
      <c r="BY41" s="138">
        <f t="shared" si="232"/>
        <v>50400</v>
      </c>
      <c r="CA41" s="138">
        <f t="shared" ca="1" si="43"/>
        <v>1140000</v>
      </c>
      <c r="CD41" s="146">
        <f t="shared" si="44"/>
        <v>2</v>
      </c>
      <c r="CE41" s="147">
        <f t="shared" si="44"/>
        <v>2</v>
      </c>
      <c r="CF41" s="138">
        <f t="shared" si="45"/>
        <v>5600000</v>
      </c>
      <c r="CG41" s="138">
        <f t="shared" si="46"/>
        <v>5600000</v>
      </c>
      <c r="CH41" s="138">
        <f t="shared" si="47"/>
        <v>1680000</v>
      </c>
      <c r="CI41" s="138">
        <f t="shared" si="112"/>
        <v>10</v>
      </c>
      <c r="CJ41" s="138">
        <f t="shared" si="48"/>
        <v>2240000</v>
      </c>
      <c r="CK41" s="138">
        <f t="shared" si="112"/>
        <v>10</v>
      </c>
      <c r="CL41" s="138">
        <f t="shared" si="49"/>
        <v>2800000</v>
      </c>
      <c r="CM41" s="138">
        <f t="shared" si="112"/>
        <v>14</v>
      </c>
      <c r="CN41" s="138">
        <f t="shared" si="50"/>
        <v>3360000</v>
      </c>
      <c r="CO41" s="138">
        <f t="shared" si="112"/>
        <v>20</v>
      </c>
      <c r="CP41" s="138">
        <f t="shared" si="51"/>
        <v>3919999.9999999995</v>
      </c>
      <c r="CQ41" s="138">
        <f t="shared" si="112"/>
        <v>20</v>
      </c>
      <c r="CR41" s="138">
        <f t="shared" si="52"/>
        <v>4480000</v>
      </c>
      <c r="CS41" s="138">
        <f t="shared" si="233"/>
        <v>20</v>
      </c>
      <c r="CT41" s="138">
        <f t="shared" si="53"/>
        <v>5040000</v>
      </c>
      <c r="CU41" s="138">
        <f t="shared" si="113"/>
        <v>20</v>
      </c>
      <c r="CV41" s="138">
        <f t="shared" si="54"/>
        <v>5600000</v>
      </c>
      <c r="CW41" s="138">
        <f t="shared" si="114"/>
        <v>25</v>
      </c>
      <c r="CX41" s="138">
        <f t="shared" si="55"/>
        <v>8400000</v>
      </c>
      <c r="CY41" s="138">
        <f t="shared" si="115"/>
        <v>30</v>
      </c>
      <c r="CZ41" s="138">
        <f t="shared" si="56"/>
        <v>11200000</v>
      </c>
      <c r="DA41" s="138">
        <f t="shared" si="116"/>
        <v>25</v>
      </c>
      <c r="DB41" s="180">
        <f t="shared" si="57"/>
        <v>5600000</v>
      </c>
      <c r="DC41" s="138">
        <f t="shared" si="58"/>
        <v>1680000</v>
      </c>
      <c r="DD41" s="138">
        <f t="shared" si="117"/>
        <v>10</v>
      </c>
      <c r="DE41" s="138">
        <f t="shared" si="59"/>
        <v>2240000</v>
      </c>
      <c r="DF41" s="138">
        <f t="shared" si="117"/>
        <v>10</v>
      </c>
      <c r="DG41" s="138">
        <f t="shared" si="60"/>
        <v>2800000</v>
      </c>
      <c r="DH41" s="138">
        <f t="shared" si="117"/>
        <v>14</v>
      </c>
      <c r="DI41" s="138">
        <f t="shared" si="61"/>
        <v>3360000</v>
      </c>
      <c r="DJ41" s="138">
        <f t="shared" si="117"/>
        <v>20</v>
      </c>
      <c r="DK41" s="138">
        <f t="shared" si="62"/>
        <v>3919999.9999999995</v>
      </c>
      <c r="DL41" s="138">
        <f t="shared" si="117"/>
        <v>20</v>
      </c>
      <c r="DM41" s="138">
        <f t="shared" si="63"/>
        <v>4480000</v>
      </c>
      <c r="DN41" s="138">
        <f t="shared" si="117"/>
        <v>20</v>
      </c>
      <c r="DO41" s="138">
        <f t="shared" si="64"/>
        <v>5040000</v>
      </c>
      <c r="DP41" s="138">
        <f t="shared" si="118"/>
        <v>20</v>
      </c>
      <c r="DQ41" s="138">
        <f t="shared" si="65"/>
        <v>5600000</v>
      </c>
      <c r="DR41" s="138">
        <f t="shared" si="119"/>
        <v>25</v>
      </c>
      <c r="DS41" s="138">
        <f t="shared" si="66"/>
        <v>8400000</v>
      </c>
      <c r="DT41" s="138">
        <f t="shared" si="120"/>
        <v>30</v>
      </c>
      <c r="DU41" s="138">
        <f t="shared" si="67"/>
        <v>11200000</v>
      </c>
      <c r="DV41" s="138">
        <f t="shared" si="121"/>
        <v>25</v>
      </c>
      <c r="DW41" s="180">
        <f t="shared" si="68"/>
        <v>5600000</v>
      </c>
      <c r="DZ41" s="146">
        <f t="shared" si="69"/>
        <v>2</v>
      </c>
      <c r="EA41" s="147">
        <f t="shared" si="70"/>
        <v>2</v>
      </c>
      <c r="EB41" s="181"/>
      <c r="EC41" s="147">
        <f t="shared" si="122"/>
        <v>0.5</v>
      </c>
      <c r="ED41" s="138">
        <f t="shared" si="71"/>
        <v>2800000</v>
      </c>
      <c r="EE41" s="138">
        <f t="shared" si="72"/>
        <v>2800000</v>
      </c>
      <c r="EF41" s="138">
        <f t="shared" si="73"/>
        <v>2800000</v>
      </c>
      <c r="EG41" s="138">
        <f t="shared" si="123"/>
        <v>10</v>
      </c>
      <c r="EH41" s="180">
        <f t="shared" si="74"/>
        <v>2800000</v>
      </c>
      <c r="EI41" s="138">
        <f t="shared" si="75"/>
        <v>2800000</v>
      </c>
      <c r="EJ41" s="138">
        <f t="shared" si="124"/>
        <v>10</v>
      </c>
      <c r="EK41" s="180">
        <f t="shared" si="76"/>
        <v>2800000</v>
      </c>
      <c r="EM41" s="147">
        <f t="shared" si="125"/>
        <v>0.75</v>
      </c>
      <c r="EN41" s="138">
        <f t="shared" si="77"/>
        <v>4200000</v>
      </c>
      <c r="EO41" s="138">
        <f t="shared" si="78"/>
        <v>4200000</v>
      </c>
      <c r="EP41" s="138">
        <f t="shared" si="79"/>
        <v>4200000</v>
      </c>
      <c r="EQ41" s="138">
        <f t="shared" si="126"/>
        <v>10</v>
      </c>
      <c r="ER41" s="180">
        <f t="shared" si="80"/>
        <v>4200000</v>
      </c>
      <c r="ES41" s="138">
        <f t="shared" si="81"/>
        <v>4200000</v>
      </c>
      <c r="ET41" s="138">
        <f t="shared" si="127"/>
        <v>10</v>
      </c>
      <c r="EU41" s="180">
        <f t="shared" si="82"/>
        <v>4200000</v>
      </c>
      <c r="EW41" s="147">
        <f t="shared" si="128"/>
        <v>1.25</v>
      </c>
      <c r="EX41" s="138">
        <f t="shared" si="83"/>
        <v>7000000</v>
      </c>
      <c r="EY41" s="138">
        <f t="shared" si="84"/>
        <v>7000000</v>
      </c>
      <c r="EZ41" s="138">
        <f t="shared" si="85"/>
        <v>7000000</v>
      </c>
      <c r="FA41" s="138">
        <f t="shared" si="129"/>
        <v>10</v>
      </c>
      <c r="FB41" s="180">
        <f t="shared" si="86"/>
        <v>7000000</v>
      </c>
      <c r="FC41" s="138">
        <f t="shared" si="87"/>
        <v>7000000</v>
      </c>
      <c r="FD41" s="138">
        <f t="shared" si="130"/>
        <v>10</v>
      </c>
      <c r="FE41" s="180">
        <f t="shared" si="88"/>
        <v>7000000</v>
      </c>
      <c r="FG41" s="147">
        <f t="shared" si="131"/>
        <v>1.5</v>
      </c>
      <c r="FH41" s="138">
        <f t="shared" si="89"/>
        <v>8400000</v>
      </c>
      <c r="FI41" s="138">
        <f t="shared" si="90"/>
        <v>8400000</v>
      </c>
      <c r="FJ41" s="138">
        <f t="shared" si="91"/>
        <v>8400000</v>
      </c>
      <c r="FK41" s="138">
        <f t="shared" si="132"/>
        <v>10</v>
      </c>
      <c r="FL41" s="180">
        <f t="shared" si="92"/>
        <v>8400000</v>
      </c>
      <c r="FM41" s="138">
        <f t="shared" si="93"/>
        <v>8400000</v>
      </c>
      <c r="FN41" s="138">
        <f t="shared" si="133"/>
        <v>10</v>
      </c>
      <c r="FO41" s="180">
        <f t="shared" si="94"/>
        <v>8400000</v>
      </c>
      <c r="FQ41" s="138">
        <f t="shared" ca="1" si="167"/>
        <v>5800000</v>
      </c>
      <c r="FR41" s="170">
        <f t="shared" ca="1" si="95"/>
        <v>207142.85714285713</v>
      </c>
      <c r="FS41" s="138">
        <f t="shared" ca="1" si="186"/>
        <v>5800000</v>
      </c>
      <c r="FT41" s="170">
        <f t="shared" ca="1" si="96"/>
        <v>207142.85714285713</v>
      </c>
      <c r="FU41" s="192">
        <v>0</v>
      </c>
      <c r="FW41" s="193">
        <f t="shared" si="264"/>
        <v>0</v>
      </c>
      <c r="FX41" s="193">
        <f t="shared" si="97"/>
        <v>0</v>
      </c>
      <c r="FY41" s="193">
        <f t="shared" si="98"/>
        <v>33</v>
      </c>
      <c r="FZ41" s="193">
        <f t="shared" si="99"/>
        <v>0</v>
      </c>
      <c r="GA41" s="193">
        <f t="shared" si="100"/>
        <v>0</v>
      </c>
      <c r="GB41" s="193">
        <f t="shared" si="101"/>
        <v>34</v>
      </c>
      <c r="GC41" s="193">
        <f t="shared" si="102"/>
        <v>0</v>
      </c>
      <c r="GD41" s="193">
        <f t="shared" si="103"/>
        <v>0</v>
      </c>
      <c r="GE41" s="193">
        <f t="shared" si="104"/>
        <v>33</v>
      </c>
      <c r="GF41" s="19">
        <f t="shared" si="226"/>
        <v>0</v>
      </c>
      <c r="GG41" s="19">
        <f t="shared" ca="1" si="105"/>
        <v>0.5178571428571429</v>
      </c>
      <c r="GH41" s="11">
        <f t="shared" ca="1" si="106"/>
        <v>0.5178571428571429</v>
      </c>
      <c r="GI41" s="11" t="str">
        <f t="shared" si="107"/>
        <v/>
      </c>
    </row>
    <row r="42" spans="1:198" x14ac:dyDescent="0.25">
      <c r="A42" s="10">
        <v>1204</v>
      </c>
      <c r="B42" s="126" t="str">
        <f t="shared" si="271"/>
        <v>特惠礼包.50元</v>
      </c>
      <c r="C42" s="127" t="str">
        <f>"充值，即可获得"&amp;B42&amp;"奖励"</f>
        <v>充值，即可获得特惠礼包.50元奖励</v>
      </c>
      <c r="D42" s="128">
        <v>1001</v>
      </c>
      <c r="E42" s="10" t="str">
        <f t="shared" si="268"/>
        <v>1|2|500000,1|1|50</v>
      </c>
      <c r="G42" s="10">
        <f>'充值活动|RMBActivities'!E23</f>
        <v>50</v>
      </c>
      <c r="H42" s="11">
        <f t="shared" si="1"/>
        <v>10000000</v>
      </c>
      <c r="I42" s="11">
        <f t="shared" si="2"/>
        <v>10000000</v>
      </c>
      <c r="J42" s="138" t="str">
        <f t="shared" si="17"/>
        <v>[[3000000,10],[4000000,10],[5000000,14],[6000000,20],[7000000,20],[8000000,20],[9000000,20],[10000000,25],[15000000,30],[20000000,25]]</v>
      </c>
      <c r="K42" s="138" t="str">
        <f t="shared" si="18"/>
        <v>[[3000000,10],[4000000,10],[5000000,14],[6000000,20],[7000000,20],[8000000,20],[9000000,20],[10000000,25],[15000000,30],[20000000,25]]</v>
      </c>
      <c r="L42" s="138" t="str">
        <f t="shared" si="19"/>
        <v>[[9,[5000000,10]],[10,[7500000,10]],[11,[12500000,10]],[12,[15000000,10]]]</v>
      </c>
      <c r="M42" s="138" t="str">
        <f t="shared" si="20"/>
        <v>[[9,[5000000,10]],[10,[7500000,10]],[11,[12500000,10]],[12,[15000000,10]]]</v>
      </c>
      <c r="N42" s="11">
        <f t="shared" ca="1" si="21"/>
        <v>35.134999999999998</v>
      </c>
      <c r="O42" s="11">
        <f t="shared" ca="1" si="236"/>
        <v>14.865000000000002</v>
      </c>
      <c r="P42" s="139" t="s">
        <v>203</v>
      </c>
      <c r="Q42" s="10">
        <f t="shared" si="265"/>
        <v>1204</v>
      </c>
      <c r="R42" s="138" t="str">
        <f t="shared" si="24"/>
        <v>1204特惠礼包.50元</v>
      </c>
      <c r="S42" s="132" t="str">
        <f t="shared" si="25"/>
        <v>[[1,10000],[2,20000],[3,40000],[4,60000]]</v>
      </c>
      <c r="T42" s="132" t="str">
        <f t="shared" ca="1" si="26"/>
        <v>[[1,2080000],[2,2080000],[3,2080000],[4,2080000]]</v>
      </c>
      <c r="U42" s="138">
        <f t="shared" ca="1" si="27"/>
        <v>20800000</v>
      </c>
      <c r="V42" s="142">
        <v>0</v>
      </c>
      <c r="W42" s="142">
        <v>0</v>
      </c>
      <c r="X42" s="138" t="str">
        <f t="shared" si="28"/>
        <v/>
      </c>
      <c r="Z42" s="138">
        <f t="shared" ca="1" si="29"/>
        <v>20800000</v>
      </c>
      <c r="AA42" s="138">
        <f t="shared" ca="1" si="30"/>
        <v>20800000</v>
      </c>
      <c r="AB42" s="150">
        <f t="shared" ca="1" si="256"/>
        <v>20800000</v>
      </c>
      <c r="AC42" s="138">
        <f t="shared" ca="1" si="257"/>
        <v>8800000</v>
      </c>
      <c r="AE42" s="154">
        <f t="shared" si="272"/>
        <v>2</v>
      </c>
      <c r="AF42" s="147">
        <v>2</v>
      </c>
      <c r="AG42" s="11">
        <f t="shared" ca="1" si="188"/>
        <v>10800000</v>
      </c>
      <c r="AH42" s="9">
        <f ca="1">_xlfn.IFNA(INDEX('充值活动|RMBActivities'!$S$5:$AS$59,MATCH($A42,'充值活动|RMBActivities'!$A:$A,0)-4,MATCH(AH$4,INDIRECT("'充值活动|RMBActivities'!$S"&amp;MATCH($A42,'充值活动|RMBActivities'!$A:$A,0)&amp;":$AQ"&amp;MATCH($A42,'充值活动|RMBActivities'!$A:$A,0)),0)+3),0)</f>
        <v>10800000</v>
      </c>
      <c r="AI42" s="9">
        <f ca="1">_xlfn.IFNA(INDEX('充值活动|RMBActivities'!$S$5:$AS$59,MATCH($A42,'充值活动|RMBActivities'!$A:$A,0)-4,MATCH(AI$4,INDIRECT("'充值活动|RMBActivities'!$S"&amp;MATCH($A42,'充值活动|RMBActivities'!$A:$A,0)&amp;":$AQ"&amp;MATCH($A42,'充值活动|RMBActivities'!$A:$A,0)),0)+3),0)</f>
        <v>360</v>
      </c>
      <c r="AJ42" s="9">
        <f t="shared" ca="1" si="33"/>
        <v>3600000</v>
      </c>
      <c r="AK42" s="9">
        <f ca="1">_xlfn.IFNA(INDEX('充值活动|RMBActivities'!$S$5:$AS$59,MATCH($A42,'充值活动|RMBActivities'!$A:$A,0)-4,MATCH(AK$4,INDIRECT("'充值活动|RMBActivities'!$S"&amp;MATCH($A42,'充值活动|RMBActivities'!$A:$A,0)&amp;":$AQ"&amp;MATCH($A42,'充值活动|RMBActivities'!$A:$A,0)),0)+3),0)</f>
        <v>60</v>
      </c>
      <c r="AL42" s="9">
        <f t="shared" ca="1" si="34"/>
        <v>1200000</v>
      </c>
      <c r="AM42" s="9">
        <f ca="1">_xlfn.IFNA(INDEX('充值活动|RMBActivities'!$S$5:$AS$59,MATCH($A42,'充值活动|RMBActivities'!$A:$A,0)-4,MATCH(AM$4,INDIRECT("'充值活动|RMBActivities'!$S"&amp;MATCH($A42,'充值活动|RMBActivities'!$A:$A,0)&amp;":$AQ"&amp;MATCH($A42,'充值活动|RMBActivities'!$A:$A,0)),0)+3),0)</f>
        <v>60</v>
      </c>
      <c r="AN42" s="9">
        <f t="shared" ca="1" si="141"/>
        <v>3000000</v>
      </c>
      <c r="AO42" s="9">
        <f ca="1">_xlfn.IFNA(INDEX('充值活动|RMBActivities'!$S$5:$AS$59,MATCH($A42,'充值活动|RMBActivities'!$A:$A,0)-4,MATCH(AO$4,INDIRECT("'充值活动|RMBActivities'!$S"&amp;MATCH($A42,'充值活动|RMBActivities'!$A:$A,0)&amp;":$AQ"&amp;MATCH($A42,'充值活动|RMBActivities'!$A:$A,0)),0)+3),0)</f>
        <v>0</v>
      </c>
      <c r="AP42" s="9">
        <f t="shared" ca="1" si="142"/>
        <v>0</v>
      </c>
      <c r="AQ42" s="9">
        <f ca="1">_xlfn.IFNA(INDEX('充值活动|RMBActivities'!$S$5:$AS$59,MATCH($A42,'充值活动|RMBActivities'!$A:$A,0)-4,MATCH(AQ$4,INDIRECT("'充值活动|RMBActivities'!$S"&amp;MATCH($A42,'充值活动|RMBActivities'!$A:$A,0)&amp;":$AQ"&amp;MATCH($A42,'充值活动|RMBActivities'!$A:$A,0)),0)+3),0)</f>
        <v>10</v>
      </c>
      <c r="AR42" s="9">
        <f t="shared" ca="1" si="36"/>
        <v>1000000</v>
      </c>
      <c r="AS42" s="9">
        <f ca="1">_xlfn.IFNA(INDEX('充值活动|RMBActivities'!$S$5:$AS$59,MATCH($A42,'充值活动|RMBActivities'!$A:$A,0)-4,MATCH(AS$4,INDIRECT("'充值活动|RMBActivities'!$S"&amp;MATCH($A42,'充值活动|RMBActivities'!$A:$A,0)&amp;":$AQ"&amp;MATCH($A42,'充值活动|RMBActivities'!$A:$A,0)),0)+3),0)</f>
        <v>0</v>
      </c>
      <c r="AT42" s="9">
        <f t="shared" ca="1" si="215"/>
        <v>0</v>
      </c>
      <c r="AU42" s="9">
        <f ca="1">_xlfn.IFNA(INDEX('充值活动|RMBActivities'!$S$5:$AS$59,MATCH($A42,'充值活动|RMBActivities'!$A:$A,0)-4,MATCH(AU$4,INDIRECT("'充值活动|RMBActivities'!$S"&amp;MATCH($A42,'充值活动|RMBActivities'!$A:$A,0)&amp;":$AQ"&amp;MATCH($A42,'充值活动|RMBActivities'!$A:$A,0)),0)+3),0)</f>
        <v>0</v>
      </c>
      <c r="AV42" s="9">
        <f t="shared" ca="1" si="215"/>
        <v>0</v>
      </c>
      <c r="AW42" s="9">
        <f ca="1">_xlfn.IFNA(INDEX('充值活动|RMBActivities'!$S$5:$AS$59,MATCH($A42,'充值活动|RMBActivities'!$A:$A,0)-4,MATCH(AW$4,INDIRECT("'充值活动|RMBActivities'!$S"&amp;MATCH($A42,'充值活动|RMBActivities'!$A:$A,0)&amp;":$AQ"&amp;MATCH($A42,'充值活动|RMBActivities'!$A:$A,0)),0)+3),0)</f>
        <v>0</v>
      </c>
      <c r="AX42" s="9">
        <f t="shared" ref="AX42:AX56" ca="1" si="277">AW42*1000000</f>
        <v>0</v>
      </c>
      <c r="AY42" s="9">
        <f ca="1">_xlfn.IFNA(INDEX('充值活动|RMBActivities'!$S$5:$AS$59,MATCH($A42,'充值活动|RMBActivities'!$A:$A,0)-4,MATCH(AY$4,INDIRECT("'充值活动|RMBActivities'!$S"&amp;MATCH($A42,'充值活动|RMBActivities'!$A:$A,0)&amp;":$AQ"&amp;MATCH($A42,'充值活动|RMBActivities'!$A:$A,0)),0)+3),0)</f>
        <v>0</v>
      </c>
      <c r="AZ42" s="9">
        <f t="shared" ref="AZ42:AZ56" ca="1" si="278">AY42*1000000</f>
        <v>0</v>
      </c>
      <c r="BA42" s="9"/>
      <c r="BB42" s="170"/>
      <c r="BC42" s="11">
        <f t="shared" ca="1" si="9"/>
        <v>20800000</v>
      </c>
      <c r="BD42" s="170">
        <f t="shared" ca="1" si="10"/>
        <v>416000</v>
      </c>
      <c r="BE42" s="11">
        <f t="shared" ca="1" si="39"/>
        <v>24400000</v>
      </c>
      <c r="BF42" s="170">
        <f t="shared" ca="1" si="40"/>
        <v>488000</v>
      </c>
      <c r="BG42" s="11">
        <f t="shared" ca="1" si="41"/>
        <v>29600000</v>
      </c>
      <c r="BH42" s="170">
        <f t="shared" ca="1" si="11"/>
        <v>592000</v>
      </c>
      <c r="BI42" s="10">
        <f t="shared" si="42"/>
        <v>50</v>
      </c>
      <c r="BU42" s="142">
        <v>0.4</v>
      </c>
      <c r="BV42" s="138">
        <f t="shared" si="232"/>
        <v>10000</v>
      </c>
      <c r="BW42" s="138">
        <f t="shared" si="232"/>
        <v>20000</v>
      </c>
      <c r="BX42" s="138">
        <f t="shared" si="232"/>
        <v>40000</v>
      </c>
      <c r="BY42" s="138">
        <f t="shared" si="232"/>
        <v>60000</v>
      </c>
      <c r="CA42" s="138">
        <f t="shared" ca="1" si="43"/>
        <v>2080000</v>
      </c>
      <c r="CD42" s="146">
        <f t="shared" si="44"/>
        <v>2</v>
      </c>
      <c r="CE42" s="147">
        <f t="shared" si="44"/>
        <v>2</v>
      </c>
      <c r="CF42" s="138">
        <f t="shared" si="45"/>
        <v>10000000</v>
      </c>
      <c r="CG42" s="138">
        <f t="shared" si="46"/>
        <v>10000000</v>
      </c>
      <c r="CH42" s="138">
        <f t="shared" si="47"/>
        <v>3000000</v>
      </c>
      <c r="CI42" s="138">
        <f t="shared" si="112"/>
        <v>10</v>
      </c>
      <c r="CJ42" s="138">
        <f t="shared" si="48"/>
        <v>4000000</v>
      </c>
      <c r="CK42" s="138">
        <f t="shared" si="112"/>
        <v>10</v>
      </c>
      <c r="CL42" s="138">
        <f t="shared" si="49"/>
        <v>5000000</v>
      </c>
      <c r="CM42" s="138">
        <f t="shared" si="112"/>
        <v>14</v>
      </c>
      <c r="CN42" s="138">
        <f t="shared" si="50"/>
        <v>6000000</v>
      </c>
      <c r="CO42" s="138">
        <f t="shared" si="112"/>
        <v>20</v>
      </c>
      <c r="CP42" s="138">
        <f t="shared" si="51"/>
        <v>7000000</v>
      </c>
      <c r="CQ42" s="138">
        <f t="shared" si="112"/>
        <v>20</v>
      </c>
      <c r="CR42" s="138">
        <f t="shared" si="52"/>
        <v>8000000</v>
      </c>
      <c r="CS42" s="138">
        <f t="shared" si="233"/>
        <v>20</v>
      </c>
      <c r="CT42" s="138">
        <f t="shared" si="53"/>
        <v>9000000</v>
      </c>
      <c r="CU42" s="138">
        <f t="shared" si="113"/>
        <v>20</v>
      </c>
      <c r="CV42" s="138">
        <f t="shared" si="54"/>
        <v>10000000</v>
      </c>
      <c r="CW42" s="138">
        <f t="shared" si="114"/>
        <v>25</v>
      </c>
      <c r="CX42" s="138">
        <f t="shared" si="55"/>
        <v>15000000</v>
      </c>
      <c r="CY42" s="138">
        <f t="shared" si="115"/>
        <v>30</v>
      </c>
      <c r="CZ42" s="138">
        <f t="shared" si="56"/>
        <v>20000000</v>
      </c>
      <c r="DA42" s="138">
        <f t="shared" si="116"/>
        <v>25</v>
      </c>
      <c r="DB42" s="180">
        <f t="shared" si="57"/>
        <v>10000000</v>
      </c>
      <c r="DC42" s="138">
        <f t="shared" si="58"/>
        <v>3000000</v>
      </c>
      <c r="DD42" s="138">
        <f t="shared" si="117"/>
        <v>10</v>
      </c>
      <c r="DE42" s="138">
        <f t="shared" si="59"/>
        <v>4000000</v>
      </c>
      <c r="DF42" s="138">
        <f t="shared" si="117"/>
        <v>10</v>
      </c>
      <c r="DG42" s="138">
        <f t="shared" si="60"/>
        <v>5000000</v>
      </c>
      <c r="DH42" s="138">
        <f t="shared" si="117"/>
        <v>14</v>
      </c>
      <c r="DI42" s="138">
        <f t="shared" si="61"/>
        <v>6000000</v>
      </c>
      <c r="DJ42" s="138">
        <f t="shared" si="117"/>
        <v>20</v>
      </c>
      <c r="DK42" s="138">
        <f t="shared" si="62"/>
        <v>7000000</v>
      </c>
      <c r="DL42" s="138">
        <f t="shared" si="117"/>
        <v>20</v>
      </c>
      <c r="DM42" s="138">
        <f t="shared" si="63"/>
        <v>8000000</v>
      </c>
      <c r="DN42" s="138">
        <f t="shared" si="117"/>
        <v>20</v>
      </c>
      <c r="DO42" s="138">
        <f t="shared" si="64"/>
        <v>9000000</v>
      </c>
      <c r="DP42" s="138">
        <f t="shared" si="118"/>
        <v>20</v>
      </c>
      <c r="DQ42" s="138">
        <f t="shared" si="65"/>
        <v>10000000</v>
      </c>
      <c r="DR42" s="138">
        <f t="shared" si="119"/>
        <v>25</v>
      </c>
      <c r="DS42" s="138">
        <f t="shared" si="66"/>
        <v>15000000</v>
      </c>
      <c r="DT42" s="138">
        <f t="shared" si="120"/>
        <v>30</v>
      </c>
      <c r="DU42" s="138">
        <f t="shared" si="67"/>
        <v>20000000</v>
      </c>
      <c r="DV42" s="138">
        <f t="shared" si="121"/>
        <v>25</v>
      </c>
      <c r="DW42" s="180">
        <f t="shared" si="68"/>
        <v>10000000</v>
      </c>
      <c r="DZ42" s="146">
        <f t="shared" si="69"/>
        <v>2</v>
      </c>
      <c r="EA42" s="147">
        <f t="shared" si="70"/>
        <v>2</v>
      </c>
      <c r="EB42" s="181"/>
      <c r="EC42" s="147">
        <f t="shared" si="122"/>
        <v>0.5</v>
      </c>
      <c r="ED42" s="138">
        <f t="shared" si="71"/>
        <v>5000000</v>
      </c>
      <c r="EE42" s="138">
        <f t="shared" si="72"/>
        <v>5000000</v>
      </c>
      <c r="EF42" s="138">
        <f t="shared" si="73"/>
        <v>5000000</v>
      </c>
      <c r="EG42" s="138">
        <f t="shared" si="123"/>
        <v>10</v>
      </c>
      <c r="EH42" s="180">
        <f t="shared" si="74"/>
        <v>5000000</v>
      </c>
      <c r="EI42" s="138">
        <f t="shared" si="75"/>
        <v>5000000</v>
      </c>
      <c r="EJ42" s="138">
        <f t="shared" si="124"/>
        <v>10</v>
      </c>
      <c r="EK42" s="180">
        <f t="shared" si="76"/>
        <v>5000000</v>
      </c>
      <c r="EM42" s="147">
        <f t="shared" si="125"/>
        <v>0.75</v>
      </c>
      <c r="EN42" s="138">
        <f t="shared" si="77"/>
        <v>7500000</v>
      </c>
      <c r="EO42" s="138">
        <f t="shared" si="78"/>
        <v>7500000</v>
      </c>
      <c r="EP42" s="138">
        <f t="shared" si="79"/>
        <v>7500000</v>
      </c>
      <c r="EQ42" s="138">
        <f t="shared" si="126"/>
        <v>10</v>
      </c>
      <c r="ER42" s="180">
        <f t="shared" si="80"/>
        <v>7500000</v>
      </c>
      <c r="ES42" s="138">
        <f t="shared" si="81"/>
        <v>7500000</v>
      </c>
      <c r="ET42" s="138">
        <f t="shared" si="127"/>
        <v>10</v>
      </c>
      <c r="EU42" s="180">
        <f t="shared" si="82"/>
        <v>7500000</v>
      </c>
      <c r="EW42" s="147">
        <f t="shared" si="128"/>
        <v>1.25</v>
      </c>
      <c r="EX42" s="138">
        <f t="shared" si="83"/>
        <v>12500000</v>
      </c>
      <c r="EY42" s="138">
        <f t="shared" si="84"/>
        <v>12500000</v>
      </c>
      <c r="EZ42" s="138">
        <f t="shared" si="85"/>
        <v>12500000</v>
      </c>
      <c r="FA42" s="138">
        <f t="shared" si="129"/>
        <v>10</v>
      </c>
      <c r="FB42" s="180">
        <f t="shared" si="86"/>
        <v>12500000</v>
      </c>
      <c r="FC42" s="138">
        <f t="shared" si="87"/>
        <v>12500000</v>
      </c>
      <c r="FD42" s="138">
        <f t="shared" si="130"/>
        <v>10</v>
      </c>
      <c r="FE42" s="180">
        <f t="shared" si="88"/>
        <v>12500000</v>
      </c>
      <c r="FG42" s="147">
        <f t="shared" si="131"/>
        <v>1.5</v>
      </c>
      <c r="FH42" s="138">
        <f t="shared" si="89"/>
        <v>15000000</v>
      </c>
      <c r="FI42" s="138">
        <f t="shared" si="90"/>
        <v>15000000</v>
      </c>
      <c r="FJ42" s="138">
        <f t="shared" si="91"/>
        <v>15000000</v>
      </c>
      <c r="FK42" s="138">
        <f t="shared" si="132"/>
        <v>10</v>
      </c>
      <c r="FL42" s="180">
        <f t="shared" si="92"/>
        <v>15000000</v>
      </c>
      <c r="FM42" s="138">
        <f t="shared" si="93"/>
        <v>15000000</v>
      </c>
      <c r="FN42" s="138">
        <f t="shared" si="133"/>
        <v>10</v>
      </c>
      <c r="FO42" s="180">
        <f t="shared" si="94"/>
        <v>15000000</v>
      </c>
      <c r="FQ42" s="138">
        <f t="shared" ca="1" si="167"/>
        <v>10800000</v>
      </c>
      <c r="FR42" s="170">
        <f t="shared" ca="1" si="95"/>
        <v>216000</v>
      </c>
      <c r="FS42" s="138">
        <f t="shared" ca="1" si="186"/>
        <v>10800000</v>
      </c>
      <c r="FT42" s="170">
        <f t="shared" ca="1" si="96"/>
        <v>216000</v>
      </c>
      <c r="FU42" s="192">
        <v>0</v>
      </c>
      <c r="FW42" s="193">
        <f t="shared" si="264"/>
        <v>0</v>
      </c>
      <c r="FX42" s="193">
        <f t="shared" si="97"/>
        <v>0</v>
      </c>
      <c r="FY42" s="193">
        <f t="shared" si="98"/>
        <v>50</v>
      </c>
      <c r="FZ42" s="193">
        <f t="shared" si="99"/>
        <v>0</v>
      </c>
      <c r="GA42" s="193">
        <f t="shared" si="100"/>
        <v>0</v>
      </c>
      <c r="GB42" s="193">
        <f t="shared" si="101"/>
        <v>30</v>
      </c>
      <c r="GC42" s="193">
        <f t="shared" si="102"/>
        <v>0</v>
      </c>
      <c r="GD42" s="193">
        <f t="shared" si="103"/>
        <v>0</v>
      </c>
      <c r="GE42" s="193">
        <f t="shared" si="104"/>
        <v>20</v>
      </c>
      <c r="GF42" s="19">
        <f t="shared" si="226"/>
        <v>0</v>
      </c>
      <c r="GG42" s="19">
        <f t="shared" ca="1" si="105"/>
        <v>0.54</v>
      </c>
      <c r="GH42" s="11">
        <f t="shared" ca="1" si="106"/>
        <v>0.54</v>
      </c>
      <c r="GI42" s="11" t="str">
        <f t="shared" si="107"/>
        <v/>
      </c>
    </row>
    <row r="43" spans="1:198" x14ac:dyDescent="0.25">
      <c r="A43" s="10">
        <v>1301</v>
      </c>
      <c r="B43" s="126" t="s">
        <v>204</v>
      </c>
      <c r="C43" s="127" t="str">
        <f t="shared" ref="C43" si="279">"充值，即可获得"&amp;B43&amp;"奖励"</f>
        <v>充值，即可获得私人定制奖励</v>
      </c>
      <c r="D43" s="128">
        <v>1001</v>
      </c>
      <c r="E43" s="10" t="str">
        <f t="shared" si="268"/>
        <v>1|2|60000,1|1|6</v>
      </c>
      <c r="G43" s="10">
        <f>'私人定制|PersonalRMB'!B5</f>
        <v>6</v>
      </c>
      <c r="H43" s="11">
        <f t="shared" ref="H43" si="280">AE43*$G43*$AD$2</f>
        <v>3000000</v>
      </c>
      <c r="I43" s="11">
        <f t="shared" ref="I43" si="281">AF43*$G43*$AD$2</f>
        <v>3000000</v>
      </c>
      <c r="J43" s="138" t="str">
        <f t="shared" si="17"/>
        <v>[[900000,10],[1200000,10],[1500000,14],[1800000,20],[2100000,20],[2400000,20],[2700000,20],[3000000,25],[4500000,30],[6000000,25]]</v>
      </c>
      <c r="K43" s="138" t="str">
        <f t="shared" si="18"/>
        <v>[[900000,10],[1200000,10],[1500000,14],[1800000,20],[2100000,20],[2400000,20],[2700000,20],[3000000,25],[4500000,30],[6000000,25]]</v>
      </c>
      <c r="L43" s="138" t="str">
        <f t="shared" si="19"/>
        <v>[[9,[1500000,10]],[10,[2250000,10]],[11,[3750000,10]],[12,[4500000,10]]]</v>
      </c>
      <c r="M43" s="138" t="str">
        <f t="shared" si="20"/>
        <v>[[9,[1500000,10]],[10,[2250000,10]],[11,[3750000,10]],[12,[4500000,10]]]</v>
      </c>
      <c r="N43" s="11">
        <f t="shared" si="21"/>
        <v>6</v>
      </c>
      <c r="O43" s="11">
        <f t="shared" si="236"/>
        <v>0</v>
      </c>
      <c r="P43" s="140" t="s">
        <v>205</v>
      </c>
      <c r="Q43" s="10">
        <f t="shared" si="265"/>
        <v>1301</v>
      </c>
      <c r="R43" s="138" t="str">
        <f t="shared" si="24"/>
        <v>1301私人定制</v>
      </c>
      <c r="S43" s="132" t="str">
        <f t="shared" si="25"/>
        <v>[[1,3000],[2,6000],[3,12000],[4,18000]]</v>
      </c>
      <c r="T43" s="132" t="str">
        <f t="shared" si="26"/>
        <v>[[1,558889],[2,558889],[3,558889],[4,558889]]</v>
      </c>
      <c r="U43" s="138">
        <f t="shared" si="27"/>
        <v>5588888</v>
      </c>
      <c r="V43" s="142">
        <v>0</v>
      </c>
      <c r="W43" s="142">
        <v>0</v>
      </c>
      <c r="X43" s="138" t="str">
        <f t="shared" si="28"/>
        <v/>
      </c>
      <c r="Z43" s="138">
        <f t="shared" si="29"/>
        <v>5588888</v>
      </c>
      <c r="AA43" s="138">
        <f t="shared" si="30"/>
        <v>5588888</v>
      </c>
      <c r="AB43" s="156">
        <f>'私人定制|PersonalRMB'!N5+'私人定制|PersonalRMB'!R5+'私人定制|PersonalRMB'!V5+I43</f>
        <v>8266664</v>
      </c>
      <c r="AC43" s="138">
        <f>(AJ43+AL43+AN43)*30</f>
        <v>0</v>
      </c>
      <c r="AE43" s="147">
        <v>5</v>
      </c>
      <c r="AF43" s="147">
        <v>5</v>
      </c>
      <c r="AG43" s="11">
        <f>'私人定制|PersonalRMB'!N5</f>
        <v>2588888</v>
      </c>
      <c r="AH43" s="11">
        <f>AG43</f>
        <v>2588888</v>
      </c>
      <c r="AI43" s="17">
        <v>0</v>
      </c>
      <c r="AJ43" s="9">
        <f t="shared" si="33"/>
        <v>0</v>
      </c>
      <c r="AK43" s="17">
        <v>0</v>
      </c>
      <c r="AL43" s="9">
        <f t="shared" si="34"/>
        <v>0</v>
      </c>
      <c r="AM43" s="17">
        <v>0</v>
      </c>
      <c r="AN43" s="9">
        <f t="shared" si="141"/>
        <v>0</v>
      </c>
      <c r="AO43" s="17">
        <v>0</v>
      </c>
      <c r="AP43" s="9">
        <f t="shared" si="142"/>
        <v>0</v>
      </c>
      <c r="AQ43" s="17">
        <v>0</v>
      </c>
      <c r="AR43" s="9">
        <f t="shared" si="36"/>
        <v>0</v>
      </c>
      <c r="AS43" s="17">
        <v>0</v>
      </c>
      <c r="AT43" s="9">
        <f t="shared" ref="AT43:AT56" si="282">AS43*1000000</f>
        <v>0</v>
      </c>
      <c r="AU43" s="17">
        <v>0</v>
      </c>
      <c r="AV43" s="9">
        <f t="shared" ref="AV43:AV56" si="283">AU43*1000000</f>
        <v>0</v>
      </c>
      <c r="AW43" s="17">
        <v>0</v>
      </c>
      <c r="AX43" s="9">
        <f t="shared" si="277"/>
        <v>0</v>
      </c>
      <c r="AY43" s="17">
        <v>0</v>
      </c>
      <c r="AZ43" s="9">
        <f t="shared" si="278"/>
        <v>0</v>
      </c>
      <c r="BA43" s="170"/>
      <c r="BB43" s="170"/>
      <c r="BC43" s="11">
        <f t="shared" ref="BC43:BC45" si="284">I43+AH43+AT43+AV43+AX43+AZ43</f>
        <v>5588888</v>
      </c>
      <c r="BD43" s="170">
        <f t="shared" ref="BD43:BD45" si="285">BC43/BI43</f>
        <v>931481.33333333337</v>
      </c>
      <c r="BE43" s="11">
        <f t="shared" si="39"/>
        <v>5588888</v>
      </c>
      <c r="BF43" s="170">
        <f t="shared" si="40"/>
        <v>931481.33333333337</v>
      </c>
      <c r="BG43" s="11">
        <f t="shared" si="41"/>
        <v>5588888</v>
      </c>
      <c r="BH43" s="170">
        <f t="shared" ref="BH43:BH45" si="286">BG43/BI43</f>
        <v>931481.33333333337</v>
      </c>
      <c r="BI43" s="10">
        <f t="shared" si="42"/>
        <v>6</v>
      </c>
      <c r="BU43" s="142">
        <v>1</v>
      </c>
      <c r="BV43" s="138">
        <f t="shared" si="232"/>
        <v>3000</v>
      </c>
      <c r="BW43" s="138">
        <f t="shared" si="232"/>
        <v>6000</v>
      </c>
      <c r="BX43" s="138">
        <f t="shared" si="232"/>
        <v>12000</v>
      </c>
      <c r="BY43" s="138">
        <f t="shared" si="232"/>
        <v>18000</v>
      </c>
      <c r="CA43" s="138">
        <f t="shared" si="43"/>
        <v>558889</v>
      </c>
      <c r="CD43" s="146">
        <f t="shared" si="44"/>
        <v>5</v>
      </c>
      <c r="CE43" s="147">
        <f t="shared" si="44"/>
        <v>5</v>
      </c>
      <c r="CF43" s="138">
        <f t="shared" si="45"/>
        <v>3000000</v>
      </c>
      <c r="CG43" s="138">
        <f t="shared" si="46"/>
        <v>3000000</v>
      </c>
      <c r="CH43" s="138">
        <f t="shared" si="47"/>
        <v>900000</v>
      </c>
      <c r="CI43" s="138">
        <f t="shared" si="112"/>
        <v>10</v>
      </c>
      <c r="CJ43" s="138">
        <f t="shared" si="48"/>
        <v>1200000</v>
      </c>
      <c r="CK43" s="138">
        <f t="shared" si="112"/>
        <v>10</v>
      </c>
      <c r="CL43" s="138">
        <f t="shared" si="49"/>
        <v>1500000</v>
      </c>
      <c r="CM43" s="138">
        <f t="shared" si="112"/>
        <v>14</v>
      </c>
      <c r="CN43" s="138">
        <f t="shared" si="50"/>
        <v>1800000</v>
      </c>
      <c r="CO43" s="138">
        <f t="shared" si="112"/>
        <v>20</v>
      </c>
      <c r="CP43" s="138">
        <f t="shared" si="51"/>
        <v>2100000</v>
      </c>
      <c r="CQ43" s="138">
        <f t="shared" si="112"/>
        <v>20</v>
      </c>
      <c r="CR43" s="138">
        <f t="shared" si="52"/>
        <v>2400000</v>
      </c>
      <c r="CS43" s="138">
        <f t="shared" si="233"/>
        <v>20</v>
      </c>
      <c r="CT43" s="138">
        <f t="shared" si="53"/>
        <v>2700000</v>
      </c>
      <c r="CU43" s="138">
        <f t="shared" si="113"/>
        <v>20</v>
      </c>
      <c r="CV43" s="138">
        <f t="shared" si="54"/>
        <v>3000000</v>
      </c>
      <c r="CW43" s="138">
        <f t="shared" si="114"/>
        <v>25</v>
      </c>
      <c r="CX43" s="138">
        <f t="shared" si="55"/>
        <v>4500000</v>
      </c>
      <c r="CY43" s="138">
        <f t="shared" si="115"/>
        <v>30</v>
      </c>
      <c r="CZ43" s="138">
        <f t="shared" si="56"/>
        <v>6000000</v>
      </c>
      <c r="DA43" s="138">
        <f t="shared" si="116"/>
        <v>25</v>
      </c>
      <c r="DB43" s="180">
        <f t="shared" si="57"/>
        <v>3000000</v>
      </c>
      <c r="DC43" s="138">
        <f t="shared" si="58"/>
        <v>900000</v>
      </c>
      <c r="DD43" s="138">
        <f t="shared" si="117"/>
        <v>10</v>
      </c>
      <c r="DE43" s="138">
        <f t="shared" si="59"/>
        <v>1200000</v>
      </c>
      <c r="DF43" s="138">
        <f t="shared" si="117"/>
        <v>10</v>
      </c>
      <c r="DG43" s="138">
        <f t="shared" si="60"/>
        <v>1500000</v>
      </c>
      <c r="DH43" s="138">
        <f t="shared" si="117"/>
        <v>14</v>
      </c>
      <c r="DI43" s="138">
        <f t="shared" si="61"/>
        <v>1800000</v>
      </c>
      <c r="DJ43" s="138">
        <f t="shared" si="117"/>
        <v>20</v>
      </c>
      <c r="DK43" s="138">
        <f t="shared" si="62"/>
        <v>2100000</v>
      </c>
      <c r="DL43" s="138">
        <f t="shared" si="117"/>
        <v>20</v>
      </c>
      <c r="DM43" s="138">
        <f t="shared" si="63"/>
        <v>2400000</v>
      </c>
      <c r="DN43" s="138">
        <f t="shared" si="117"/>
        <v>20</v>
      </c>
      <c r="DO43" s="138">
        <f t="shared" si="64"/>
        <v>2700000</v>
      </c>
      <c r="DP43" s="138">
        <f t="shared" si="118"/>
        <v>20</v>
      </c>
      <c r="DQ43" s="138">
        <f t="shared" si="65"/>
        <v>3000000</v>
      </c>
      <c r="DR43" s="138">
        <f t="shared" si="119"/>
        <v>25</v>
      </c>
      <c r="DS43" s="138">
        <f t="shared" si="66"/>
        <v>4500000</v>
      </c>
      <c r="DT43" s="138">
        <f t="shared" si="120"/>
        <v>30</v>
      </c>
      <c r="DU43" s="138">
        <f t="shared" si="67"/>
        <v>6000000</v>
      </c>
      <c r="DV43" s="138">
        <f t="shared" si="121"/>
        <v>25</v>
      </c>
      <c r="DW43" s="180">
        <f t="shared" si="68"/>
        <v>3000000</v>
      </c>
      <c r="DZ43" s="146">
        <f t="shared" si="69"/>
        <v>5</v>
      </c>
      <c r="EA43" s="147">
        <f t="shared" si="70"/>
        <v>5</v>
      </c>
      <c r="EB43" s="181"/>
      <c r="EC43" s="147">
        <f t="shared" si="122"/>
        <v>0.5</v>
      </c>
      <c r="ED43" s="138">
        <f t="shared" si="71"/>
        <v>1500000</v>
      </c>
      <c r="EE43" s="138">
        <f t="shared" si="72"/>
        <v>1500000</v>
      </c>
      <c r="EF43" s="138">
        <f t="shared" si="73"/>
        <v>1500000</v>
      </c>
      <c r="EG43" s="138">
        <f t="shared" si="123"/>
        <v>10</v>
      </c>
      <c r="EH43" s="180">
        <f t="shared" si="74"/>
        <v>1500000</v>
      </c>
      <c r="EI43" s="138">
        <f t="shared" si="75"/>
        <v>1500000</v>
      </c>
      <c r="EJ43" s="138">
        <f t="shared" si="124"/>
        <v>10</v>
      </c>
      <c r="EK43" s="180">
        <f t="shared" si="76"/>
        <v>1500000</v>
      </c>
      <c r="EM43" s="147">
        <f t="shared" si="125"/>
        <v>0.75</v>
      </c>
      <c r="EN43" s="138">
        <f t="shared" si="77"/>
        <v>2250000</v>
      </c>
      <c r="EO43" s="138">
        <f t="shared" si="78"/>
        <v>2250000</v>
      </c>
      <c r="EP43" s="138">
        <f t="shared" si="79"/>
        <v>2250000</v>
      </c>
      <c r="EQ43" s="138">
        <f t="shared" si="126"/>
        <v>10</v>
      </c>
      <c r="ER43" s="180">
        <f t="shared" si="80"/>
        <v>2250000</v>
      </c>
      <c r="ES43" s="138">
        <f t="shared" si="81"/>
        <v>2250000</v>
      </c>
      <c r="ET43" s="138">
        <f t="shared" si="127"/>
        <v>10</v>
      </c>
      <c r="EU43" s="180">
        <f t="shared" si="82"/>
        <v>2250000</v>
      </c>
      <c r="EW43" s="147">
        <f t="shared" si="128"/>
        <v>1.25</v>
      </c>
      <c r="EX43" s="138">
        <f t="shared" si="83"/>
        <v>3750000</v>
      </c>
      <c r="EY43" s="138">
        <f t="shared" si="84"/>
        <v>3750000</v>
      </c>
      <c r="EZ43" s="138">
        <f t="shared" si="85"/>
        <v>3750000</v>
      </c>
      <c r="FA43" s="138">
        <f t="shared" si="129"/>
        <v>10</v>
      </c>
      <c r="FB43" s="180">
        <f t="shared" si="86"/>
        <v>3750000</v>
      </c>
      <c r="FC43" s="138">
        <f t="shared" si="87"/>
        <v>3750000</v>
      </c>
      <c r="FD43" s="138">
        <f t="shared" si="130"/>
        <v>10</v>
      </c>
      <c r="FE43" s="180">
        <f t="shared" si="88"/>
        <v>3750000</v>
      </c>
      <c r="FG43" s="147">
        <f t="shared" si="131"/>
        <v>1.5</v>
      </c>
      <c r="FH43" s="138">
        <f t="shared" si="89"/>
        <v>4500000</v>
      </c>
      <c r="FI43" s="138">
        <f t="shared" si="90"/>
        <v>4500000</v>
      </c>
      <c r="FJ43" s="138">
        <f t="shared" si="91"/>
        <v>4500000</v>
      </c>
      <c r="FK43" s="138">
        <f t="shared" si="132"/>
        <v>10</v>
      </c>
      <c r="FL43" s="180">
        <f t="shared" si="92"/>
        <v>4500000</v>
      </c>
      <c r="FM43" s="138">
        <f t="shared" si="93"/>
        <v>4500000</v>
      </c>
      <c r="FN43" s="138">
        <f t="shared" si="133"/>
        <v>10</v>
      </c>
      <c r="FO43" s="180">
        <f t="shared" si="94"/>
        <v>4500000</v>
      </c>
      <c r="FQ43" s="138">
        <f>'私人定制|PersonalRMB'!N5+'私人定制|PersonalRMB'!R5+'私人定制|PersonalRMB'!V5</f>
        <v>5266664</v>
      </c>
      <c r="FR43" s="170">
        <f t="shared" si="95"/>
        <v>877777.33333333337</v>
      </c>
      <c r="FS43" s="138">
        <f t="shared" si="186"/>
        <v>5266664</v>
      </c>
      <c r="FT43" s="170">
        <f t="shared" si="96"/>
        <v>877777.33333333337</v>
      </c>
      <c r="FU43" s="192">
        <v>0</v>
      </c>
      <c r="FW43" s="193">
        <f t="shared" si="264"/>
        <v>0</v>
      </c>
      <c r="FX43" s="193">
        <f t="shared" si="97"/>
        <v>0</v>
      </c>
      <c r="FY43" s="193">
        <f t="shared" si="98"/>
        <v>50</v>
      </c>
      <c r="FZ43" s="193">
        <f t="shared" si="99"/>
        <v>0</v>
      </c>
      <c r="GA43" s="193">
        <f t="shared" si="100"/>
        <v>0</v>
      </c>
      <c r="GB43" s="193">
        <f t="shared" si="101"/>
        <v>40</v>
      </c>
      <c r="GC43" s="193">
        <f t="shared" si="102"/>
        <v>0</v>
      </c>
      <c r="GD43" s="193">
        <f t="shared" si="103"/>
        <v>0</v>
      </c>
      <c r="GE43" s="193">
        <f t="shared" si="104"/>
        <v>10</v>
      </c>
      <c r="GF43" s="19">
        <f t="shared" si="226"/>
        <v>0</v>
      </c>
      <c r="GG43" s="19">
        <f t="shared" si="105"/>
        <v>2.1944433333333335</v>
      </c>
      <c r="GH43" s="11">
        <f t="shared" si="106"/>
        <v>2.1944433333333335</v>
      </c>
      <c r="GI43" s="11" t="str">
        <f t="shared" si="107"/>
        <v/>
      </c>
    </row>
    <row r="44" spans="1:198" x14ac:dyDescent="0.25">
      <c r="A44" s="10">
        <v>1401</v>
      </c>
      <c r="B44" s="126" t="s">
        <v>206</v>
      </c>
      <c r="C44" s="10" t="s">
        <v>207</v>
      </c>
      <c r="D44" s="10">
        <v>5</v>
      </c>
      <c r="E44" s="10" t="str">
        <f t="shared" ref="E44:E68" si="287">"1|2|"&amp;MIN(G44*10000,500000)&amp;",1|1|"&amp;MIN(G44*1,1000)</f>
        <v>1|2|180000,1|1|18</v>
      </c>
      <c r="G44" s="10">
        <f>'充值活动|RMBActivities'!E24</f>
        <v>18</v>
      </c>
      <c r="H44" s="11">
        <f t="shared" ref="H44:H53" si="288">AE44*$G44*$AD$2</f>
        <v>1800000</v>
      </c>
      <c r="I44" s="11">
        <f t="shared" ref="I44:I53" si="289">AF44*$G44*$AD$2</f>
        <v>1800000</v>
      </c>
      <c r="J44" s="138" t="str">
        <f t="shared" si="17"/>
        <v>[[540000,10],[720000,10],[900000,14],[1080000,20],[1260000,20],[1440000,20],[1620000,20],[1800000,25],[2700000,30],[3600000,25]]</v>
      </c>
      <c r="K44" s="138" t="str">
        <f t="shared" si="18"/>
        <v>[[540000,10],[720000,10],[900000,14],[1080000,20],[1260000,20],[1440000,20],[1620000,20],[1800000,25],[2700000,30],[3600000,25]]</v>
      </c>
      <c r="L44" s="138" t="str">
        <f t="shared" si="19"/>
        <v>[[9,[900000,10]],[10,[1350000,10]],[11,[2250000,10]],[12,[2700000,10]]]</v>
      </c>
      <c r="M44" s="138" t="str">
        <f t="shared" si="20"/>
        <v>[[9,[900000,10]],[10,[1350000,10]],[11,[2250000,10]],[12,[2700000,10]]]</v>
      </c>
      <c r="N44" s="11">
        <f t="shared" ref="N44:N53" ca="1" si="290">ROUND(G44*AB44/(AB44+AC44),3)</f>
        <v>11.762</v>
      </c>
      <c r="O44" s="11">
        <f t="shared" ref="O44:O53" ca="1" si="291">G44-N44</f>
        <v>6.2379999999999995</v>
      </c>
      <c r="P44" s="140" t="s">
        <v>208</v>
      </c>
      <c r="Q44" s="10">
        <f t="shared" si="265"/>
        <v>1401</v>
      </c>
      <c r="R44" s="138" t="str">
        <f t="shared" ref="R44:R53" si="292">A44&amp;B44</f>
        <v>1401贵族1-特权礼包</v>
      </c>
      <c r="S44" s="132" t="str">
        <f t="shared" ref="S44:S53" si="293">"[[1,"&amp;BV44&amp;"],[2,"&amp;BW44&amp;"],[3,"&amp;BX44&amp;"],[4,"&amp;BY44&amp;"]]"</f>
        <v>[[1,7200],[2,14400],[3,28800],[4,43200]]</v>
      </c>
      <c r="T44" s="132" t="str">
        <f t="shared" ref="T44:T53" ca="1" si="294">"[[1,"&amp;CA44&amp;"],[2,"&amp;CA44&amp;"],[3,"&amp;CA44&amp;"],[4,"&amp;CA44&amp;"]]"</f>
        <v>[[1,330000],[2,330000],[3,330000],[4,330000]]</v>
      </c>
      <c r="U44" s="138">
        <f t="shared" ref="U44:U53" ca="1" si="295">Z44</f>
        <v>3300000</v>
      </c>
      <c r="V44" s="142">
        <v>0</v>
      </c>
      <c r="W44" s="142">
        <v>0</v>
      </c>
      <c r="X44" s="138" t="str">
        <f t="shared" si="28"/>
        <v>[[50,[1500000,2100000]],[40,[2100000,3000000]],[10,[3000000,4500000]]]</v>
      </c>
      <c r="Z44" s="138">
        <f t="shared" ref="Z44:Z53" ca="1" si="296">AG44+H44</f>
        <v>3300000</v>
      </c>
      <c r="AA44" s="138">
        <f t="shared" ref="AA44:AA53" ca="1" si="297">I44+AH44</f>
        <v>3300000</v>
      </c>
      <c r="AB44" s="150">
        <f t="shared" ref="AB44" ca="1" si="298">AH44+I44+AT44+AV44+AX44+AZ44</f>
        <v>3300000</v>
      </c>
      <c r="AC44" s="138">
        <f t="shared" ca="1" si="257"/>
        <v>1750000</v>
      </c>
      <c r="AE44" s="154">
        <f t="shared" ref="AE44:AE46" si="299">AF44</f>
        <v>1</v>
      </c>
      <c r="AF44" s="147">
        <v>1</v>
      </c>
      <c r="AG44" s="11">
        <f t="shared" ca="1" si="188"/>
        <v>1500000</v>
      </c>
      <c r="AH44" s="9">
        <f ca="1">_xlfn.IFNA(INDEX('充值活动|RMBActivities'!$S$5:$AS$59,MATCH($A44,'充值活动|RMBActivities'!$A:$A,0)-4,MATCH(AH$4,INDIRECT("'充值活动|RMBActivities'!$S"&amp;MATCH($A44,'充值活动|RMBActivities'!$A:$A,0)&amp;":$AQ"&amp;MATCH($A44,'充值活动|RMBActivities'!$A:$A,0)),0)+3),0)</f>
        <v>1500000</v>
      </c>
      <c r="AI44" s="9">
        <f ca="1">_xlfn.IFNA(INDEX('充值活动|RMBActivities'!$S$5:$AS$59,MATCH($A44,'充值活动|RMBActivities'!$A:$A,0)-4,MATCH(AI$4,INDIRECT("'充值活动|RMBActivities'!$S"&amp;MATCH($A44,'充值活动|RMBActivities'!$A:$A,0)&amp;":$AQ"&amp;MATCH($A44,'充值活动|RMBActivities'!$A:$A,0)),0)+3),0)</f>
        <v>40</v>
      </c>
      <c r="AJ44" s="9">
        <f t="shared" ref="AJ44:AJ54" ca="1" si="300">AI44*$AD$2/$AD$3</f>
        <v>400000</v>
      </c>
      <c r="AK44" s="9">
        <f ca="1">_xlfn.IFNA(INDEX('充值活动|RMBActivities'!$S$5:$AS$59,MATCH($A44,'充值活动|RMBActivities'!$A:$A,0)-4,MATCH(AK$4,INDIRECT("'充值活动|RMBActivities'!$S"&amp;MATCH($A44,'充值活动|RMBActivities'!$A:$A,0)&amp;":$AQ"&amp;MATCH($A44,'充值活动|RMBActivities'!$A:$A,0)),0)+3),0)</f>
        <v>15</v>
      </c>
      <c r="AL44" s="9">
        <f t="shared" ca="1" si="34"/>
        <v>300000</v>
      </c>
      <c r="AM44" s="9">
        <f ca="1">_xlfn.IFNA(INDEX('充值活动|RMBActivities'!$S$5:$AS$59,MATCH($A44,'充值活动|RMBActivities'!$A:$A,0)-4,MATCH(AM$4,INDIRECT("'充值活动|RMBActivities'!$S"&amp;MATCH($A44,'充值活动|RMBActivities'!$A:$A,0)&amp;":$AQ"&amp;MATCH($A44,'充值活动|RMBActivities'!$A:$A,0)),0)+3),0)</f>
        <v>15</v>
      </c>
      <c r="AN44" s="9">
        <f t="shared" ca="1" si="141"/>
        <v>750000</v>
      </c>
      <c r="AO44" s="9">
        <f ca="1">_xlfn.IFNA(INDEX('充值活动|RMBActivities'!$S$5:$AS$59,MATCH($A44,'充值活动|RMBActivities'!$A:$A,0)-4,MATCH(AO$4,INDIRECT("'充值活动|RMBActivities'!$S"&amp;MATCH($A44,'充值活动|RMBActivities'!$A:$A,0)&amp;":$AQ"&amp;MATCH($A44,'充值活动|RMBActivities'!$A:$A,0)),0)+3),0)</f>
        <v>15</v>
      </c>
      <c r="AP44" s="9">
        <f t="shared" ca="1" si="142"/>
        <v>300000</v>
      </c>
      <c r="AQ44" s="9">
        <f ca="1">_xlfn.IFNA(INDEX('充值活动|RMBActivities'!$S$5:$AS$59,MATCH($A44,'充值活动|RMBActivities'!$A:$A,0)-4,MATCH(AQ$4,INDIRECT("'充值活动|RMBActivities'!$S"&amp;MATCH($A44,'充值活动|RMBActivities'!$A:$A,0)&amp;":$AQ"&amp;MATCH($A44,'充值活动|RMBActivities'!$A:$A,0)),0)+3),0)</f>
        <v>0</v>
      </c>
      <c r="AR44" s="9">
        <f t="shared" ca="1" si="36"/>
        <v>0</v>
      </c>
      <c r="AS44" s="9">
        <f ca="1">_xlfn.IFNA(INDEX('充值活动|RMBActivities'!$S$5:$AS$59,MATCH($A44,'充值活动|RMBActivities'!$A:$A,0)-4,MATCH(AS$4,INDIRECT("'充值活动|RMBActivities'!$S"&amp;MATCH($A44,'充值活动|RMBActivities'!$A:$A,0)&amp;":$AQ"&amp;MATCH($A44,'充值活动|RMBActivities'!$A:$A,0)),0)+3),0)</f>
        <v>0</v>
      </c>
      <c r="AT44" s="9">
        <f t="shared" ca="1" si="282"/>
        <v>0</v>
      </c>
      <c r="AU44" s="9">
        <f ca="1">_xlfn.IFNA(INDEX('充值活动|RMBActivities'!$S$5:$AS$59,MATCH($A44,'充值活动|RMBActivities'!$A:$A,0)-4,MATCH(AU$4,INDIRECT("'充值活动|RMBActivities'!$S"&amp;MATCH($A44,'充值活动|RMBActivities'!$A:$A,0)&amp;":$AQ"&amp;MATCH($A44,'充值活动|RMBActivities'!$A:$A,0)),0)+3),0)</f>
        <v>0</v>
      </c>
      <c r="AV44" s="9">
        <f t="shared" ca="1" si="283"/>
        <v>0</v>
      </c>
      <c r="AW44" s="9">
        <f ca="1">_xlfn.IFNA(INDEX('充值活动|RMBActivities'!$S$5:$AS$59,MATCH($A44,'充值活动|RMBActivities'!$A:$A,0)-4,MATCH(AW$4,INDIRECT("'充值活动|RMBActivities'!$S"&amp;MATCH($A44,'充值活动|RMBActivities'!$A:$A,0)&amp;":$AQ"&amp;MATCH($A44,'充值活动|RMBActivities'!$A:$A,0)),0)+3),0)</f>
        <v>0</v>
      </c>
      <c r="AX44" s="9">
        <f t="shared" ca="1" si="277"/>
        <v>0</v>
      </c>
      <c r="AY44" s="9">
        <f ca="1">_xlfn.IFNA(INDEX('充值活动|RMBActivities'!$S$5:$AS$59,MATCH($A44,'充值活动|RMBActivities'!$A:$A,0)-4,MATCH(AY$4,INDIRECT("'充值活动|RMBActivities'!$S"&amp;MATCH($A44,'充值活动|RMBActivities'!$A:$A,0)&amp;":$AQ"&amp;MATCH($A44,'充值活动|RMBActivities'!$A:$A,0)),0)+3),0)</f>
        <v>0</v>
      </c>
      <c r="AZ44" s="9">
        <f t="shared" ca="1" si="278"/>
        <v>0</v>
      </c>
      <c r="BC44" s="11">
        <f t="shared" ca="1" si="284"/>
        <v>3300000</v>
      </c>
      <c r="BD44" s="170">
        <f t="shared" ca="1" si="285"/>
        <v>183333.33333333334</v>
      </c>
      <c r="BE44" s="11">
        <f t="shared" ref="BE44:BE56" ca="1" si="301">I44+AH44+AT44+AV44+AX44+AZ44+AJ44</f>
        <v>3700000</v>
      </c>
      <c r="BF44" s="170">
        <f t="shared" ref="BF44:BF56" ca="1" si="302">BE44/BI44</f>
        <v>205555.55555555556</v>
      </c>
      <c r="BG44" s="11">
        <f t="shared" ref="BG44:BG56" ca="1" si="303">I44+AH44+AT44+AV44+AX44+AZ44+AJ44+AL44+AN44+AP44+AR44</f>
        <v>5050000</v>
      </c>
      <c r="BH44" s="170">
        <f t="shared" ca="1" si="286"/>
        <v>280555.55555555556</v>
      </c>
      <c r="BI44" s="10">
        <f t="shared" ref="BI44:BI56" si="304">G44</f>
        <v>18</v>
      </c>
      <c r="BU44" s="17">
        <v>0.8</v>
      </c>
      <c r="BV44" s="138">
        <f t="shared" si="232"/>
        <v>7200</v>
      </c>
      <c r="BW44" s="138">
        <f t="shared" si="232"/>
        <v>14400</v>
      </c>
      <c r="BX44" s="138">
        <f t="shared" si="232"/>
        <v>28800</v>
      </c>
      <c r="BY44" s="138">
        <f t="shared" si="232"/>
        <v>43200</v>
      </c>
      <c r="CA44" s="138">
        <f t="shared" ref="CA44:CA52" ca="1" si="305">IF(BU44=0,0,ROUND(Z44*0.1,0))</f>
        <v>330000</v>
      </c>
      <c r="CD44" s="146">
        <f>AE44</f>
        <v>1</v>
      </c>
      <c r="CE44" s="147">
        <f>AF44</f>
        <v>1</v>
      </c>
      <c r="CF44" s="138">
        <f t="shared" si="45"/>
        <v>1800000</v>
      </c>
      <c r="CG44" s="138">
        <f t="shared" si="46"/>
        <v>1800000</v>
      </c>
      <c r="CH44" s="138">
        <f t="shared" si="47"/>
        <v>540000</v>
      </c>
      <c r="CI44" s="138">
        <f t="shared" si="112"/>
        <v>10</v>
      </c>
      <c r="CJ44" s="138">
        <f t="shared" si="48"/>
        <v>720000</v>
      </c>
      <c r="CK44" s="138">
        <f t="shared" si="112"/>
        <v>10</v>
      </c>
      <c r="CL44" s="138">
        <f t="shared" si="49"/>
        <v>900000</v>
      </c>
      <c r="CM44" s="138">
        <f t="shared" si="112"/>
        <v>14</v>
      </c>
      <c r="CN44" s="138">
        <f t="shared" si="50"/>
        <v>1080000</v>
      </c>
      <c r="CO44" s="138">
        <f t="shared" si="112"/>
        <v>20</v>
      </c>
      <c r="CP44" s="138">
        <f t="shared" si="51"/>
        <v>1260000</v>
      </c>
      <c r="CQ44" s="138">
        <f t="shared" si="112"/>
        <v>20</v>
      </c>
      <c r="CR44" s="138">
        <f t="shared" si="52"/>
        <v>1440000</v>
      </c>
      <c r="CS44" s="138">
        <f t="shared" si="233"/>
        <v>20</v>
      </c>
      <c r="CT44" s="138">
        <f t="shared" si="53"/>
        <v>1620000</v>
      </c>
      <c r="CU44" s="138">
        <f t="shared" si="113"/>
        <v>20</v>
      </c>
      <c r="CV44" s="138">
        <f t="shared" si="54"/>
        <v>1800000</v>
      </c>
      <c r="CW44" s="138">
        <f t="shared" si="114"/>
        <v>25</v>
      </c>
      <c r="CX44" s="138">
        <f t="shared" si="55"/>
        <v>2700000</v>
      </c>
      <c r="CY44" s="138">
        <f t="shared" si="115"/>
        <v>30</v>
      </c>
      <c r="CZ44" s="138">
        <f t="shared" si="56"/>
        <v>3600000</v>
      </c>
      <c r="DA44" s="138">
        <f t="shared" si="116"/>
        <v>25</v>
      </c>
      <c r="DB44" s="180">
        <f t="shared" si="57"/>
        <v>1800000</v>
      </c>
      <c r="DC44" s="138">
        <f t="shared" si="58"/>
        <v>540000</v>
      </c>
      <c r="DD44" s="138">
        <f t="shared" si="117"/>
        <v>10</v>
      </c>
      <c r="DE44" s="138">
        <f t="shared" si="59"/>
        <v>720000</v>
      </c>
      <c r="DF44" s="138">
        <f t="shared" si="117"/>
        <v>10</v>
      </c>
      <c r="DG44" s="138">
        <f t="shared" si="60"/>
        <v>900000</v>
      </c>
      <c r="DH44" s="138">
        <f t="shared" si="117"/>
        <v>14</v>
      </c>
      <c r="DI44" s="138">
        <f t="shared" si="61"/>
        <v>1080000</v>
      </c>
      <c r="DJ44" s="138">
        <f t="shared" si="117"/>
        <v>20</v>
      </c>
      <c r="DK44" s="138">
        <f t="shared" si="62"/>
        <v>1260000</v>
      </c>
      <c r="DL44" s="138">
        <f t="shared" si="117"/>
        <v>20</v>
      </c>
      <c r="DM44" s="138">
        <f t="shared" si="63"/>
        <v>1440000</v>
      </c>
      <c r="DN44" s="138">
        <f t="shared" si="117"/>
        <v>20</v>
      </c>
      <c r="DO44" s="138">
        <f t="shared" si="64"/>
        <v>1620000</v>
      </c>
      <c r="DP44" s="138">
        <f t="shared" si="118"/>
        <v>20</v>
      </c>
      <c r="DQ44" s="138">
        <f t="shared" si="65"/>
        <v>1800000</v>
      </c>
      <c r="DR44" s="138">
        <f t="shared" si="119"/>
        <v>25</v>
      </c>
      <c r="DS44" s="138">
        <f t="shared" si="66"/>
        <v>2700000</v>
      </c>
      <c r="DT44" s="138">
        <f t="shared" si="120"/>
        <v>30</v>
      </c>
      <c r="DU44" s="138">
        <f t="shared" si="67"/>
        <v>3600000</v>
      </c>
      <c r="DV44" s="138">
        <f t="shared" si="121"/>
        <v>25</v>
      </c>
      <c r="DW44" s="180">
        <f t="shared" si="68"/>
        <v>1800000</v>
      </c>
      <c r="DZ44" s="146">
        <f t="shared" si="69"/>
        <v>1</v>
      </c>
      <c r="EA44" s="147">
        <f t="shared" si="70"/>
        <v>1</v>
      </c>
      <c r="EB44" s="181"/>
      <c r="EC44" s="147">
        <f t="shared" si="122"/>
        <v>0.5</v>
      </c>
      <c r="ED44" s="138">
        <f t="shared" si="71"/>
        <v>900000</v>
      </c>
      <c r="EE44" s="138">
        <f t="shared" si="72"/>
        <v>900000</v>
      </c>
      <c r="EF44" s="138">
        <f t="shared" si="73"/>
        <v>900000</v>
      </c>
      <c r="EG44" s="138">
        <f t="shared" si="123"/>
        <v>10</v>
      </c>
      <c r="EH44" s="180">
        <f t="shared" si="74"/>
        <v>900000</v>
      </c>
      <c r="EI44" s="138">
        <f t="shared" si="75"/>
        <v>900000</v>
      </c>
      <c r="EJ44" s="138">
        <f t="shared" si="124"/>
        <v>10</v>
      </c>
      <c r="EK44" s="180">
        <f t="shared" si="76"/>
        <v>900000</v>
      </c>
      <c r="EM44" s="147">
        <f t="shared" si="125"/>
        <v>0.75</v>
      </c>
      <c r="EN44" s="138">
        <f t="shared" si="77"/>
        <v>1350000</v>
      </c>
      <c r="EO44" s="138">
        <f t="shared" si="78"/>
        <v>1350000</v>
      </c>
      <c r="EP44" s="138">
        <f t="shared" si="79"/>
        <v>1350000</v>
      </c>
      <c r="EQ44" s="138">
        <f t="shared" si="126"/>
        <v>10</v>
      </c>
      <c r="ER44" s="180">
        <f t="shared" si="80"/>
        <v>1350000</v>
      </c>
      <c r="ES44" s="138">
        <f t="shared" si="81"/>
        <v>1350000</v>
      </c>
      <c r="ET44" s="138">
        <f t="shared" si="127"/>
        <v>10</v>
      </c>
      <c r="EU44" s="180">
        <f t="shared" si="82"/>
        <v>1350000</v>
      </c>
      <c r="EW44" s="147">
        <f t="shared" si="128"/>
        <v>1.25</v>
      </c>
      <c r="EX44" s="138">
        <f t="shared" si="83"/>
        <v>2250000</v>
      </c>
      <c r="EY44" s="138">
        <f t="shared" si="84"/>
        <v>2250000</v>
      </c>
      <c r="EZ44" s="138">
        <f t="shared" si="85"/>
        <v>2250000</v>
      </c>
      <c r="FA44" s="138">
        <f t="shared" si="129"/>
        <v>10</v>
      </c>
      <c r="FB44" s="180">
        <f t="shared" si="86"/>
        <v>2250000</v>
      </c>
      <c r="FC44" s="138">
        <f t="shared" si="87"/>
        <v>2250000</v>
      </c>
      <c r="FD44" s="138">
        <f t="shared" si="130"/>
        <v>10</v>
      </c>
      <c r="FE44" s="180">
        <f t="shared" si="88"/>
        <v>2250000</v>
      </c>
      <c r="FG44" s="147">
        <f t="shared" si="131"/>
        <v>1.5</v>
      </c>
      <c r="FH44" s="138">
        <f t="shared" si="89"/>
        <v>2700000</v>
      </c>
      <c r="FI44" s="138">
        <f t="shared" si="90"/>
        <v>2700000</v>
      </c>
      <c r="FJ44" s="138">
        <f t="shared" si="91"/>
        <v>2700000</v>
      </c>
      <c r="FK44" s="138">
        <f t="shared" si="132"/>
        <v>10</v>
      </c>
      <c r="FL44" s="180">
        <f t="shared" si="92"/>
        <v>2700000</v>
      </c>
      <c r="FM44" s="138">
        <f t="shared" si="93"/>
        <v>2700000</v>
      </c>
      <c r="FN44" s="138">
        <f t="shared" si="133"/>
        <v>10</v>
      </c>
      <c r="FO44" s="180">
        <f t="shared" si="94"/>
        <v>2700000</v>
      </c>
      <c r="FQ44" s="138">
        <f t="shared" ca="1" si="167"/>
        <v>1500000</v>
      </c>
      <c r="FR44" s="170">
        <f t="shared" ca="1" si="95"/>
        <v>83333.333333333328</v>
      </c>
      <c r="FS44" s="138">
        <f t="shared" ca="1" si="186"/>
        <v>1500000</v>
      </c>
      <c r="FT44" s="170">
        <f t="shared" ca="1" si="96"/>
        <v>83333.333333333328</v>
      </c>
      <c r="FU44" s="192">
        <v>1</v>
      </c>
      <c r="FW44" s="193">
        <f t="shared" si="264"/>
        <v>1500000</v>
      </c>
      <c r="FX44" s="193">
        <f t="shared" si="97"/>
        <v>2100000</v>
      </c>
      <c r="FY44" s="193">
        <f t="shared" si="98"/>
        <v>50</v>
      </c>
      <c r="FZ44" s="193">
        <f t="shared" si="99"/>
        <v>2100000</v>
      </c>
      <c r="GA44" s="193">
        <f t="shared" si="100"/>
        <v>3000000</v>
      </c>
      <c r="GB44" s="193">
        <f t="shared" si="101"/>
        <v>40</v>
      </c>
      <c r="GC44" s="193">
        <f t="shared" si="102"/>
        <v>3000000</v>
      </c>
      <c r="GD44" s="193">
        <f t="shared" si="103"/>
        <v>4500000</v>
      </c>
      <c r="GE44" s="193">
        <f t="shared" si="104"/>
        <v>10</v>
      </c>
      <c r="GF44" s="19">
        <f t="shared" si="226"/>
        <v>2295000</v>
      </c>
      <c r="GG44" s="19">
        <f t="shared" ca="1" si="105"/>
        <v>0.52708333333333335</v>
      </c>
      <c r="GH44" s="11">
        <f t="shared" ca="1" si="106"/>
        <v>0.52708333333333335</v>
      </c>
      <c r="GI44" s="11" t="str">
        <f t="shared" si="107"/>
        <v>[[50,[1500000,2100000]],[40,[2100000,3000000]],[10,[3000000,4500000]]]</v>
      </c>
    </row>
    <row r="45" spans="1:198" x14ac:dyDescent="0.25">
      <c r="A45" s="10">
        <v>1402</v>
      </c>
      <c r="B45" s="126" t="s">
        <v>209</v>
      </c>
      <c r="C45" s="10" t="s">
        <v>210</v>
      </c>
      <c r="D45" s="10">
        <v>5</v>
      </c>
      <c r="E45" s="10" t="str">
        <f t="shared" si="287"/>
        <v>1|2|500000,1|1|88</v>
      </c>
      <c r="G45" s="10">
        <f>'充值活动|RMBActivities'!E25</f>
        <v>88</v>
      </c>
      <c r="H45" s="11">
        <f t="shared" si="288"/>
        <v>8800000</v>
      </c>
      <c r="I45" s="11">
        <f t="shared" si="289"/>
        <v>8800000</v>
      </c>
      <c r="J45" s="138" t="str">
        <f t="shared" si="17"/>
        <v>[[2640000,10],[3520000,10],[4400000,14],[5280000,20],[6160000,20],[7040000,20],[7920000,20],[8800000,25],[13200000,30],[17600000,25]]</v>
      </c>
      <c r="K45" s="138" t="str">
        <f t="shared" si="18"/>
        <v>[[2640000,10],[3520000,10],[4400000,14],[5280000,20],[6160000,20],[7040000,20],[7920000,20],[8800000,25],[13200000,30],[17600000,25]]</v>
      </c>
      <c r="L45" s="138" t="str">
        <f t="shared" si="19"/>
        <v>[[9,[4400000,10]],[10,[6600000,10]],[11,[11000000,10]],[12,[13200000,10]]]</v>
      </c>
      <c r="M45" s="138" t="str">
        <f t="shared" si="20"/>
        <v>[[9,[4400000,10]],[10,[6600000,10]],[11,[11000000,10]],[12,[13200000,10]]]</v>
      </c>
      <c r="N45" s="11">
        <f t="shared" ca="1" si="290"/>
        <v>66.188000000000002</v>
      </c>
      <c r="O45" s="11">
        <f t="shared" ca="1" si="291"/>
        <v>21.811999999999998</v>
      </c>
      <c r="P45" s="140" t="s">
        <v>211</v>
      </c>
      <c r="Q45" s="10">
        <f t="shared" si="265"/>
        <v>1402</v>
      </c>
      <c r="R45" s="138" t="str">
        <f t="shared" si="292"/>
        <v>1402贵族2-特权礼包</v>
      </c>
      <c r="S45" s="132" t="str">
        <f t="shared" si="293"/>
        <v>[[1,17600],[2,35200],[3,70400],[4,105600]]</v>
      </c>
      <c r="T45" s="132" t="str">
        <f t="shared" ca="1" si="294"/>
        <v>[[1,1760000],[2,1760000],[3,1760000],[4,1760000]]</v>
      </c>
      <c r="U45" s="138">
        <f t="shared" ca="1" si="295"/>
        <v>17600000</v>
      </c>
      <c r="V45" s="142">
        <v>0</v>
      </c>
      <c r="W45" s="142">
        <v>0</v>
      </c>
      <c r="X45" s="138" t="str">
        <f t="shared" si="28"/>
        <v>[[50,[5320000,8450000]],[30,[8450000,14780000]],[20,[13020000,17380000]]]</v>
      </c>
      <c r="Z45" s="138">
        <f t="shared" ca="1" si="296"/>
        <v>17600000</v>
      </c>
      <c r="AA45" s="138">
        <f t="shared" ca="1" si="297"/>
        <v>17600000</v>
      </c>
      <c r="AB45" s="150">
        <f t="shared" ref="AB45:AB53" ca="1" si="306">AH45+I45+AT45+AV45+AX45+AZ45</f>
        <v>17600000</v>
      </c>
      <c r="AC45" s="138">
        <f t="shared" ca="1" si="257"/>
        <v>5800000</v>
      </c>
      <c r="AE45" s="154">
        <f t="shared" si="299"/>
        <v>1</v>
      </c>
      <c r="AF45" s="147">
        <v>1</v>
      </c>
      <c r="AG45" s="11">
        <f t="shared" ca="1" si="188"/>
        <v>8800000</v>
      </c>
      <c r="AH45" s="9">
        <f ca="1">_xlfn.IFNA(INDEX('充值活动|RMBActivities'!$S$5:$AS$59,MATCH($A45,'充值活动|RMBActivities'!$A:$A,0)-4,MATCH(AH$4,INDIRECT("'充值活动|RMBActivities'!$S"&amp;MATCH($A45,'充值活动|RMBActivities'!$A:$A,0)&amp;":$AQ"&amp;MATCH($A45,'充值活动|RMBActivities'!$A:$A,0)),0)+3),0)</f>
        <v>8800000</v>
      </c>
      <c r="AI45" s="9">
        <f ca="1">_xlfn.IFNA(INDEX('充值活动|RMBActivities'!$S$5:$AS$59,MATCH($A45,'充值活动|RMBActivities'!$A:$A,0)-4,MATCH(AI$4,INDIRECT("'充值活动|RMBActivities'!$S"&amp;MATCH($A45,'充值活动|RMBActivities'!$A:$A,0)&amp;":$AQ"&amp;MATCH($A45,'充值活动|RMBActivities'!$A:$A,0)),0)+3),0)</f>
        <v>100</v>
      </c>
      <c r="AJ45" s="9">
        <f t="shared" ca="1" si="300"/>
        <v>1000000</v>
      </c>
      <c r="AK45" s="9">
        <f ca="1">_xlfn.IFNA(INDEX('充值活动|RMBActivities'!$S$5:$AS$59,MATCH($A45,'充值活动|RMBActivities'!$A:$A,0)-4,MATCH(AK$4,INDIRECT("'充值活动|RMBActivities'!$S"&amp;MATCH($A45,'充值活动|RMBActivities'!$A:$A,0)&amp;":$AQ"&amp;MATCH($A45,'充值活动|RMBActivities'!$A:$A,0)),0)+3),0)</f>
        <v>40</v>
      </c>
      <c r="AL45" s="9">
        <f t="shared" ref="AL45:AL56" ca="1" si="307">AK45*2*$AD$2/$AD$3</f>
        <v>800000</v>
      </c>
      <c r="AM45" s="9">
        <f ca="1">_xlfn.IFNA(INDEX('充值活动|RMBActivities'!$S$5:$AS$59,MATCH($A45,'充值活动|RMBActivities'!$A:$A,0)-4,MATCH(AM$4,INDIRECT("'充值活动|RMBActivities'!$S"&amp;MATCH($A45,'充值活动|RMBActivities'!$A:$A,0)&amp;":$AQ"&amp;MATCH($A45,'充值活动|RMBActivities'!$A:$A,0)),0)+3),0)</f>
        <v>40</v>
      </c>
      <c r="AN45" s="9">
        <f t="shared" ref="AN45:AN56" ca="1" si="308">AM45*5*$AD$2/$AD$3</f>
        <v>2000000</v>
      </c>
      <c r="AO45" s="9">
        <f ca="1">_xlfn.IFNA(INDEX('充值活动|RMBActivities'!$S$5:$AS$59,MATCH($A45,'充值活动|RMBActivities'!$A:$A,0)-4,MATCH(AO$4,INDIRECT("'充值活动|RMBActivities'!$S"&amp;MATCH($A45,'充值活动|RMBActivities'!$A:$A,0)&amp;":$AQ"&amp;MATCH($A45,'充值活动|RMBActivities'!$A:$A,0)),0)+3),0)</f>
        <v>0</v>
      </c>
      <c r="AP45" s="9">
        <f t="shared" ref="AP45:AP56" ca="1" si="309">AO45*2*$AD$2/$AD$3</f>
        <v>0</v>
      </c>
      <c r="AQ45" s="9">
        <f ca="1">_xlfn.IFNA(INDEX('充值活动|RMBActivities'!$S$5:$AS$59,MATCH($A45,'充值活动|RMBActivities'!$A:$A,0)-4,MATCH(AQ$4,INDIRECT("'充值活动|RMBActivities'!$S"&amp;MATCH($A45,'充值活动|RMBActivities'!$A:$A,0)&amp;":$AQ"&amp;MATCH($A45,'充值活动|RMBActivities'!$A:$A,0)),0)+3),0)</f>
        <v>20</v>
      </c>
      <c r="AR45" s="9">
        <f t="shared" ref="AR45:AR56" ca="1" si="310">AQ45*10*$AD$2/$AD$3</f>
        <v>2000000</v>
      </c>
      <c r="AS45" s="9">
        <f ca="1">_xlfn.IFNA(INDEX('充值活动|RMBActivities'!$S$5:$AS$59,MATCH($A45,'充值活动|RMBActivities'!$A:$A,0)-4,MATCH(AS$4,INDIRECT("'充值活动|RMBActivities'!$S"&amp;MATCH($A45,'充值活动|RMBActivities'!$A:$A,0)&amp;":$AQ"&amp;MATCH($A45,'充值活动|RMBActivities'!$A:$A,0)),0)+3),0)</f>
        <v>0</v>
      </c>
      <c r="AT45" s="9">
        <f t="shared" ca="1" si="282"/>
        <v>0</v>
      </c>
      <c r="AU45" s="9">
        <f ca="1">_xlfn.IFNA(INDEX('充值活动|RMBActivities'!$S$5:$AS$59,MATCH($A45,'充值活动|RMBActivities'!$A:$A,0)-4,MATCH(AU$4,INDIRECT("'充值活动|RMBActivities'!$S"&amp;MATCH($A45,'充值活动|RMBActivities'!$A:$A,0)&amp;":$AQ"&amp;MATCH($A45,'充值活动|RMBActivities'!$A:$A,0)),0)+3),0)</f>
        <v>0</v>
      </c>
      <c r="AV45" s="9">
        <f t="shared" ca="1" si="283"/>
        <v>0</v>
      </c>
      <c r="AW45" s="9">
        <f ca="1">_xlfn.IFNA(INDEX('充值活动|RMBActivities'!$S$5:$AS$59,MATCH($A45,'充值活动|RMBActivities'!$A:$A,0)-4,MATCH(AW$4,INDIRECT("'充值活动|RMBActivities'!$S"&amp;MATCH($A45,'充值活动|RMBActivities'!$A:$A,0)&amp;":$AQ"&amp;MATCH($A45,'充值活动|RMBActivities'!$A:$A,0)),0)+3),0)</f>
        <v>0</v>
      </c>
      <c r="AX45" s="9">
        <f t="shared" ca="1" si="277"/>
        <v>0</v>
      </c>
      <c r="AY45" s="9">
        <f ca="1">_xlfn.IFNA(INDEX('充值活动|RMBActivities'!$S$5:$AS$59,MATCH($A45,'充值活动|RMBActivities'!$A:$A,0)-4,MATCH(AY$4,INDIRECT("'充值活动|RMBActivities'!$S"&amp;MATCH($A45,'充值活动|RMBActivities'!$A:$A,0)&amp;":$AQ"&amp;MATCH($A45,'充值活动|RMBActivities'!$A:$A,0)),0)+3),0)</f>
        <v>0</v>
      </c>
      <c r="AZ45" s="9">
        <f t="shared" ca="1" si="278"/>
        <v>0</v>
      </c>
      <c r="BC45" s="11">
        <f t="shared" ca="1" si="284"/>
        <v>17600000</v>
      </c>
      <c r="BD45" s="170">
        <f t="shared" ca="1" si="285"/>
        <v>200000</v>
      </c>
      <c r="BE45" s="11">
        <f t="shared" ca="1" si="301"/>
        <v>18600000</v>
      </c>
      <c r="BF45" s="170">
        <f t="shared" ca="1" si="302"/>
        <v>211363.63636363635</v>
      </c>
      <c r="BG45" s="11">
        <f t="shared" ca="1" si="303"/>
        <v>23400000</v>
      </c>
      <c r="BH45" s="170">
        <f t="shared" ca="1" si="286"/>
        <v>265909.09090909088</v>
      </c>
      <c r="BI45" s="10">
        <f t="shared" si="304"/>
        <v>88</v>
      </c>
      <c r="BU45" s="17">
        <v>0.4</v>
      </c>
      <c r="BV45" s="138">
        <f t="shared" ref="BV45:BY67" si="311">ROUND($G45*BV$3*$BU45,0)</f>
        <v>17600</v>
      </c>
      <c r="BW45" s="138">
        <f t="shared" si="311"/>
        <v>35200</v>
      </c>
      <c r="BX45" s="138">
        <f t="shared" si="311"/>
        <v>70400</v>
      </c>
      <c r="BY45" s="138">
        <f t="shared" si="311"/>
        <v>105600</v>
      </c>
      <c r="CA45" s="138">
        <f t="shared" ca="1" si="305"/>
        <v>1760000</v>
      </c>
      <c r="CD45" s="146">
        <f t="shared" ref="CD45:CD68" si="312">AE45</f>
        <v>1</v>
      </c>
      <c r="CE45" s="147">
        <f t="shared" ref="CE45:CE68" si="313">AF45</f>
        <v>1</v>
      </c>
      <c r="CF45" s="138">
        <f t="shared" si="45"/>
        <v>8800000</v>
      </c>
      <c r="CG45" s="138">
        <f t="shared" si="46"/>
        <v>8800000</v>
      </c>
      <c r="CH45" s="138">
        <f t="shared" si="47"/>
        <v>2640000</v>
      </c>
      <c r="CI45" s="138">
        <f t="shared" si="112"/>
        <v>10</v>
      </c>
      <c r="CJ45" s="138">
        <f t="shared" si="48"/>
        <v>3520000</v>
      </c>
      <c r="CK45" s="138">
        <f t="shared" si="112"/>
        <v>10</v>
      </c>
      <c r="CL45" s="138">
        <f t="shared" si="49"/>
        <v>4400000</v>
      </c>
      <c r="CM45" s="138">
        <f t="shared" si="112"/>
        <v>14</v>
      </c>
      <c r="CN45" s="138">
        <f t="shared" si="50"/>
        <v>5280000</v>
      </c>
      <c r="CO45" s="138">
        <f t="shared" si="112"/>
        <v>20</v>
      </c>
      <c r="CP45" s="138">
        <f t="shared" si="51"/>
        <v>6160000</v>
      </c>
      <c r="CQ45" s="138">
        <f t="shared" si="112"/>
        <v>20</v>
      </c>
      <c r="CR45" s="138">
        <f t="shared" si="52"/>
        <v>7040000</v>
      </c>
      <c r="CS45" s="138">
        <f t="shared" si="233"/>
        <v>20</v>
      </c>
      <c r="CT45" s="138">
        <f t="shared" si="53"/>
        <v>7920000</v>
      </c>
      <c r="CU45" s="138">
        <f t="shared" si="113"/>
        <v>20</v>
      </c>
      <c r="CV45" s="138">
        <f t="shared" si="54"/>
        <v>8800000</v>
      </c>
      <c r="CW45" s="138">
        <f t="shared" si="114"/>
        <v>25</v>
      </c>
      <c r="CX45" s="138">
        <f t="shared" si="55"/>
        <v>13200000</v>
      </c>
      <c r="CY45" s="138">
        <f t="shared" si="115"/>
        <v>30</v>
      </c>
      <c r="CZ45" s="138">
        <f t="shared" si="56"/>
        <v>17600000</v>
      </c>
      <c r="DA45" s="138">
        <f t="shared" si="116"/>
        <v>25</v>
      </c>
      <c r="DB45" s="180">
        <f t="shared" si="57"/>
        <v>8800000</v>
      </c>
      <c r="DC45" s="138">
        <f t="shared" si="58"/>
        <v>2640000</v>
      </c>
      <c r="DD45" s="138">
        <f t="shared" si="117"/>
        <v>10</v>
      </c>
      <c r="DE45" s="138">
        <f t="shared" si="59"/>
        <v>3520000</v>
      </c>
      <c r="DF45" s="138">
        <f t="shared" si="117"/>
        <v>10</v>
      </c>
      <c r="DG45" s="138">
        <f t="shared" si="60"/>
        <v>4400000</v>
      </c>
      <c r="DH45" s="138">
        <f t="shared" si="117"/>
        <v>14</v>
      </c>
      <c r="DI45" s="138">
        <f t="shared" si="61"/>
        <v>5280000</v>
      </c>
      <c r="DJ45" s="138">
        <f t="shared" si="117"/>
        <v>20</v>
      </c>
      <c r="DK45" s="138">
        <f t="shared" si="62"/>
        <v>6160000</v>
      </c>
      <c r="DL45" s="138">
        <f t="shared" si="117"/>
        <v>20</v>
      </c>
      <c r="DM45" s="138">
        <f t="shared" si="63"/>
        <v>7040000</v>
      </c>
      <c r="DN45" s="138">
        <f t="shared" si="117"/>
        <v>20</v>
      </c>
      <c r="DO45" s="138">
        <f t="shared" si="64"/>
        <v>7920000</v>
      </c>
      <c r="DP45" s="138">
        <f t="shared" si="118"/>
        <v>20</v>
      </c>
      <c r="DQ45" s="138">
        <f t="shared" si="65"/>
        <v>8800000</v>
      </c>
      <c r="DR45" s="138">
        <f t="shared" si="119"/>
        <v>25</v>
      </c>
      <c r="DS45" s="138">
        <f t="shared" si="66"/>
        <v>13200000</v>
      </c>
      <c r="DT45" s="138">
        <f t="shared" si="120"/>
        <v>30</v>
      </c>
      <c r="DU45" s="138">
        <f t="shared" si="67"/>
        <v>17600000</v>
      </c>
      <c r="DV45" s="138">
        <f t="shared" si="121"/>
        <v>25</v>
      </c>
      <c r="DW45" s="180">
        <f t="shared" si="68"/>
        <v>8800000</v>
      </c>
      <c r="DZ45" s="146">
        <f t="shared" si="69"/>
        <v>1</v>
      </c>
      <c r="EA45" s="147">
        <f t="shared" si="70"/>
        <v>1</v>
      </c>
      <c r="EB45" s="181"/>
      <c r="EC45" s="147">
        <f t="shared" si="122"/>
        <v>0.5</v>
      </c>
      <c r="ED45" s="138">
        <f t="shared" si="71"/>
        <v>4400000</v>
      </c>
      <c r="EE45" s="138">
        <f t="shared" si="72"/>
        <v>4400000</v>
      </c>
      <c r="EF45" s="138">
        <f t="shared" si="73"/>
        <v>4400000</v>
      </c>
      <c r="EG45" s="138">
        <f t="shared" si="123"/>
        <v>10</v>
      </c>
      <c r="EH45" s="180">
        <f t="shared" si="74"/>
        <v>4400000</v>
      </c>
      <c r="EI45" s="138">
        <f t="shared" si="75"/>
        <v>4400000</v>
      </c>
      <c r="EJ45" s="138">
        <f t="shared" si="124"/>
        <v>10</v>
      </c>
      <c r="EK45" s="180">
        <f t="shared" si="76"/>
        <v>4400000</v>
      </c>
      <c r="EM45" s="147">
        <f t="shared" si="125"/>
        <v>0.75</v>
      </c>
      <c r="EN45" s="138">
        <f t="shared" si="77"/>
        <v>6600000</v>
      </c>
      <c r="EO45" s="138">
        <f t="shared" si="78"/>
        <v>6600000</v>
      </c>
      <c r="EP45" s="138">
        <f t="shared" si="79"/>
        <v>6600000</v>
      </c>
      <c r="EQ45" s="138">
        <f t="shared" si="126"/>
        <v>10</v>
      </c>
      <c r="ER45" s="180">
        <f t="shared" si="80"/>
        <v>6600000</v>
      </c>
      <c r="ES45" s="138">
        <f t="shared" si="81"/>
        <v>6600000</v>
      </c>
      <c r="ET45" s="138">
        <f t="shared" si="127"/>
        <v>10</v>
      </c>
      <c r="EU45" s="180">
        <f t="shared" si="82"/>
        <v>6600000</v>
      </c>
      <c r="EW45" s="147">
        <f t="shared" si="128"/>
        <v>1.25</v>
      </c>
      <c r="EX45" s="138">
        <f t="shared" si="83"/>
        <v>11000000</v>
      </c>
      <c r="EY45" s="138">
        <f t="shared" si="84"/>
        <v>11000000</v>
      </c>
      <c r="EZ45" s="138">
        <f t="shared" si="85"/>
        <v>11000000</v>
      </c>
      <c r="FA45" s="138">
        <f t="shared" si="129"/>
        <v>10</v>
      </c>
      <c r="FB45" s="180">
        <f t="shared" si="86"/>
        <v>11000000</v>
      </c>
      <c r="FC45" s="138">
        <f t="shared" si="87"/>
        <v>11000000</v>
      </c>
      <c r="FD45" s="138">
        <f t="shared" si="130"/>
        <v>10</v>
      </c>
      <c r="FE45" s="180">
        <f t="shared" si="88"/>
        <v>11000000</v>
      </c>
      <c r="FG45" s="147">
        <f t="shared" si="131"/>
        <v>1.5</v>
      </c>
      <c r="FH45" s="138">
        <f t="shared" si="89"/>
        <v>13200000</v>
      </c>
      <c r="FI45" s="138">
        <f t="shared" si="90"/>
        <v>13200000</v>
      </c>
      <c r="FJ45" s="138">
        <f t="shared" si="91"/>
        <v>13200000</v>
      </c>
      <c r="FK45" s="138">
        <f t="shared" si="132"/>
        <v>10</v>
      </c>
      <c r="FL45" s="180">
        <f t="shared" si="92"/>
        <v>13200000</v>
      </c>
      <c r="FM45" s="138">
        <f t="shared" si="93"/>
        <v>13200000</v>
      </c>
      <c r="FN45" s="138">
        <f t="shared" si="133"/>
        <v>10</v>
      </c>
      <c r="FO45" s="180">
        <f t="shared" si="94"/>
        <v>13200000</v>
      </c>
      <c r="FQ45" s="138">
        <f t="shared" ca="1" si="167"/>
        <v>8800000</v>
      </c>
      <c r="FR45" s="170">
        <f t="shared" ca="1" si="95"/>
        <v>100000</v>
      </c>
      <c r="FS45" s="138">
        <f t="shared" ca="1" si="186"/>
        <v>8800000</v>
      </c>
      <c r="FT45" s="170">
        <f t="shared" ca="1" si="96"/>
        <v>100000</v>
      </c>
      <c r="FU45" s="192">
        <v>1</v>
      </c>
      <c r="FW45" s="193">
        <f t="shared" si="264"/>
        <v>5320000</v>
      </c>
      <c r="FX45" s="193">
        <f t="shared" si="97"/>
        <v>8450000</v>
      </c>
      <c r="FY45" s="193">
        <f t="shared" si="98"/>
        <v>50</v>
      </c>
      <c r="FZ45" s="193">
        <f t="shared" si="99"/>
        <v>8450000</v>
      </c>
      <c r="GA45" s="193">
        <f t="shared" si="100"/>
        <v>14780000</v>
      </c>
      <c r="GB45" s="193">
        <f t="shared" si="101"/>
        <v>30</v>
      </c>
      <c r="GC45" s="193">
        <f t="shared" si="102"/>
        <v>13020000</v>
      </c>
      <c r="GD45" s="193">
        <f t="shared" si="103"/>
        <v>17380000</v>
      </c>
      <c r="GE45" s="193">
        <f t="shared" si="104"/>
        <v>20</v>
      </c>
      <c r="GF45" s="19">
        <f t="shared" si="226"/>
        <v>9967000</v>
      </c>
      <c r="GG45" s="19">
        <f t="shared" ca="1" si="105"/>
        <v>0.53315340909090903</v>
      </c>
      <c r="GH45" s="11">
        <f t="shared" ca="1" si="106"/>
        <v>0.53315340909090903</v>
      </c>
      <c r="GI45" s="11" t="str">
        <f t="shared" si="107"/>
        <v>[[50,[5320000,8450000]],[30,[8450000,14780000]],[20,[13020000,17380000]]]</v>
      </c>
    </row>
    <row r="46" spans="1:198" x14ac:dyDescent="0.25">
      <c r="A46" s="10">
        <v>1403</v>
      </c>
      <c r="B46" s="126" t="s">
        <v>212</v>
      </c>
      <c r="C46" s="10" t="s">
        <v>213</v>
      </c>
      <c r="D46" s="10">
        <v>5</v>
      </c>
      <c r="E46" s="10" t="str">
        <f t="shared" si="287"/>
        <v>1|2|500000,1|1|108</v>
      </c>
      <c r="G46" s="10">
        <f>'充值活动|RMBActivities'!E26</f>
        <v>108</v>
      </c>
      <c r="H46" s="11">
        <f t="shared" si="288"/>
        <v>10800000</v>
      </c>
      <c r="I46" s="11">
        <f t="shared" si="289"/>
        <v>10800000</v>
      </c>
      <c r="J46" s="138" t="str">
        <f t="shared" si="17"/>
        <v>[[3240000,10],[4320000,10],[5400000,14],[6480000,20],[7560000,20],[8640000,20],[9720000,20],[10800000,25],[16200000,30],[21600000,25]]</v>
      </c>
      <c r="K46" s="138" t="str">
        <f t="shared" si="18"/>
        <v>[[3240000,10],[4320000,10],[5400000,14],[6480000,20],[7560000,20],[8640000,20],[9720000,20],[10800000,25],[16200000,30],[21600000,25]]</v>
      </c>
      <c r="L46" s="138" t="str">
        <f t="shared" si="19"/>
        <v>[[9,[5400000,10]],[10,[8100000,10]],[11,[13500000,10]],[12,[16200000,10]]]</v>
      </c>
      <c r="M46" s="138" t="str">
        <f t="shared" si="20"/>
        <v>[[9,[5400000,10]],[10,[8100000,10]],[11,[13500000,10]],[12,[16200000,10]]]</v>
      </c>
      <c r="N46" s="11">
        <f t="shared" ca="1" si="290"/>
        <v>85.343000000000004</v>
      </c>
      <c r="O46" s="11">
        <f t="shared" ca="1" si="291"/>
        <v>22.656999999999996</v>
      </c>
      <c r="P46" s="140" t="s">
        <v>214</v>
      </c>
      <c r="Q46" s="10">
        <f t="shared" si="265"/>
        <v>1403</v>
      </c>
      <c r="R46" s="138" t="str">
        <f t="shared" si="292"/>
        <v>1403贵族3-特权礼包</v>
      </c>
      <c r="S46" s="132" t="str">
        <f t="shared" si="293"/>
        <v>[[1,17280],[2,34560],[3,69120],[4,103680]]</v>
      </c>
      <c r="T46" s="132" t="str">
        <f t="shared" ca="1" si="294"/>
        <v>[[1,2160000],[2,2160000],[3,2160000],[4,2160000]]</v>
      </c>
      <c r="U46" s="138">
        <f t="shared" ca="1" si="295"/>
        <v>21600000</v>
      </c>
      <c r="V46" s="142">
        <v>0</v>
      </c>
      <c r="W46" s="142">
        <v>0</v>
      </c>
      <c r="X46" s="138" t="str">
        <f t="shared" si="28"/>
        <v>[[50,[6060000,14160000]],[30,[14060000,17060000]],[20,[16060000,18960000]]]</v>
      </c>
      <c r="Z46" s="138">
        <f t="shared" ca="1" si="296"/>
        <v>21600000</v>
      </c>
      <c r="AA46" s="138">
        <f t="shared" ca="1" si="297"/>
        <v>21600000</v>
      </c>
      <c r="AB46" s="150">
        <f t="shared" ca="1" si="306"/>
        <v>22600000</v>
      </c>
      <c r="AC46" s="138">
        <f t="shared" ca="1" si="257"/>
        <v>6000000</v>
      </c>
      <c r="AE46" s="154">
        <f t="shared" si="299"/>
        <v>1</v>
      </c>
      <c r="AF46" s="147">
        <v>1</v>
      </c>
      <c r="AG46" s="11">
        <f t="shared" ca="1" si="188"/>
        <v>10800000</v>
      </c>
      <c r="AH46" s="9">
        <f ca="1">_xlfn.IFNA(INDEX('充值活动|RMBActivities'!$S$5:$AS$59,MATCH($A46,'充值活动|RMBActivities'!$A:$A,0)-4,MATCH(AH$4,INDIRECT("'充值活动|RMBActivities'!$S"&amp;MATCH($A46,'充值活动|RMBActivities'!$A:$A,0)&amp;":$AQ"&amp;MATCH($A46,'充值活动|RMBActivities'!$A:$A,0)),0)+3),0)</f>
        <v>10800000</v>
      </c>
      <c r="AI46" s="9">
        <f ca="1">_xlfn.IFNA(INDEX('充值活动|RMBActivities'!$S$5:$AS$59,MATCH($A46,'充值活动|RMBActivities'!$A:$A,0)-4,MATCH(AI$4,INDIRECT("'充值活动|RMBActivities'!$S"&amp;MATCH($A46,'充值活动|RMBActivities'!$A:$A,0)&amp;":$AQ"&amp;MATCH($A46,'充值活动|RMBActivities'!$A:$A,0)),0)+3),0)</f>
        <v>200</v>
      </c>
      <c r="AJ46" s="9">
        <f t="shared" ca="1" si="300"/>
        <v>2000000</v>
      </c>
      <c r="AK46" s="9">
        <f ca="1">_xlfn.IFNA(INDEX('充值活动|RMBActivities'!$S$5:$AS$59,MATCH($A46,'充值活动|RMBActivities'!$A:$A,0)-4,MATCH(AK$4,INDIRECT("'充值活动|RMBActivities'!$S"&amp;MATCH($A46,'充值活动|RMBActivities'!$A:$A,0)&amp;":$AQ"&amp;MATCH($A46,'充值活动|RMBActivities'!$A:$A,0)),0)+3),0)</f>
        <v>50</v>
      </c>
      <c r="AL46" s="9">
        <f t="shared" ca="1" si="307"/>
        <v>1000000</v>
      </c>
      <c r="AM46" s="9">
        <f ca="1">_xlfn.IFNA(INDEX('充值活动|RMBActivities'!$S$5:$AS$59,MATCH($A46,'充值活动|RMBActivities'!$A:$A,0)-4,MATCH(AM$4,INDIRECT("'充值活动|RMBActivities'!$S"&amp;MATCH($A46,'充值活动|RMBActivities'!$A:$A,0)&amp;":$AQ"&amp;MATCH($A46,'充值活动|RMBActivities'!$A:$A,0)),0)+3),0)</f>
        <v>0</v>
      </c>
      <c r="AN46" s="9">
        <f t="shared" ca="1" si="308"/>
        <v>0</v>
      </c>
      <c r="AO46" s="9">
        <f ca="1">_xlfn.IFNA(INDEX('充值活动|RMBActivities'!$S$5:$AS$59,MATCH($A46,'充值活动|RMBActivities'!$A:$A,0)-4,MATCH(AO$4,INDIRECT("'充值活动|RMBActivities'!$S"&amp;MATCH($A46,'充值活动|RMBActivities'!$A:$A,0)&amp;":$AQ"&amp;MATCH($A46,'充值活动|RMBActivities'!$A:$A,0)),0)+3),0)</f>
        <v>0</v>
      </c>
      <c r="AP46" s="9">
        <f t="shared" ca="1" si="309"/>
        <v>0</v>
      </c>
      <c r="AQ46" s="9">
        <f ca="1">_xlfn.IFNA(INDEX('充值活动|RMBActivities'!$S$5:$AS$59,MATCH($A46,'充值活动|RMBActivities'!$A:$A,0)-4,MATCH(AQ$4,INDIRECT("'充值活动|RMBActivities'!$S"&amp;MATCH($A46,'充值活动|RMBActivities'!$A:$A,0)&amp;":$AQ"&amp;MATCH($A46,'充值活动|RMBActivities'!$A:$A,0)),0)+3),0)</f>
        <v>30</v>
      </c>
      <c r="AR46" s="9">
        <f t="shared" ca="1" si="310"/>
        <v>3000000</v>
      </c>
      <c r="AS46" s="9">
        <f ca="1">_xlfn.IFNA(INDEX('充值活动|RMBActivities'!$S$5:$AS$59,MATCH($A46,'充值活动|RMBActivities'!$A:$A,0)-4,MATCH(AS$4,INDIRECT("'充值活动|RMBActivities'!$S"&amp;MATCH($A46,'充值活动|RMBActivities'!$A:$A,0)&amp;":$AQ"&amp;MATCH($A46,'充值活动|RMBActivities'!$A:$A,0)),0)+3),0)</f>
        <v>1</v>
      </c>
      <c r="AT46" s="9">
        <f t="shared" ca="1" si="282"/>
        <v>1000000</v>
      </c>
      <c r="AU46" s="9">
        <f ca="1">_xlfn.IFNA(INDEX('充值活动|RMBActivities'!$S$5:$AS$59,MATCH($A46,'充值活动|RMBActivities'!$A:$A,0)-4,MATCH(AU$4,INDIRECT("'充值活动|RMBActivities'!$S"&amp;MATCH($A46,'充值活动|RMBActivities'!$A:$A,0)&amp;":$AQ"&amp;MATCH($A46,'充值活动|RMBActivities'!$A:$A,0)),0)+3),0)</f>
        <v>0</v>
      </c>
      <c r="AV46" s="9">
        <f t="shared" ca="1" si="283"/>
        <v>0</v>
      </c>
      <c r="AW46" s="9">
        <f ca="1">_xlfn.IFNA(INDEX('充值活动|RMBActivities'!$S$5:$AS$59,MATCH($A46,'充值活动|RMBActivities'!$A:$A,0)-4,MATCH(AW$4,INDIRECT("'充值活动|RMBActivities'!$S"&amp;MATCH($A46,'充值活动|RMBActivities'!$A:$A,0)&amp;":$AQ"&amp;MATCH($A46,'充值活动|RMBActivities'!$A:$A,0)),0)+3),0)</f>
        <v>0</v>
      </c>
      <c r="AX46" s="9">
        <f t="shared" ca="1" si="277"/>
        <v>0</v>
      </c>
      <c r="AY46" s="9">
        <f ca="1">_xlfn.IFNA(INDEX('充值活动|RMBActivities'!$S$5:$AS$59,MATCH($A46,'充值活动|RMBActivities'!$A:$A,0)-4,MATCH(AY$4,INDIRECT("'充值活动|RMBActivities'!$S"&amp;MATCH($A46,'充值活动|RMBActivities'!$A:$A,0)&amp;":$AQ"&amp;MATCH($A46,'充值活动|RMBActivities'!$A:$A,0)),0)+3),0)</f>
        <v>0</v>
      </c>
      <c r="AZ46" s="9">
        <f t="shared" ca="1" si="278"/>
        <v>0</v>
      </c>
      <c r="BC46" s="11">
        <f t="shared" ref="BC46:BC56" ca="1" si="314">I46+AH46+AT46+AV46+AX46+AZ46</f>
        <v>22600000</v>
      </c>
      <c r="BD46" s="170">
        <f t="shared" ref="BD46:BD56" ca="1" si="315">BC46/BI46</f>
        <v>209259.25925925927</v>
      </c>
      <c r="BE46" s="11">
        <f t="shared" ca="1" si="301"/>
        <v>24600000</v>
      </c>
      <c r="BF46" s="170">
        <f t="shared" ca="1" si="302"/>
        <v>227777.77777777778</v>
      </c>
      <c r="BG46" s="11">
        <f t="shared" ca="1" si="303"/>
        <v>28600000</v>
      </c>
      <c r="BH46" s="170">
        <f t="shared" ref="BH46:BH56" ca="1" si="316">BG46/BI46</f>
        <v>264814.81481481483</v>
      </c>
      <c r="BI46" s="10">
        <f t="shared" si="304"/>
        <v>108</v>
      </c>
      <c r="BU46" s="17">
        <v>0.32</v>
      </c>
      <c r="BV46" s="138">
        <f t="shared" si="311"/>
        <v>17280</v>
      </c>
      <c r="BW46" s="138">
        <f t="shared" si="311"/>
        <v>34560</v>
      </c>
      <c r="BX46" s="138">
        <f t="shared" si="311"/>
        <v>69120</v>
      </c>
      <c r="BY46" s="138">
        <f t="shared" si="311"/>
        <v>103680</v>
      </c>
      <c r="CA46" s="138">
        <f t="shared" ca="1" si="305"/>
        <v>2160000</v>
      </c>
      <c r="CD46" s="146">
        <f t="shared" si="312"/>
        <v>1</v>
      </c>
      <c r="CE46" s="147">
        <f t="shared" si="313"/>
        <v>1</v>
      </c>
      <c r="CF46" s="138">
        <f t="shared" si="45"/>
        <v>10800000</v>
      </c>
      <c r="CG46" s="138">
        <f t="shared" si="46"/>
        <v>10800000</v>
      </c>
      <c r="CH46" s="138">
        <f t="shared" si="47"/>
        <v>3240000</v>
      </c>
      <c r="CI46" s="138">
        <f t="shared" si="112"/>
        <v>10</v>
      </c>
      <c r="CJ46" s="138">
        <f t="shared" si="48"/>
        <v>4320000</v>
      </c>
      <c r="CK46" s="138">
        <f t="shared" si="112"/>
        <v>10</v>
      </c>
      <c r="CL46" s="138">
        <f t="shared" si="49"/>
        <v>5400000</v>
      </c>
      <c r="CM46" s="138">
        <f t="shared" si="112"/>
        <v>14</v>
      </c>
      <c r="CN46" s="138">
        <f t="shared" si="50"/>
        <v>6480000</v>
      </c>
      <c r="CO46" s="138">
        <f t="shared" si="112"/>
        <v>20</v>
      </c>
      <c r="CP46" s="138">
        <f t="shared" si="51"/>
        <v>7559999.9999999991</v>
      </c>
      <c r="CQ46" s="138">
        <f t="shared" si="112"/>
        <v>20</v>
      </c>
      <c r="CR46" s="138">
        <f t="shared" si="52"/>
        <v>8640000</v>
      </c>
      <c r="CS46" s="138">
        <f t="shared" si="233"/>
        <v>20</v>
      </c>
      <c r="CT46" s="138">
        <f t="shared" si="53"/>
        <v>9720000</v>
      </c>
      <c r="CU46" s="138">
        <f t="shared" si="113"/>
        <v>20</v>
      </c>
      <c r="CV46" s="138">
        <f t="shared" si="54"/>
        <v>10800000</v>
      </c>
      <c r="CW46" s="138">
        <f t="shared" si="114"/>
        <v>25</v>
      </c>
      <c r="CX46" s="138">
        <f t="shared" si="55"/>
        <v>16200000</v>
      </c>
      <c r="CY46" s="138">
        <f t="shared" si="115"/>
        <v>30</v>
      </c>
      <c r="CZ46" s="138">
        <f t="shared" si="56"/>
        <v>21600000</v>
      </c>
      <c r="DA46" s="138">
        <f t="shared" si="116"/>
        <v>25</v>
      </c>
      <c r="DB46" s="180">
        <f t="shared" si="57"/>
        <v>10800000</v>
      </c>
      <c r="DC46" s="138">
        <f t="shared" si="58"/>
        <v>3240000</v>
      </c>
      <c r="DD46" s="138">
        <f t="shared" si="117"/>
        <v>10</v>
      </c>
      <c r="DE46" s="138">
        <f t="shared" si="59"/>
        <v>4320000</v>
      </c>
      <c r="DF46" s="138">
        <f t="shared" si="117"/>
        <v>10</v>
      </c>
      <c r="DG46" s="138">
        <f t="shared" si="60"/>
        <v>5400000</v>
      </c>
      <c r="DH46" s="138">
        <f t="shared" si="117"/>
        <v>14</v>
      </c>
      <c r="DI46" s="138">
        <f t="shared" si="61"/>
        <v>6480000</v>
      </c>
      <c r="DJ46" s="138">
        <f t="shared" si="117"/>
        <v>20</v>
      </c>
      <c r="DK46" s="138">
        <f t="shared" si="62"/>
        <v>7559999.9999999991</v>
      </c>
      <c r="DL46" s="138">
        <f t="shared" si="117"/>
        <v>20</v>
      </c>
      <c r="DM46" s="138">
        <f t="shared" si="63"/>
        <v>8640000</v>
      </c>
      <c r="DN46" s="138">
        <f t="shared" si="117"/>
        <v>20</v>
      </c>
      <c r="DO46" s="138">
        <f t="shared" si="64"/>
        <v>9720000</v>
      </c>
      <c r="DP46" s="138">
        <f t="shared" si="118"/>
        <v>20</v>
      </c>
      <c r="DQ46" s="138">
        <f t="shared" si="65"/>
        <v>10800000</v>
      </c>
      <c r="DR46" s="138">
        <f t="shared" si="119"/>
        <v>25</v>
      </c>
      <c r="DS46" s="138">
        <f t="shared" si="66"/>
        <v>16200000</v>
      </c>
      <c r="DT46" s="138">
        <f t="shared" si="120"/>
        <v>30</v>
      </c>
      <c r="DU46" s="138">
        <f t="shared" si="67"/>
        <v>21600000</v>
      </c>
      <c r="DV46" s="138">
        <f t="shared" si="121"/>
        <v>25</v>
      </c>
      <c r="DW46" s="180">
        <f t="shared" si="68"/>
        <v>10800000</v>
      </c>
      <c r="DZ46" s="146">
        <f t="shared" si="69"/>
        <v>1</v>
      </c>
      <c r="EA46" s="147">
        <f t="shared" si="70"/>
        <v>1</v>
      </c>
      <c r="EB46" s="181"/>
      <c r="EC46" s="147">
        <f t="shared" si="122"/>
        <v>0.5</v>
      </c>
      <c r="ED46" s="138">
        <f t="shared" si="71"/>
        <v>5400000</v>
      </c>
      <c r="EE46" s="138">
        <f t="shared" si="72"/>
        <v>5400000</v>
      </c>
      <c r="EF46" s="138">
        <f t="shared" si="73"/>
        <v>5400000</v>
      </c>
      <c r="EG46" s="138">
        <f t="shared" si="123"/>
        <v>10</v>
      </c>
      <c r="EH46" s="180">
        <f t="shared" si="74"/>
        <v>5400000</v>
      </c>
      <c r="EI46" s="138">
        <f t="shared" si="75"/>
        <v>5400000</v>
      </c>
      <c r="EJ46" s="138">
        <f t="shared" si="124"/>
        <v>10</v>
      </c>
      <c r="EK46" s="180">
        <f t="shared" si="76"/>
        <v>5400000</v>
      </c>
      <c r="EM46" s="147">
        <f t="shared" si="125"/>
        <v>0.75</v>
      </c>
      <c r="EN46" s="138">
        <f t="shared" si="77"/>
        <v>8100000</v>
      </c>
      <c r="EO46" s="138">
        <f t="shared" si="78"/>
        <v>8100000</v>
      </c>
      <c r="EP46" s="138">
        <f t="shared" si="79"/>
        <v>8100000</v>
      </c>
      <c r="EQ46" s="138">
        <f t="shared" si="126"/>
        <v>10</v>
      </c>
      <c r="ER46" s="180">
        <f t="shared" si="80"/>
        <v>8100000</v>
      </c>
      <c r="ES46" s="138">
        <f t="shared" si="81"/>
        <v>8100000</v>
      </c>
      <c r="ET46" s="138">
        <f t="shared" si="127"/>
        <v>10</v>
      </c>
      <c r="EU46" s="180">
        <f t="shared" si="82"/>
        <v>8100000</v>
      </c>
      <c r="EW46" s="147">
        <f t="shared" si="128"/>
        <v>1.25</v>
      </c>
      <c r="EX46" s="138">
        <f t="shared" si="83"/>
        <v>13500000</v>
      </c>
      <c r="EY46" s="138">
        <f t="shared" si="84"/>
        <v>13500000</v>
      </c>
      <c r="EZ46" s="138">
        <f t="shared" si="85"/>
        <v>13500000</v>
      </c>
      <c r="FA46" s="138">
        <f t="shared" si="129"/>
        <v>10</v>
      </c>
      <c r="FB46" s="180">
        <f t="shared" si="86"/>
        <v>13500000</v>
      </c>
      <c r="FC46" s="138">
        <f t="shared" si="87"/>
        <v>13500000</v>
      </c>
      <c r="FD46" s="138">
        <f t="shared" si="130"/>
        <v>10</v>
      </c>
      <c r="FE46" s="180">
        <f t="shared" si="88"/>
        <v>13500000</v>
      </c>
      <c r="FG46" s="147">
        <f t="shared" si="131"/>
        <v>1.5</v>
      </c>
      <c r="FH46" s="138">
        <f t="shared" si="89"/>
        <v>16200000</v>
      </c>
      <c r="FI46" s="138">
        <f t="shared" si="90"/>
        <v>16200000</v>
      </c>
      <c r="FJ46" s="138">
        <f t="shared" si="91"/>
        <v>16200000</v>
      </c>
      <c r="FK46" s="138">
        <f t="shared" si="132"/>
        <v>10</v>
      </c>
      <c r="FL46" s="180">
        <f t="shared" si="92"/>
        <v>16200000</v>
      </c>
      <c r="FM46" s="138">
        <f t="shared" si="93"/>
        <v>16200000</v>
      </c>
      <c r="FN46" s="138">
        <f t="shared" si="133"/>
        <v>10</v>
      </c>
      <c r="FO46" s="180">
        <f t="shared" si="94"/>
        <v>16200000</v>
      </c>
      <c r="FQ46" s="138">
        <f t="shared" ca="1" si="167"/>
        <v>11800000</v>
      </c>
      <c r="FR46" s="170">
        <f t="shared" ca="1" si="95"/>
        <v>109259.25925925926</v>
      </c>
      <c r="FS46" s="138">
        <f t="shared" ca="1" si="186"/>
        <v>11800000</v>
      </c>
      <c r="FT46" s="170">
        <f t="shared" ca="1" si="96"/>
        <v>109259.25925925926</v>
      </c>
      <c r="FU46" s="192">
        <v>1</v>
      </c>
      <c r="FW46" s="193">
        <f t="shared" si="264"/>
        <v>6060000</v>
      </c>
      <c r="FX46" s="193">
        <f t="shared" si="97"/>
        <v>14160000</v>
      </c>
      <c r="FY46" s="193">
        <f t="shared" si="98"/>
        <v>50</v>
      </c>
      <c r="FZ46" s="193">
        <f t="shared" si="99"/>
        <v>14060000</v>
      </c>
      <c r="GA46" s="193">
        <f t="shared" si="100"/>
        <v>17060000</v>
      </c>
      <c r="GB46" s="193">
        <f t="shared" si="101"/>
        <v>30</v>
      </c>
      <c r="GC46" s="193">
        <f t="shared" si="102"/>
        <v>16060000</v>
      </c>
      <c r="GD46" s="193">
        <f t="shared" si="103"/>
        <v>18960000</v>
      </c>
      <c r="GE46" s="193">
        <f t="shared" si="104"/>
        <v>20</v>
      </c>
      <c r="GF46" s="19">
        <f t="shared" si="226"/>
        <v>13225000</v>
      </c>
      <c r="GG46" s="19">
        <f t="shared" ca="1" si="105"/>
        <v>0.57928240740740744</v>
      </c>
      <c r="GH46" s="11">
        <f t="shared" ca="1" si="106"/>
        <v>0.57928240740740744</v>
      </c>
      <c r="GI46" s="11" t="str">
        <f t="shared" si="107"/>
        <v>[[50,[6060000,14160000]],[30,[14060000,17060000]],[20,[16060000,18960000]]]</v>
      </c>
    </row>
    <row r="47" spans="1:198" x14ac:dyDescent="0.25">
      <c r="A47" s="10">
        <v>1404</v>
      </c>
      <c r="B47" s="126" t="s">
        <v>215</v>
      </c>
      <c r="C47" s="10" t="s">
        <v>216</v>
      </c>
      <c r="D47" s="10">
        <v>5</v>
      </c>
      <c r="E47" s="10" t="str">
        <f t="shared" si="287"/>
        <v>1|2|500000,1|1|188</v>
      </c>
      <c r="G47" s="10">
        <f>'充值活动|RMBActivities'!E27</f>
        <v>188</v>
      </c>
      <c r="H47" s="11">
        <f t="shared" si="288"/>
        <v>18800000</v>
      </c>
      <c r="I47" s="11">
        <f t="shared" si="289"/>
        <v>18800000</v>
      </c>
      <c r="J47" s="138" t="str">
        <f t="shared" si="17"/>
        <v>[[5640000,10],[7520000,10],[9400000,14],[11280000,20],[13160000,20],[15040000,20],[16920000,20],[18800000,25],[28200000,30],[37600000,25]]</v>
      </c>
      <c r="K47" s="138" t="str">
        <f t="shared" si="18"/>
        <v>[[5640000,10],[7520000,10],[9400000,14],[11280000,20],[13160000,20],[15040000,20],[16920000,20],[18800000,25],[28200000,30],[37600000,25]]</v>
      </c>
      <c r="L47" s="138" t="str">
        <f t="shared" si="19"/>
        <v>[[9,[9400000,10]],[10,[14100000,10]],[11,[23500000,10]],[12,[28200000,10]]]</v>
      </c>
      <c r="M47" s="138" t="str">
        <f t="shared" si="20"/>
        <v>[[9,[9400000,10]],[10,[14100000,10]],[11,[23500000,10]],[12,[28200000,10]]]</v>
      </c>
      <c r="N47" s="11">
        <f t="shared" ca="1" si="290"/>
        <v>154.56100000000001</v>
      </c>
      <c r="O47" s="11">
        <f t="shared" ca="1" si="291"/>
        <v>33.438999999999993</v>
      </c>
      <c r="P47" s="140" t="s">
        <v>217</v>
      </c>
      <c r="Q47" s="10">
        <f t="shared" si="265"/>
        <v>1404</v>
      </c>
      <c r="R47" s="138" t="str">
        <f t="shared" si="292"/>
        <v>1404贵族4-特权礼包</v>
      </c>
      <c r="S47" s="132" t="str">
        <f t="shared" si="293"/>
        <v>[[1,20680],[2,41360],[3,82720],[4,124080]]</v>
      </c>
      <c r="T47" s="132" t="str">
        <f t="shared" ca="1" si="294"/>
        <v>[[1,3760000],[2,3760000],[3,3760000],[4,3760000]]</v>
      </c>
      <c r="U47" s="138">
        <f t="shared" ca="1" si="295"/>
        <v>37600000</v>
      </c>
      <c r="V47" s="142">
        <v>0</v>
      </c>
      <c r="W47" s="142">
        <v>0</v>
      </c>
      <c r="X47" s="138" t="str">
        <f t="shared" si="28"/>
        <v>[[50,[10550000,24650000]],[30,[24470000,29700000]],[20,[27960000,33000000]]]</v>
      </c>
      <c r="Z47" s="138">
        <f t="shared" ca="1" si="296"/>
        <v>37600000</v>
      </c>
      <c r="AA47" s="138">
        <f t="shared" ca="1" si="297"/>
        <v>37600000</v>
      </c>
      <c r="AB47" s="150">
        <f t="shared" ca="1" si="306"/>
        <v>41600000</v>
      </c>
      <c r="AC47" s="138">
        <f t="shared" ca="1" si="257"/>
        <v>9000000</v>
      </c>
      <c r="AE47" s="154">
        <f t="shared" ref="AE47:AE54" si="317">AF47</f>
        <v>1</v>
      </c>
      <c r="AF47" s="147">
        <v>1</v>
      </c>
      <c r="AG47" s="11">
        <f t="shared" ca="1" si="188"/>
        <v>18800000</v>
      </c>
      <c r="AH47" s="9">
        <f ca="1">_xlfn.IFNA(INDEX('充值活动|RMBActivities'!$S$5:$AS$59,MATCH($A47,'充值活动|RMBActivities'!$A:$A,0)-4,MATCH(AH$4,INDIRECT("'充值活动|RMBActivities'!$S"&amp;MATCH($A47,'充值活动|RMBActivities'!$A:$A,0)&amp;":$AQ"&amp;MATCH($A47,'充值活动|RMBActivities'!$A:$A,0)),0)+3),0)</f>
        <v>18800000</v>
      </c>
      <c r="AI47" s="9">
        <f ca="1">_xlfn.IFNA(INDEX('充值活动|RMBActivities'!$S$5:$AS$59,MATCH($A47,'充值活动|RMBActivities'!$A:$A,0)-4,MATCH(AI$4,INDIRECT("'充值活动|RMBActivities'!$S"&amp;MATCH($A47,'充值活动|RMBActivities'!$A:$A,0)&amp;":$AQ"&amp;MATCH($A47,'充值活动|RMBActivities'!$A:$A,0)),0)+3),0)</f>
        <v>500</v>
      </c>
      <c r="AJ47" s="9">
        <f t="shared" ca="1" si="300"/>
        <v>5000000</v>
      </c>
      <c r="AK47" s="9">
        <f ca="1">_xlfn.IFNA(INDEX('充值活动|RMBActivities'!$S$5:$AS$59,MATCH($A47,'充值活动|RMBActivities'!$A:$A,0)-4,MATCH(AK$4,INDIRECT("'充值活动|RMBActivities'!$S"&amp;MATCH($A47,'充值活动|RMBActivities'!$A:$A,0)&amp;":$AQ"&amp;MATCH($A47,'充值活动|RMBActivities'!$A:$A,0)),0)+3),0)</f>
        <v>0</v>
      </c>
      <c r="AL47" s="9">
        <f t="shared" ca="1" si="307"/>
        <v>0</v>
      </c>
      <c r="AM47" s="9">
        <f ca="1">_xlfn.IFNA(INDEX('充值活动|RMBActivities'!$S$5:$AS$59,MATCH($A47,'充值活动|RMBActivities'!$A:$A,0)-4,MATCH(AM$4,INDIRECT("'充值活动|RMBActivities'!$S"&amp;MATCH($A47,'充值活动|RMBActivities'!$A:$A,0)&amp;":$AQ"&amp;MATCH($A47,'充值活动|RMBActivities'!$A:$A,0)),0)+3),0)</f>
        <v>0</v>
      </c>
      <c r="AN47" s="9">
        <f t="shared" ca="1" si="308"/>
        <v>0</v>
      </c>
      <c r="AO47" s="9">
        <f ca="1">_xlfn.IFNA(INDEX('充值活动|RMBActivities'!$S$5:$AS$59,MATCH($A47,'充值活动|RMBActivities'!$A:$A,0)-4,MATCH(AO$4,INDIRECT("'充值活动|RMBActivities'!$S"&amp;MATCH($A47,'充值活动|RMBActivities'!$A:$A,0)&amp;":$AQ"&amp;MATCH($A47,'充值活动|RMBActivities'!$A:$A,0)),0)+3),0)</f>
        <v>0</v>
      </c>
      <c r="AP47" s="9">
        <f t="shared" ca="1" si="309"/>
        <v>0</v>
      </c>
      <c r="AQ47" s="9">
        <f ca="1">_xlfn.IFNA(INDEX('充值活动|RMBActivities'!$S$5:$AS$59,MATCH($A47,'充值活动|RMBActivities'!$A:$A,0)-4,MATCH(AQ$4,INDIRECT("'充值活动|RMBActivities'!$S"&amp;MATCH($A47,'充值活动|RMBActivities'!$A:$A,0)&amp;":$AQ"&amp;MATCH($A47,'充值活动|RMBActivities'!$A:$A,0)),0)+3),0)</f>
        <v>40</v>
      </c>
      <c r="AR47" s="9">
        <f t="shared" ca="1" si="310"/>
        <v>4000000</v>
      </c>
      <c r="AS47" s="9">
        <f ca="1">_xlfn.IFNA(INDEX('充值活动|RMBActivities'!$S$5:$AS$59,MATCH($A47,'充值活动|RMBActivities'!$A:$A,0)-4,MATCH(AS$4,INDIRECT("'充值活动|RMBActivities'!$S"&amp;MATCH($A47,'充值活动|RMBActivities'!$A:$A,0)&amp;":$AQ"&amp;MATCH($A47,'充值活动|RMBActivities'!$A:$A,0)),0)+3),0)</f>
        <v>3</v>
      </c>
      <c r="AT47" s="9">
        <f t="shared" ca="1" si="282"/>
        <v>3000000</v>
      </c>
      <c r="AU47" s="9">
        <f ca="1">_xlfn.IFNA(INDEX('充值活动|RMBActivities'!$S$5:$AS$59,MATCH($A47,'充值活动|RMBActivities'!$A:$A,0)-4,MATCH(AU$4,INDIRECT("'充值活动|RMBActivities'!$S"&amp;MATCH($A47,'充值活动|RMBActivities'!$A:$A,0)&amp;":$AQ"&amp;MATCH($A47,'充值活动|RMBActivities'!$A:$A,0)),0)+3),0)</f>
        <v>1</v>
      </c>
      <c r="AV47" s="9">
        <f t="shared" ca="1" si="283"/>
        <v>1000000</v>
      </c>
      <c r="AW47" s="9">
        <f ca="1">_xlfn.IFNA(INDEX('充值活动|RMBActivities'!$S$5:$AS$59,MATCH($A47,'充值活动|RMBActivities'!$A:$A,0)-4,MATCH(AW$4,INDIRECT("'充值活动|RMBActivities'!$S"&amp;MATCH($A47,'充值活动|RMBActivities'!$A:$A,0)&amp;":$AQ"&amp;MATCH($A47,'充值活动|RMBActivities'!$A:$A,0)),0)+3),0)</f>
        <v>0</v>
      </c>
      <c r="AX47" s="9">
        <f t="shared" ca="1" si="277"/>
        <v>0</v>
      </c>
      <c r="AY47" s="9">
        <f ca="1">_xlfn.IFNA(INDEX('充值活动|RMBActivities'!$S$5:$AS$59,MATCH($A47,'充值活动|RMBActivities'!$A:$A,0)-4,MATCH(AY$4,INDIRECT("'充值活动|RMBActivities'!$S"&amp;MATCH($A47,'充值活动|RMBActivities'!$A:$A,0)&amp;":$AQ"&amp;MATCH($A47,'充值活动|RMBActivities'!$A:$A,0)),0)+3),0)</f>
        <v>0</v>
      </c>
      <c r="AZ47" s="9">
        <f t="shared" ca="1" si="278"/>
        <v>0</v>
      </c>
      <c r="BC47" s="11">
        <f t="shared" ca="1" si="314"/>
        <v>41600000</v>
      </c>
      <c r="BD47" s="170">
        <f t="shared" ca="1" si="315"/>
        <v>221276.59574468085</v>
      </c>
      <c r="BE47" s="11">
        <f t="shared" ca="1" si="301"/>
        <v>46600000</v>
      </c>
      <c r="BF47" s="170">
        <f t="shared" ca="1" si="302"/>
        <v>247872.3404255319</v>
      </c>
      <c r="BG47" s="11">
        <f t="shared" ca="1" si="303"/>
        <v>50600000</v>
      </c>
      <c r="BH47" s="170">
        <f t="shared" ca="1" si="316"/>
        <v>269148.93617021275</v>
      </c>
      <c r="BI47" s="10">
        <f t="shared" si="304"/>
        <v>188</v>
      </c>
      <c r="BU47" s="17">
        <v>0.22</v>
      </c>
      <c r="BV47" s="138">
        <f t="shared" si="311"/>
        <v>20680</v>
      </c>
      <c r="BW47" s="138">
        <f t="shared" si="311"/>
        <v>41360</v>
      </c>
      <c r="BX47" s="138">
        <f t="shared" si="311"/>
        <v>82720</v>
      </c>
      <c r="BY47" s="138">
        <f t="shared" si="311"/>
        <v>124080</v>
      </c>
      <c r="CA47" s="138">
        <f t="shared" ca="1" si="305"/>
        <v>3760000</v>
      </c>
      <c r="CD47" s="146">
        <f t="shared" si="312"/>
        <v>1</v>
      </c>
      <c r="CE47" s="147">
        <f t="shared" si="313"/>
        <v>1</v>
      </c>
      <c r="CF47" s="138">
        <f t="shared" si="45"/>
        <v>18800000</v>
      </c>
      <c r="CG47" s="138">
        <f t="shared" si="46"/>
        <v>18800000</v>
      </c>
      <c r="CH47" s="138">
        <f t="shared" si="47"/>
        <v>5640000</v>
      </c>
      <c r="CI47" s="138">
        <f t="shared" si="112"/>
        <v>10</v>
      </c>
      <c r="CJ47" s="138">
        <f t="shared" si="48"/>
        <v>7520000</v>
      </c>
      <c r="CK47" s="138">
        <f t="shared" si="112"/>
        <v>10</v>
      </c>
      <c r="CL47" s="138">
        <f t="shared" si="49"/>
        <v>9400000</v>
      </c>
      <c r="CM47" s="138">
        <f t="shared" si="112"/>
        <v>14</v>
      </c>
      <c r="CN47" s="138">
        <f t="shared" si="50"/>
        <v>11280000</v>
      </c>
      <c r="CO47" s="138">
        <f t="shared" si="112"/>
        <v>20</v>
      </c>
      <c r="CP47" s="138">
        <f t="shared" si="51"/>
        <v>13160000</v>
      </c>
      <c r="CQ47" s="138">
        <f t="shared" si="112"/>
        <v>20</v>
      </c>
      <c r="CR47" s="138">
        <f t="shared" si="52"/>
        <v>15040000</v>
      </c>
      <c r="CS47" s="138">
        <f t="shared" si="233"/>
        <v>20</v>
      </c>
      <c r="CT47" s="138">
        <f t="shared" si="53"/>
        <v>16920000</v>
      </c>
      <c r="CU47" s="138">
        <f t="shared" si="113"/>
        <v>20</v>
      </c>
      <c r="CV47" s="138">
        <f t="shared" si="54"/>
        <v>18800000</v>
      </c>
      <c r="CW47" s="138">
        <f t="shared" si="114"/>
        <v>25</v>
      </c>
      <c r="CX47" s="138">
        <f t="shared" si="55"/>
        <v>28200000</v>
      </c>
      <c r="CY47" s="138">
        <f t="shared" si="115"/>
        <v>30</v>
      </c>
      <c r="CZ47" s="138">
        <f t="shared" si="56"/>
        <v>37600000</v>
      </c>
      <c r="DA47" s="138">
        <f t="shared" si="116"/>
        <v>25</v>
      </c>
      <c r="DB47" s="180">
        <f t="shared" si="57"/>
        <v>18800000</v>
      </c>
      <c r="DC47" s="138">
        <f t="shared" si="58"/>
        <v>5640000</v>
      </c>
      <c r="DD47" s="138">
        <f t="shared" si="117"/>
        <v>10</v>
      </c>
      <c r="DE47" s="138">
        <f t="shared" si="59"/>
        <v>7520000</v>
      </c>
      <c r="DF47" s="138">
        <f t="shared" si="117"/>
        <v>10</v>
      </c>
      <c r="DG47" s="138">
        <f t="shared" si="60"/>
        <v>9400000</v>
      </c>
      <c r="DH47" s="138">
        <f t="shared" si="117"/>
        <v>14</v>
      </c>
      <c r="DI47" s="138">
        <f t="shared" si="61"/>
        <v>11280000</v>
      </c>
      <c r="DJ47" s="138">
        <f t="shared" si="117"/>
        <v>20</v>
      </c>
      <c r="DK47" s="138">
        <f t="shared" si="62"/>
        <v>13160000</v>
      </c>
      <c r="DL47" s="138">
        <f t="shared" si="117"/>
        <v>20</v>
      </c>
      <c r="DM47" s="138">
        <f t="shared" si="63"/>
        <v>15040000</v>
      </c>
      <c r="DN47" s="138">
        <f t="shared" si="117"/>
        <v>20</v>
      </c>
      <c r="DO47" s="138">
        <f t="shared" si="64"/>
        <v>16920000</v>
      </c>
      <c r="DP47" s="138">
        <f t="shared" si="118"/>
        <v>20</v>
      </c>
      <c r="DQ47" s="138">
        <f t="shared" si="65"/>
        <v>18800000</v>
      </c>
      <c r="DR47" s="138">
        <f t="shared" si="119"/>
        <v>25</v>
      </c>
      <c r="DS47" s="138">
        <f t="shared" si="66"/>
        <v>28200000</v>
      </c>
      <c r="DT47" s="138">
        <f t="shared" si="120"/>
        <v>30</v>
      </c>
      <c r="DU47" s="138">
        <f t="shared" si="67"/>
        <v>37600000</v>
      </c>
      <c r="DV47" s="138">
        <f t="shared" si="121"/>
        <v>25</v>
      </c>
      <c r="DW47" s="180">
        <f t="shared" si="68"/>
        <v>18800000</v>
      </c>
      <c r="DZ47" s="146">
        <f t="shared" si="69"/>
        <v>1</v>
      </c>
      <c r="EA47" s="147">
        <f t="shared" si="70"/>
        <v>1</v>
      </c>
      <c r="EB47" s="181"/>
      <c r="EC47" s="147">
        <f t="shared" si="122"/>
        <v>0.5</v>
      </c>
      <c r="ED47" s="138">
        <f t="shared" si="71"/>
        <v>9400000</v>
      </c>
      <c r="EE47" s="138">
        <f t="shared" si="72"/>
        <v>9400000</v>
      </c>
      <c r="EF47" s="138">
        <f t="shared" si="73"/>
        <v>9400000</v>
      </c>
      <c r="EG47" s="138">
        <f t="shared" si="123"/>
        <v>10</v>
      </c>
      <c r="EH47" s="180">
        <f t="shared" si="74"/>
        <v>9400000</v>
      </c>
      <c r="EI47" s="138">
        <f t="shared" si="75"/>
        <v>9400000</v>
      </c>
      <c r="EJ47" s="138">
        <f t="shared" si="124"/>
        <v>10</v>
      </c>
      <c r="EK47" s="180">
        <f t="shared" si="76"/>
        <v>9400000</v>
      </c>
      <c r="EM47" s="147">
        <f t="shared" si="125"/>
        <v>0.75</v>
      </c>
      <c r="EN47" s="138">
        <f t="shared" si="77"/>
        <v>14100000</v>
      </c>
      <c r="EO47" s="138">
        <f t="shared" si="78"/>
        <v>14100000</v>
      </c>
      <c r="EP47" s="138">
        <f t="shared" si="79"/>
        <v>14100000</v>
      </c>
      <c r="EQ47" s="138">
        <f t="shared" si="126"/>
        <v>10</v>
      </c>
      <c r="ER47" s="180">
        <f t="shared" si="80"/>
        <v>14100000</v>
      </c>
      <c r="ES47" s="138">
        <f t="shared" si="81"/>
        <v>14100000</v>
      </c>
      <c r="ET47" s="138">
        <f t="shared" si="127"/>
        <v>10</v>
      </c>
      <c r="EU47" s="180">
        <f t="shared" si="82"/>
        <v>14100000</v>
      </c>
      <c r="EW47" s="147">
        <f t="shared" si="128"/>
        <v>1.25</v>
      </c>
      <c r="EX47" s="138">
        <f t="shared" si="83"/>
        <v>23500000</v>
      </c>
      <c r="EY47" s="138">
        <f t="shared" si="84"/>
        <v>23500000</v>
      </c>
      <c r="EZ47" s="138">
        <f t="shared" si="85"/>
        <v>23500000</v>
      </c>
      <c r="FA47" s="138">
        <f t="shared" si="129"/>
        <v>10</v>
      </c>
      <c r="FB47" s="180">
        <f t="shared" si="86"/>
        <v>23500000</v>
      </c>
      <c r="FC47" s="138">
        <f t="shared" si="87"/>
        <v>23500000</v>
      </c>
      <c r="FD47" s="138">
        <f t="shared" si="130"/>
        <v>10</v>
      </c>
      <c r="FE47" s="180">
        <f t="shared" si="88"/>
        <v>23500000</v>
      </c>
      <c r="FG47" s="147">
        <f t="shared" si="131"/>
        <v>1.5</v>
      </c>
      <c r="FH47" s="138">
        <f t="shared" si="89"/>
        <v>28200000</v>
      </c>
      <c r="FI47" s="138">
        <f t="shared" si="90"/>
        <v>28200000</v>
      </c>
      <c r="FJ47" s="138">
        <f t="shared" si="91"/>
        <v>28200000</v>
      </c>
      <c r="FK47" s="138">
        <f t="shared" si="132"/>
        <v>10</v>
      </c>
      <c r="FL47" s="180">
        <f t="shared" si="92"/>
        <v>28200000</v>
      </c>
      <c r="FM47" s="138">
        <f t="shared" si="93"/>
        <v>28200000</v>
      </c>
      <c r="FN47" s="138">
        <f t="shared" si="133"/>
        <v>10</v>
      </c>
      <c r="FO47" s="180">
        <f t="shared" si="94"/>
        <v>28200000</v>
      </c>
      <c r="FQ47" s="138">
        <f t="shared" ca="1" si="167"/>
        <v>22800000</v>
      </c>
      <c r="FR47" s="170">
        <f t="shared" ca="1" si="95"/>
        <v>121276.59574468085</v>
      </c>
      <c r="FS47" s="138">
        <f t="shared" ca="1" si="186"/>
        <v>22800000</v>
      </c>
      <c r="FT47" s="170">
        <f t="shared" ca="1" si="96"/>
        <v>121276.59574468085</v>
      </c>
      <c r="FU47" s="192">
        <v>1</v>
      </c>
      <c r="FW47" s="193">
        <f t="shared" si="264"/>
        <v>10550000</v>
      </c>
      <c r="FX47" s="193">
        <f t="shared" si="97"/>
        <v>24650000</v>
      </c>
      <c r="FY47" s="193">
        <f t="shared" si="98"/>
        <v>50</v>
      </c>
      <c r="FZ47" s="193">
        <f t="shared" si="99"/>
        <v>24470000</v>
      </c>
      <c r="GA47" s="193">
        <f t="shared" si="100"/>
        <v>29700000</v>
      </c>
      <c r="GB47" s="193">
        <f t="shared" si="101"/>
        <v>30</v>
      </c>
      <c r="GC47" s="193">
        <f t="shared" si="102"/>
        <v>27960000</v>
      </c>
      <c r="GD47" s="193">
        <f t="shared" si="103"/>
        <v>33000000</v>
      </c>
      <c r="GE47" s="193">
        <f t="shared" si="104"/>
        <v>20</v>
      </c>
      <c r="GF47" s="19">
        <f t="shared" si="226"/>
        <v>23021500</v>
      </c>
      <c r="GG47" s="19">
        <f t="shared" ca="1" si="105"/>
        <v>0.60932845744680852</v>
      </c>
      <c r="GH47" s="11">
        <f t="shared" ca="1" si="106"/>
        <v>0.60932845744680852</v>
      </c>
      <c r="GI47" s="11" t="str">
        <f t="shared" si="107"/>
        <v>[[50,[10550000,24650000]],[30,[24470000,29700000]],[20,[27960000,33000000]]]</v>
      </c>
    </row>
    <row r="48" spans="1:198" x14ac:dyDescent="0.25">
      <c r="A48" s="10">
        <v>1405</v>
      </c>
      <c r="B48" s="126" t="s">
        <v>218</v>
      </c>
      <c r="C48" s="10" t="s">
        <v>219</v>
      </c>
      <c r="D48" s="10">
        <v>5</v>
      </c>
      <c r="E48" s="10" t="str">
        <f t="shared" si="287"/>
        <v>1|2|500000,1|1|288</v>
      </c>
      <c r="G48" s="10">
        <f>'充值活动|RMBActivities'!E28</f>
        <v>288</v>
      </c>
      <c r="H48" s="11">
        <f t="shared" si="288"/>
        <v>28800000</v>
      </c>
      <c r="I48" s="11">
        <f t="shared" si="289"/>
        <v>28800000</v>
      </c>
      <c r="J48" s="138" t="str">
        <f t="shared" si="17"/>
        <v>[[8640000,10],[11520000,10],[14400000,14],[17280000,20],[20160000,20],[23040000,20],[25920000,20],[28800000,25],[43200000,30],[57600000,25]]</v>
      </c>
      <c r="K48" s="138" t="str">
        <f t="shared" si="18"/>
        <v>[[8640000,10],[11520000,10],[14400000,14],[17280000,20],[20160000,20],[23040000,20],[25920000,20],[28800000,25],[43200000,30],[57600000,25]]</v>
      </c>
      <c r="L48" s="138" t="str">
        <f t="shared" si="19"/>
        <v>[[9,[14400000,10]],[10,[21600000,10]],[11,[36000000,10]],[12,[43200000,10]]]</v>
      </c>
      <c r="M48" s="138" t="str">
        <f t="shared" si="20"/>
        <v>[[9,[14400000,10]],[10,[21600000,10]],[11,[36000000,10]],[12,[43200000,10]]]</v>
      </c>
      <c r="N48" s="11">
        <f t="shared" ca="1" si="290"/>
        <v>246.095</v>
      </c>
      <c r="O48" s="11">
        <f t="shared" ca="1" si="291"/>
        <v>41.905000000000001</v>
      </c>
      <c r="P48" s="140" t="s">
        <v>220</v>
      </c>
      <c r="Q48" s="10">
        <f t="shared" si="265"/>
        <v>1405</v>
      </c>
      <c r="R48" s="138" t="str">
        <f t="shared" si="292"/>
        <v>1405贵族5-特权礼包</v>
      </c>
      <c r="S48" s="132" t="str">
        <f t="shared" si="293"/>
        <v>[[1,25920],[2,51840],[3,103680],[4,155520]]</v>
      </c>
      <c r="T48" s="132" t="str">
        <f t="shared" ca="1" si="294"/>
        <v>[[1,5760000],[2,5760000],[3,5760000],[4,5760000]]</v>
      </c>
      <c r="U48" s="138">
        <f t="shared" ca="1" si="295"/>
        <v>57600000</v>
      </c>
      <c r="V48" s="142">
        <v>0</v>
      </c>
      <c r="W48" s="142">
        <v>0</v>
      </c>
      <c r="X48" s="138" t="str">
        <f t="shared" si="28"/>
        <v>[[50,[16160000,37760000]],[30,[37490000,45490000]],[20,[42830000,50560000]]]</v>
      </c>
      <c r="Z48" s="138">
        <f t="shared" ca="1" si="296"/>
        <v>57600000</v>
      </c>
      <c r="AA48" s="138">
        <f t="shared" ca="1" si="297"/>
        <v>57600000</v>
      </c>
      <c r="AB48" s="150">
        <f t="shared" ca="1" si="306"/>
        <v>64600000</v>
      </c>
      <c r="AC48" s="138">
        <f t="shared" ca="1" si="257"/>
        <v>11000000</v>
      </c>
      <c r="AE48" s="154">
        <f t="shared" si="317"/>
        <v>1</v>
      </c>
      <c r="AF48" s="147">
        <v>1</v>
      </c>
      <c r="AG48" s="11">
        <f t="shared" ca="1" si="188"/>
        <v>28800000</v>
      </c>
      <c r="AH48" s="9">
        <f ca="1">_xlfn.IFNA(INDEX('充值活动|RMBActivities'!$S$5:$AS$59,MATCH($A48,'充值活动|RMBActivities'!$A:$A,0)-4,MATCH(AH$4,INDIRECT("'充值活动|RMBActivities'!$S"&amp;MATCH($A48,'充值活动|RMBActivities'!$A:$A,0)&amp;":$AQ"&amp;MATCH($A48,'充值活动|RMBActivities'!$A:$A,0)),0)+3),0)</f>
        <v>28800000</v>
      </c>
      <c r="AI48" s="9">
        <f ca="1">_xlfn.IFNA(INDEX('充值活动|RMBActivities'!$S$5:$AS$59,MATCH($A48,'充值活动|RMBActivities'!$A:$A,0)-4,MATCH(AI$4,INDIRECT("'充值活动|RMBActivities'!$S"&amp;MATCH($A48,'充值活动|RMBActivities'!$A:$A,0)&amp;":$AQ"&amp;MATCH($A48,'充值活动|RMBActivities'!$A:$A,0)),0)+3),0)</f>
        <v>600</v>
      </c>
      <c r="AJ48" s="9">
        <f t="shared" ca="1" si="300"/>
        <v>6000000</v>
      </c>
      <c r="AK48" s="9">
        <f ca="1">_xlfn.IFNA(INDEX('充值活动|RMBActivities'!$S$5:$AS$59,MATCH($A48,'充值活动|RMBActivities'!$A:$A,0)-4,MATCH(AK$4,INDIRECT("'充值活动|RMBActivities'!$S"&amp;MATCH($A48,'充值活动|RMBActivities'!$A:$A,0)&amp;":$AQ"&amp;MATCH($A48,'充值活动|RMBActivities'!$A:$A,0)),0)+3),0)</f>
        <v>0</v>
      </c>
      <c r="AL48" s="9">
        <f t="shared" ca="1" si="307"/>
        <v>0</v>
      </c>
      <c r="AM48" s="9">
        <f ca="1">_xlfn.IFNA(INDEX('充值活动|RMBActivities'!$S$5:$AS$59,MATCH($A48,'充值活动|RMBActivities'!$A:$A,0)-4,MATCH(AM$4,INDIRECT("'充值活动|RMBActivities'!$S"&amp;MATCH($A48,'充值活动|RMBActivities'!$A:$A,0)&amp;":$AQ"&amp;MATCH($A48,'充值活动|RMBActivities'!$A:$A,0)),0)+3),0)</f>
        <v>0</v>
      </c>
      <c r="AN48" s="9">
        <f t="shared" ca="1" si="308"/>
        <v>0</v>
      </c>
      <c r="AO48" s="9">
        <f ca="1">_xlfn.IFNA(INDEX('充值活动|RMBActivities'!$S$5:$AS$59,MATCH($A48,'充值活动|RMBActivities'!$A:$A,0)-4,MATCH(AO$4,INDIRECT("'充值活动|RMBActivities'!$S"&amp;MATCH($A48,'充值活动|RMBActivities'!$A:$A,0)&amp;":$AQ"&amp;MATCH($A48,'充值活动|RMBActivities'!$A:$A,0)),0)+3),0)</f>
        <v>0</v>
      </c>
      <c r="AP48" s="9">
        <f t="shared" ca="1" si="309"/>
        <v>0</v>
      </c>
      <c r="AQ48" s="9">
        <f ca="1">_xlfn.IFNA(INDEX('充值活动|RMBActivities'!$S$5:$AS$59,MATCH($A48,'充值活动|RMBActivities'!$A:$A,0)-4,MATCH(AQ$4,INDIRECT("'充值活动|RMBActivities'!$S"&amp;MATCH($A48,'充值活动|RMBActivities'!$A:$A,0)&amp;":$AQ"&amp;MATCH($A48,'充值活动|RMBActivities'!$A:$A,0)),0)+3),0)</f>
        <v>50</v>
      </c>
      <c r="AR48" s="9">
        <f t="shared" ca="1" si="310"/>
        <v>5000000</v>
      </c>
      <c r="AS48" s="9">
        <f ca="1">_xlfn.IFNA(INDEX('充值活动|RMBActivities'!$S$5:$AS$59,MATCH($A48,'充值活动|RMBActivities'!$A:$A,0)-4,MATCH(AS$4,INDIRECT("'充值活动|RMBActivities'!$S"&amp;MATCH($A48,'充值活动|RMBActivities'!$A:$A,0)&amp;":$AQ"&amp;MATCH($A48,'充值活动|RMBActivities'!$A:$A,0)),0)+3),0)</f>
        <v>4</v>
      </c>
      <c r="AT48" s="9">
        <f t="shared" ca="1" si="282"/>
        <v>4000000</v>
      </c>
      <c r="AU48" s="9">
        <f ca="1">_xlfn.IFNA(INDEX('充值活动|RMBActivities'!$S$5:$AS$59,MATCH($A48,'充值活动|RMBActivities'!$A:$A,0)-4,MATCH(AU$4,INDIRECT("'充值活动|RMBActivities'!$S"&amp;MATCH($A48,'充值活动|RMBActivities'!$A:$A,0)&amp;":$AQ"&amp;MATCH($A48,'充值活动|RMBActivities'!$A:$A,0)),0)+3),0)</f>
        <v>3</v>
      </c>
      <c r="AV48" s="9">
        <f t="shared" ca="1" si="283"/>
        <v>3000000</v>
      </c>
      <c r="AW48" s="9">
        <f ca="1">_xlfn.IFNA(INDEX('充值活动|RMBActivities'!$S$5:$AS$59,MATCH($A48,'充值活动|RMBActivities'!$A:$A,0)-4,MATCH(AW$4,INDIRECT("'充值活动|RMBActivities'!$S"&amp;MATCH($A48,'充值活动|RMBActivities'!$A:$A,0)&amp;":$AQ"&amp;MATCH($A48,'充值活动|RMBActivities'!$A:$A,0)),0)+3),0)</f>
        <v>0</v>
      </c>
      <c r="AX48" s="9">
        <f t="shared" ca="1" si="277"/>
        <v>0</v>
      </c>
      <c r="AY48" s="9">
        <f ca="1">_xlfn.IFNA(INDEX('充值活动|RMBActivities'!$S$5:$AS$59,MATCH($A48,'充值活动|RMBActivities'!$A:$A,0)-4,MATCH(AY$4,INDIRECT("'充值活动|RMBActivities'!$S"&amp;MATCH($A48,'充值活动|RMBActivities'!$A:$A,0)&amp;":$AQ"&amp;MATCH($A48,'充值活动|RMBActivities'!$A:$A,0)),0)+3),0)</f>
        <v>0</v>
      </c>
      <c r="AZ48" s="9">
        <f t="shared" ca="1" si="278"/>
        <v>0</v>
      </c>
      <c r="BC48" s="11">
        <f t="shared" ca="1" si="314"/>
        <v>64600000</v>
      </c>
      <c r="BD48" s="170">
        <f t="shared" ca="1" si="315"/>
        <v>224305.55555555556</v>
      </c>
      <c r="BE48" s="11">
        <f t="shared" ca="1" si="301"/>
        <v>70600000</v>
      </c>
      <c r="BF48" s="170">
        <f t="shared" ca="1" si="302"/>
        <v>245138.88888888888</v>
      </c>
      <c r="BG48" s="11">
        <f t="shared" ca="1" si="303"/>
        <v>75600000</v>
      </c>
      <c r="BH48" s="170">
        <f t="shared" ca="1" si="316"/>
        <v>262500</v>
      </c>
      <c r="BI48" s="10">
        <f t="shared" si="304"/>
        <v>288</v>
      </c>
      <c r="BU48" s="17">
        <v>0.18</v>
      </c>
      <c r="BV48" s="138">
        <f t="shared" si="311"/>
        <v>25920</v>
      </c>
      <c r="BW48" s="138">
        <f t="shared" si="311"/>
        <v>51840</v>
      </c>
      <c r="BX48" s="138">
        <f t="shared" si="311"/>
        <v>103680</v>
      </c>
      <c r="BY48" s="138">
        <f t="shared" si="311"/>
        <v>155520</v>
      </c>
      <c r="CA48" s="138">
        <f t="shared" ca="1" si="305"/>
        <v>5760000</v>
      </c>
      <c r="CD48" s="146">
        <f t="shared" si="312"/>
        <v>1</v>
      </c>
      <c r="CE48" s="147">
        <f t="shared" si="313"/>
        <v>1</v>
      </c>
      <c r="CF48" s="138">
        <f t="shared" si="45"/>
        <v>28800000</v>
      </c>
      <c r="CG48" s="138">
        <f t="shared" si="46"/>
        <v>28800000</v>
      </c>
      <c r="CH48" s="138">
        <f t="shared" si="47"/>
        <v>8640000</v>
      </c>
      <c r="CI48" s="138">
        <f t="shared" si="112"/>
        <v>10</v>
      </c>
      <c r="CJ48" s="138">
        <f t="shared" si="48"/>
        <v>11520000</v>
      </c>
      <c r="CK48" s="138">
        <f t="shared" si="112"/>
        <v>10</v>
      </c>
      <c r="CL48" s="138">
        <f t="shared" si="49"/>
        <v>14400000</v>
      </c>
      <c r="CM48" s="138">
        <f t="shared" si="112"/>
        <v>14</v>
      </c>
      <c r="CN48" s="138">
        <f t="shared" si="50"/>
        <v>17280000</v>
      </c>
      <c r="CO48" s="138">
        <f t="shared" si="112"/>
        <v>20</v>
      </c>
      <c r="CP48" s="138">
        <f t="shared" si="51"/>
        <v>20160000</v>
      </c>
      <c r="CQ48" s="138">
        <f t="shared" si="112"/>
        <v>20</v>
      </c>
      <c r="CR48" s="138">
        <f t="shared" si="52"/>
        <v>23040000</v>
      </c>
      <c r="CS48" s="138">
        <f t="shared" si="233"/>
        <v>20</v>
      </c>
      <c r="CT48" s="138">
        <f t="shared" si="53"/>
        <v>25920000</v>
      </c>
      <c r="CU48" s="138">
        <f t="shared" si="113"/>
        <v>20</v>
      </c>
      <c r="CV48" s="138">
        <f t="shared" si="54"/>
        <v>28800000</v>
      </c>
      <c r="CW48" s="138">
        <f t="shared" si="114"/>
        <v>25</v>
      </c>
      <c r="CX48" s="138">
        <f t="shared" si="55"/>
        <v>43200000</v>
      </c>
      <c r="CY48" s="138">
        <f t="shared" si="115"/>
        <v>30</v>
      </c>
      <c r="CZ48" s="138">
        <f t="shared" si="56"/>
        <v>57600000</v>
      </c>
      <c r="DA48" s="138">
        <f t="shared" si="116"/>
        <v>25</v>
      </c>
      <c r="DB48" s="180">
        <f t="shared" si="57"/>
        <v>28800000</v>
      </c>
      <c r="DC48" s="138">
        <f t="shared" si="58"/>
        <v>8640000</v>
      </c>
      <c r="DD48" s="138">
        <f t="shared" si="117"/>
        <v>10</v>
      </c>
      <c r="DE48" s="138">
        <f t="shared" si="59"/>
        <v>11520000</v>
      </c>
      <c r="DF48" s="138">
        <f t="shared" si="117"/>
        <v>10</v>
      </c>
      <c r="DG48" s="138">
        <f t="shared" si="60"/>
        <v>14400000</v>
      </c>
      <c r="DH48" s="138">
        <f t="shared" si="117"/>
        <v>14</v>
      </c>
      <c r="DI48" s="138">
        <f t="shared" si="61"/>
        <v>17280000</v>
      </c>
      <c r="DJ48" s="138">
        <f t="shared" si="117"/>
        <v>20</v>
      </c>
      <c r="DK48" s="138">
        <f t="shared" si="62"/>
        <v>20160000</v>
      </c>
      <c r="DL48" s="138">
        <f t="shared" si="117"/>
        <v>20</v>
      </c>
      <c r="DM48" s="138">
        <f t="shared" si="63"/>
        <v>23040000</v>
      </c>
      <c r="DN48" s="138">
        <f t="shared" si="117"/>
        <v>20</v>
      </c>
      <c r="DO48" s="138">
        <f t="shared" si="64"/>
        <v>25920000</v>
      </c>
      <c r="DP48" s="138">
        <f t="shared" si="118"/>
        <v>20</v>
      </c>
      <c r="DQ48" s="138">
        <f t="shared" si="65"/>
        <v>28800000</v>
      </c>
      <c r="DR48" s="138">
        <f t="shared" si="119"/>
        <v>25</v>
      </c>
      <c r="DS48" s="138">
        <f t="shared" si="66"/>
        <v>43200000</v>
      </c>
      <c r="DT48" s="138">
        <f t="shared" si="120"/>
        <v>30</v>
      </c>
      <c r="DU48" s="138">
        <f t="shared" si="67"/>
        <v>57600000</v>
      </c>
      <c r="DV48" s="138">
        <f t="shared" si="121"/>
        <v>25</v>
      </c>
      <c r="DW48" s="180">
        <f t="shared" si="68"/>
        <v>28800000</v>
      </c>
      <c r="DZ48" s="146">
        <f t="shared" si="69"/>
        <v>1</v>
      </c>
      <c r="EA48" s="147">
        <f t="shared" si="70"/>
        <v>1</v>
      </c>
      <c r="EB48" s="181"/>
      <c r="EC48" s="147">
        <f t="shared" si="122"/>
        <v>0.5</v>
      </c>
      <c r="ED48" s="138">
        <f t="shared" si="71"/>
        <v>14400000</v>
      </c>
      <c r="EE48" s="138">
        <f t="shared" si="72"/>
        <v>14400000</v>
      </c>
      <c r="EF48" s="138">
        <f t="shared" si="73"/>
        <v>14400000</v>
      </c>
      <c r="EG48" s="138">
        <f t="shared" si="123"/>
        <v>10</v>
      </c>
      <c r="EH48" s="180">
        <f t="shared" si="74"/>
        <v>14400000</v>
      </c>
      <c r="EI48" s="138">
        <f t="shared" si="75"/>
        <v>14400000</v>
      </c>
      <c r="EJ48" s="138">
        <f t="shared" si="124"/>
        <v>10</v>
      </c>
      <c r="EK48" s="180">
        <f t="shared" si="76"/>
        <v>14400000</v>
      </c>
      <c r="EM48" s="147">
        <f t="shared" si="125"/>
        <v>0.75</v>
      </c>
      <c r="EN48" s="138">
        <f t="shared" si="77"/>
        <v>21600000</v>
      </c>
      <c r="EO48" s="138">
        <f t="shared" si="78"/>
        <v>21600000</v>
      </c>
      <c r="EP48" s="138">
        <f t="shared" si="79"/>
        <v>21600000</v>
      </c>
      <c r="EQ48" s="138">
        <f t="shared" si="126"/>
        <v>10</v>
      </c>
      <c r="ER48" s="180">
        <f t="shared" si="80"/>
        <v>21600000</v>
      </c>
      <c r="ES48" s="138">
        <f t="shared" si="81"/>
        <v>21600000</v>
      </c>
      <c r="ET48" s="138">
        <f t="shared" si="127"/>
        <v>10</v>
      </c>
      <c r="EU48" s="180">
        <f t="shared" si="82"/>
        <v>21600000</v>
      </c>
      <c r="EW48" s="147">
        <f t="shared" si="128"/>
        <v>1.25</v>
      </c>
      <c r="EX48" s="138">
        <f t="shared" si="83"/>
        <v>36000000</v>
      </c>
      <c r="EY48" s="138">
        <f t="shared" si="84"/>
        <v>36000000</v>
      </c>
      <c r="EZ48" s="138">
        <f t="shared" si="85"/>
        <v>36000000</v>
      </c>
      <c r="FA48" s="138">
        <f t="shared" si="129"/>
        <v>10</v>
      </c>
      <c r="FB48" s="180">
        <f t="shared" si="86"/>
        <v>36000000</v>
      </c>
      <c r="FC48" s="138">
        <f t="shared" si="87"/>
        <v>36000000</v>
      </c>
      <c r="FD48" s="138">
        <f t="shared" si="130"/>
        <v>10</v>
      </c>
      <c r="FE48" s="180">
        <f t="shared" si="88"/>
        <v>36000000</v>
      </c>
      <c r="FG48" s="147">
        <f t="shared" si="131"/>
        <v>1.5</v>
      </c>
      <c r="FH48" s="138">
        <f t="shared" si="89"/>
        <v>43200000</v>
      </c>
      <c r="FI48" s="138">
        <f t="shared" si="90"/>
        <v>43200000</v>
      </c>
      <c r="FJ48" s="138">
        <f t="shared" si="91"/>
        <v>43200000</v>
      </c>
      <c r="FK48" s="138">
        <f t="shared" si="132"/>
        <v>10</v>
      </c>
      <c r="FL48" s="180">
        <f t="shared" si="92"/>
        <v>43200000</v>
      </c>
      <c r="FM48" s="138">
        <f t="shared" si="93"/>
        <v>43200000</v>
      </c>
      <c r="FN48" s="138">
        <f t="shared" si="133"/>
        <v>10</v>
      </c>
      <c r="FO48" s="180">
        <f t="shared" si="94"/>
        <v>43200000</v>
      </c>
      <c r="FQ48" s="138">
        <f t="shared" ca="1" si="167"/>
        <v>35800000</v>
      </c>
      <c r="FR48" s="170">
        <f t="shared" ca="1" si="95"/>
        <v>124305.55555555556</v>
      </c>
      <c r="FS48" s="138">
        <f t="shared" ca="1" si="186"/>
        <v>35800000</v>
      </c>
      <c r="FT48" s="170">
        <f t="shared" ca="1" si="96"/>
        <v>124305.55555555556</v>
      </c>
      <c r="FU48" s="192">
        <v>1</v>
      </c>
      <c r="FW48" s="193">
        <f t="shared" si="264"/>
        <v>16160000</v>
      </c>
      <c r="FX48" s="193">
        <f t="shared" si="97"/>
        <v>37760000</v>
      </c>
      <c r="FY48" s="193">
        <f t="shared" si="98"/>
        <v>50</v>
      </c>
      <c r="FZ48" s="193">
        <f t="shared" si="99"/>
        <v>37490000</v>
      </c>
      <c r="GA48" s="193">
        <f t="shared" si="100"/>
        <v>45490000</v>
      </c>
      <c r="GB48" s="193">
        <f t="shared" si="101"/>
        <v>30</v>
      </c>
      <c r="GC48" s="193">
        <f t="shared" si="102"/>
        <v>42830000</v>
      </c>
      <c r="GD48" s="193">
        <f t="shared" si="103"/>
        <v>50560000</v>
      </c>
      <c r="GE48" s="193">
        <f t="shared" si="104"/>
        <v>20</v>
      </c>
      <c r="GF48" s="19">
        <f t="shared" si="226"/>
        <v>35266000</v>
      </c>
      <c r="GG48" s="19">
        <f t="shared" ca="1" si="105"/>
        <v>0.61689236111111112</v>
      </c>
      <c r="GH48" s="11">
        <f t="shared" ca="1" si="106"/>
        <v>0.61689236111111112</v>
      </c>
      <c r="GI48" s="11" t="str">
        <f t="shared" si="107"/>
        <v>[[50,[16160000,37760000]],[30,[37490000,45490000]],[20,[42830000,50560000]]]</v>
      </c>
    </row>
    <row r="49" spans="1:191" x14ac:dyDescent="0.25">
      <c r="A49" s="10">
        <v>1406</v>
      </c>
      <c r="B49" s="126" t="s">
        <v>221</v>
      </c>
      <c r="C49" s="10" t="s">
        <v>222</v>
      </c>
      <c r="D49" s="10">
        <v>5</v>
      </c>
      <c r="E49" s="10" t="str">
        <f t="shared" si="287"/>
        <v>1|2|500000,1|1|388</v>
      </c>
      <c r="G49" s="10">
        <f>'充值活动|RMBActivities'!E29</f>
        <v>388</v>
      </c>
      <c r="H49" s="11">
        <f t="shared" si="288"/>
        <v>38800000</v>
      </c>
      <c r="I49" s="11">
        <f t="shared" si="289"/>
        <v>38800000</v>
      </c>
      <c r="J49" s="138" t="str">
        <f t="shared" si="17"/>
        <v>[[11640000,10],[15520000,10],[19400000,14],[23280000,20],[27160000,20],[31040000,20],[34920000,20],[38800000,25],[58200000,30],[77600000,25]]</v>
      </c>
      <c r="K49" s="138" t="str">
        <f t="shared" si="18"/>
        <v>[[11640000,10],[15520000,10],[19400000,14],[23280000,20],[27160000,20],[31040000,20],[34920000,20],[38800000,25],[58200000,30],[77600000,25]]</v>
      </c>
      <c r="L49" s="138" t="str">
        <f t="shared" si="19"/>
        <v>[[9,[19400000,10]],[10,[29100000,10]],[11,[48500000,10]],[12,[58200000,10]]]</v>
      </c>
      <c r="M49" s="138" t="str">
        <f t="shared" si="20"/>
        <v>[[9,[19400000,10]],[10,[29100000,10]],[11,[48500000,10]],[12,[58200000,10]]]</v>
      </c>
      <c r="N49" s="11">
        <f t="shared" ca="1" si="290"/>
        <v>332.34399999999999</v>
      </c>
      <c r="O49" s="11">
        <f t="shared" ca="1" si="291"/>
        <v>55.656000000000006</v>
      </c>
      <c r="P49" s="140" t="s">
        <v>223</v>
      </c>
      <c r="Q49" s="10">
        <f t="shared" si="265"/>
        <v>1406</v>
      </c>
      <c r="R49" s="138" t="str">
        <f t="shared" si="292"/>
        <v>1406贵族6-特权礼包</v>
      </c>
      <c r="S49" s="132" t="str">
        <f t="shared" si="293"/>
        <v>[[1,31040],[2,62080],[3,124160],[4,186240]]</v>
      </c>
      <c r="T49" s="132" t="str">
        <f t="shared" ca="1" si="294"/>
        <v>[[1,7760000],[2,7760000],[3,7760000],[4,7760000]]</v>
      </c>
      <c r="U49" s="138">
        <f t="shared" ca="1" si="295"/>
        <v>77600000</v>
      </c>
      <c r="V49" s="142">
        <v>0</v>
      </c>
      <c r="W49" s="142">
        <v>0</v>
      </c>
      <c r="X49" s="138" t="str">
        <f t="shared" si="28"/>
        <v>[[60,[20110000,35490000]],[20,[35490000,70980000]],[20,[59150000,106460000]]]</v>
      </c>
      <c r="Z49" s="138">
        <f t="shared" ca="1" si="296"/>
        <v>77600000</v>
      </c>
      <c r="AA49" s="138">
        <f t="shared" ca="1" si="297"/>
        <v>77600000</v>
      </c>
      <c r="AB49" s="150">
        <f t="shared" ca="1" si="306"/>
        <v>83600000</v>
      </c>
      <c r="AC49" s="138">
        <f t="shared" ca="1" si="257"/>
        <v>14000000</v>
      </c>
      <c r="AE49" s="154">
        <f t="shared" si="317"/>
        <v>1</v>
      </c>
      <c r="AF49" s="147">
        <v>1</v>
      </c>
      <c r="AG49" s="11">
        <f t="shared" ca="1" si="188"/>
        <v>38800000</v>
      </c>
      <c r="AH49" s="9">
        <f ca="1">_xlfn.IFNA(INDEX('充值活动|RMBActivities'!$S$5:$AS$59,MATCH($A49,'充值活动|RMBActivities'!$A:$A,0)-4,MATCH(AH$4,INDIRECT("'充值活动|RMBActivities'!$S"&amp;MATCH($A49,'充值活动|RMBActivities'!$A:$A,0)&amp;":$AQ"&amp;MATCH($A49,'充值活动|RMBActivities'!$A:$A,0)),0)+3),0)</f>
        <v>38800000</v>
      </c>
      <c r="AI49" s="9">
        <f ca="1">_xlfn.IFNA(INDEX('充值活动|RMBActivities'!$S$5:$AS$59,MATCH($A49,'充值活动|RMBActivities'!$A:$A,0)-4,MATCH(AI$4,INDIRECT("'充值活动|RMBActivities'!$S"&amp;MATCH($A49,'充值活动|RMBActivities'!$A:$A,0)&amp;":$AQ"&amp;MATCH($A49,'充值活动|RMBActivities'!$A:$A,0)),0)+3),0)</f>
        <v>800</v>
      </c>
      <c r="AJ49" s="9">
        <f t="shared" ca="1" si="300"/>
        <v>8000000</v>
      </c>
      <c r="AK49" s="9">
        <f ca="1">_xlfn.IFNA(INDEX('充值活动|RMBActivities'!$S$5:$AS$59,MATCH($A49,'充值活动|RMBActivities'!$A:$A,0)-4,MATCH(AK$4,INDIRECT("'充值活动|RMBActivities'!$S"&amp;MATCH($A49,'充值活动|RMBActivities'!$A:$A,0)&amp;":$AQ"&amp;MATCH($A49,'充值活动|RMBActivities'!$A:$A,0)),0)+3),0)</f>
        <v>0</v>
      </c>
      <c r="AL49" s="9">
        <f t="shared" ca="1" si="307"/>
        <v>0</v>
      </c>
      <c r="AM49" s="9">
        <f ca="1">_xlfn.IFNA(INDEX('充值活动|RMBActivities'!$S$5:$AS$59,MATCH($A49,'充值活动|RMBActivities'!$A:$A,0)-4,MATCH(AM$4,INDIRECT("'充值活动|RMBActivities'!$S"&amp;MATCH($A49,'充值活动|RMBActivities'!$A:$A,0)&amp;":$AQ"&amp;MATCH($A49,'充值活动|RMBActivities'!$A:$A,0)),0)+3),0)</f>
        <v>0</v>
      </c>
      <c r="AN49" s="9">
        <f t="shared" ca="1" si="308"/>
        <v>0</v>
      </c>
      <c r="AO49" s="9">
        <f ca="1">_xlfn.IFNA(INDEX('充值活动|RMBActivities'!$S$5:$AS$59,MATCH($A49,'充值活动|RMBActivities'!$A:$A,0)-4,MATCH(AO$4,INDIRECT("'充值活动|RMBActivities'!$S"&amp;MATCH($A49,'充值活动|RMBActivities'!$A:$A,0)&amp;":$AQ"&amp;MATCH($A49,'充值活动|RMBActivities'!$A:$A,0)),0)+3),0)</f>
        <v>0</v>
      </c>
      <c r="AP49" s="9">
        <f t="shared" ca="1" si="309"/>
        <v>0</v>
      </c>
      <c r="AQ49" s="9">
        <f ca="1">_xlfn.IFNA(INDEX('充值活动|RMBActivities'!$S$5:$AS$59,MATCH($A49,'充值活动|RMBActivities'!$A:$A,0)-4,MATCH(AQ$4,INDIRECT("'充值活动|RMBActivities'!$S"&amp;MATCH($A49,'充值活动|RMBActivities'!$A:$A,0)&amp;":$AQ"&amp;MATCH($A49,'充值活动|RMBActivities'!$A:$A,0)),0)+3),0)</f>
        <v>60</v>
      </c>
      <c r="AR49" s="9">
        <f t="shared" ca="1" si="310"/>
        <v>6000000</v>
      </c>
      <c r="AS49" s="9">
        <f ca="1">_xlfn.IFNA(INDEX('充值活动|RMBActivities'!$S$5:$AS$59,MATCH($A49,'充值活动|RMBActivities'!$A:$A,0)-4,MATCH(AS$4,INDIRECT("'充值活动|RMBActivities'!$S"&amp;MATCH($A49,'充值活动|RMBActivities'!$A:$A,0)&amp;":$AQ"&amp;MATCH($A49,'充值活动|RMBActivities'!$A:$A,0)),0)+3),0)</f>
        <v>0</v>
      </c>
      <c r="AT49" s="9">
        <f t="shared" ca="1" si="282"/>
        <v>0</v>
      </c>
      <c r="AU49" s="9">
        <f ca="1">_xlfn.IFNA(INDEX('充值活动|RMBActivities'!$S$5:$AS$59,MATCH($A49,'充值活动|RMBActivities'!$A:$A,0)-4,MATCH(AU$4,INDIRECT("'充值活动|RMBActivities'!$S"&amp;MATCH($A49,'充值活动|RMBActivities'!$A:$A,0)&amp;":$AQ"&amp;MATCH($A49,'充值活动|RMBActivities'!$A:$A,0)),0)+3),0)</f>
        <v>3</v>
      </c>
      <c r="AV49" s="9">
        <f t="shared" ca="1" si="283"/>
        <v>3000000</v>
      </c>
      <c r="AW49" s="9">
        <f ca="1">_xlfn.IFNA(INDEX('充值活动|RMBActivities'!$S$5:$AS$59,MATCH($A49,'充值活动|RMBActivities'!$A:$A,0)-4,MATCH(AW$4,INDIRECT("'充值活动|RMBActivities'!$S"&amp;MATCH($A49,'充值活动|RMBActivities'!$A:$A,0)&amp;":$AQ"&amp;MATCH($A49,'充值活动|RMBActivities'!$A:$A,0)),0)+3),0)</f>
        <v>3</v>
      </c>
      <c r="AX49" s="9">
        <f t="shared" ca="1" si="277"/>
        <v>3000000</v>
      </c>
      <c r="AY49" s="9">
        <f ca="1">_xlfn.IFNA(INDEX('充值活动|RMBActivities'!$S$5:$AS$59,MATCH($A49,'充值活动|RMBActivities'!$A:$A,0)-4,MATCH(AY$4,INDIRECT("'充值活动|RMBActivities'!$S"&amp;MATCH($A49,'充值活动|RMBActivities'!$A:$A,0)&amp;":$AQ"&amp;MATCH($A49,'充值活动|RMBActivities'!$A:$A,0)),0)+3),0)</f>
        <v>0</v>
      </c>
      <c r="AZ49" s="9">
        <f t="shared" ca="1" si="278"/>
        <v>0</v>
      </c>
      <c r="BC49" s="11">
        <f t="shared" ca="1" si="314"/>
        <v>83600000</v>
      </c>
      <c r="BD49" s="170">
        <f t="shared" ca="1" si="315"/>
        <v>215463.9175257732</v>
      </c>
      <c r="BE49" s="11">
        <f t="shared" ca="1" si="301"/>
        <v>91600000</v>
      </c>
      <c r="BF49" s="170">
        <f t="shared" ca="1" si="302"/>
        <v>236082.47422680413</v>
      </c>
      <c r="BG49" s="11">
        <f t="shared" ca="1" si="303"/>
        <v>97600000</v>
      </c>
      <c r="BH49" s="170">
        <f t="shared" ca="1" si="316"/>
        <v>251546.39175257733</v>
      </c>
      <c r="BI49" s="10">
        <f t="shared" si="304"/>
        <v>388</v>
      </c>
      <c r="BU49" s="17">
        <v>0.16</v>
      </c>
      <c r="BV49" s="138">
        <f t="shared" si="311"/>
        <v>31040</v>
      </c>
      <c r="BW49" s="138">
        <f t="shared" si="311"/>
        <v>62080</v>
      </c>
      <c r="BX49" s="138">
        <f t="shared" si="311"/>
        <v>124160</v>
      </c>
      <c r="BY49" s="138">
        <f t="shared" si="311"/>
        <v>186240</v>
      </c>
      <c r="CA49" s="138">
        <f t="shared" ca="1" si="305"/>
        <v>7760000</v>
      </c>
      <c r="CD49" s="146">
        <f t="shared" si="312"/>
        <v>1</v>
      </c>
      <c r="CE49" s="147">
        <f t="shared" si="313"/>
        <v>1</v>
      </c>
      <c r="CF49" s="138">
        <f t="shared" si="45"/>
        <v>38800000</v>
      </c>
      <c r="CG49" s="138">
        <f t="shared" si="46"/>
        <v>38800000</v>
      </c>
      <c r="CH49" s="138">
        <f t="shared" si="47"/>
        <v>11640000</v>
      </c>
      <c r="CI49" s="138">
        <f t="shared" si="112"/>
        <v>10</v>
      </c>
      <c r="CJ49" s="138">
        <f t="shared" si="48"/>
        <v>15520000</v>
      </c>
      <c r="CK49" s="138">
        <f t="shared" si="112"/>
        <v>10</v>
      </c>
      <c r="CL49" s="138">
        <f t="shared" si="49"/>
        <v>19400000</v>
      </c>
      <c r="CM49" s="138">
        <f t="shared" si="112"/>
        <v>14</v>
      </c>
      <c r="CN49" s="138">
        <f t="shared" si="50"/>
        <v>23280000</v>
      </c>
      <c r="CO49" s="138">
        <f t="shared" si="112"/>
        <v>20</v>
      </c>
      <c r="CP49" s="138">
        <f t="shared" si="51"/>
        <v>27160000</v>
      </c>
      <c r="CQ49" s="138">
        <f t="shared" si="112"/>
        <v>20</v>
      </c>
      <c r="CR49" s="138">
        <f t="shared" si="52"/>
        <v>31040000</v>
      </c>
      <c r="CS49" s="138">
        <f t="shared" si="233"/>
        <v>20</v>
      </c>
      <c r="CT49" s="138">
        <f t="shared" si="53"/>
        <v>34920000</v>
      </c>
      <c r="CU49" s="138">
        <f t="shared" si="113"/>
        <v>20</v>
      </c>
      <c r="CV49" s="138">
        <f t="shared" si="54"/>
        <v>38800000</v>
      </c>
      <c r="CW49" s="138">
        <f t="shared" si="114"/>
        <v>25</v>
      </c>
      <c r="CX49" s="138">
        <f t="shared" si="55"/>
        <v>58200000</v>
      </c>
      <c r="CY49" s="138">
        <f t="shared" si="115"/>
        <v>30</v>
      </c>
      <c r="CZ49" s="138">
        <f t="shared" si="56"/>
        <v>77600000</v>
      </c>
      <c r="DA49" s="138">
        <f t="shared" si="116"/>
        <v>25</v>
      </c>
      <c r="DB49" s="180">
        <f t="shared" si="57"/>
        <v>38800000</v>
      </c>
      <c r="DC49" s="138">
        <f t="shared" si="58"/>
        <v>11640000</v>
      </c>
      <c r="DD49" s="138">
        <f t="shared" si="117"/>
        <v>10</v>
      </c>
      <c r="DE49" s="138">
        <f t="shared" si="59"/>
        <v>15520000</v>
      </c>
      <c r="DF49" s="138">
        <f t="shared" si="117"/>
        <v>10</v>
      </c>
      <c r="DG49" s="138">
        <f t="shared" si="60"/>
        <v>19400000</v>
      </c>
      <c r="DH49" s="138">
        <f t="shared" si="117"/>
        <v>14</v>
      </c>
      <c r="DI49" s="138">
        <f t="shared" si="61"/>
        <v>23280000</v>
      </c>
      <c r="DJ49" s="138">
        <f t="shared" ref="DJ49:DL49" si="318">DJ$5</f>
        <v>20</v>
      </c>
      <c r="DK49" s="138">
        <f t="shared" si="62"/>
        <v>27160000</v>
      </c>
      <c r="DL49" s="138">
        <f t="shared" si="318"/>
        <v>20</v>
      </c>
      <c r="DM49" s="138">
        <f t="shared" si="63"/>
        <v>31040000</v>
      </c>
      <c r="DN49" s="138">
        <f t="shared" ref="DN49:DN67" si="319">DN$5</f>
        <v>20</v>
      </c>
      <c r="DO49" s="138">
        <f t="shared" si="64"/>
        <v>34920000</v>
      </c>
      <c r="DP49" s="138">
        <f t="shared" si="118"/>
        <v>20</v>
      </c>
      <c r="DQ49" s="138">
        <f t="shared" si="65"/>
        <v>38800000</v>
      </c>
      <c r="DR49" s="138">
        <f t="shared" si="119"/>
        <v>25</v>
      </c>
      <c r="DS49" s="138">
        <f t="shared" si="66"/>
        <v>58200000</v>
      </c>
      <c r="DT49" s="138">
        <f t="shared" si="120"/>
        <v>30</v>
      </c>
      <c r="DU49" s="138">
        <f t="shared" si="67"/>
        <v>77600000</v>
      </c>
      <c r="DV49" s="138">
        <f t="shared" si="121"/>
        <v>25</v>
      </c>
      <c r="DW49" s="180">
        <f t="shared" si="68"/>
        <v>38800000</v>
      </c>
      <c r="DZ49" s="146">
        <f t="shared" si="69"/>
        <v>1</v>
      </c>
      <c r="EA49" s="147">
        <f t="shared" si="70"/>
        <v>1</v>
      </c>
      <c r="EB49" s="181"/>
      <c r="EC49" s="147">
        <f t="shared" si="122"/>
        <v>0.5</v>
      </c>
      <c r="ED49" s="138">
        <f t="shared" si="71"/>
        <v>19400000</v>
      </c>
      <c r="EE49" s="138">
        <f t="shared" si="72"/>
        <v>19400000</v>
      </c>
      <c r="EF49" s="138">
        <f t="shared" si="73"/>
        <v>19400000</v>
      </c>
      <c r="EG49" s="138">
        <f t="shared" si="123"/>
        <v>10</v>
      </c>
      <c r="EH49" s="180">
        <f t="shared" si="74"/>
        <v>19400000</v>
      </c>
      <c r="EI49" s="138">
        <f t="shared" si="75"/>
        <v>19400000</v>
      </c>
      <c r="EJ49" s="138">
        <f t="shared" si="124"/>
        <v>10</v>
      </c>
      <c r="EK49" s="180">
        <f t="shared" si="76"/>
        <v>19400000</v>
      </c>
      <c r="EM49" s="147">
        <f t="shared" si="125"/>
        <v>0.75</v>
      </c>
      <c r="EN49" s="138">
        <f t="shared" si="77"/>
        <v>29100000</v>
      </c>
      <c r="EO49" s="138">
        <f t="shared" si="78"/>
        <v>29100000</v>
      </c>
      <c r="EP49" s="138">
        <f t="shared" si="79"/>
        <v>29100000</v>
      </c>
      <c r="EQ49" s="138">
        <f t="shared" si="126"/>
        <v>10</v>
      </c>
      <c r="ER49" s="180">
        <f t="shared" si="80"/>
        <v>29100000</v>
      </c>
      <c r="ES49" s="138">
        <f t="shared" si="81"/>
        <v>29100000</v>
      </c>
      <c r="ET49" s="138">
        <f t="shared" si="127"/>
        <v>10</v>
      </c>
      <c r="EU49" s="180">
        <f t="shared" si="82"/>
        <v>29100000</v>
      </c>
      <c r="EW49" s="147">
        <f t="shared" si="128"/>
        <v>1.25</v>
      </c>
      <c r="EX49" s="138">
        <f t="shared" si="83"/>
        <v>48500000</v>
      </c>
      <c r="EY49" s="138">
        <f t="shared" si="84"/>
        <v>48500000</v>
      </c>
      <c r="EZ49" s="138">
        <f t="shared" si="85"/>
        <v>48500000</v>
      </c>
      <c r="FA49" s="138">
        <f t="shared" si="129"/>
        <v>10</v>
      </c>
      <c r="FB49" s="180">
        <f t="shared" si="86"/>
        <v>48500000</v>
      </c>
      <c r="FC49" s="138">
        <f t="shared" si="87"/>
        <v>48500000</v>
      </c>
      <c r="FD49" s="138">
        <f t="shared" si="130"/>
        <v>10</v>
      </c>
      <c r="FE49" s="180">
        <f t="shared" si="88"/>
        <v>48500000</v>
      </c>
      <c r="FG49" s="147">
        <f t="shared" si="131"/>
        <v>1.5</v>
      </c>
      <c r="FH49" s="138">
        <f t="shared" si="89"/>
        <v>58200000</v>
      </c>
      <c r="FI49" s="138">
        <f t="shared" si="90"/>
        <v>58200000</v>
      </c>
      <c r="FJ49" s="138">
        <f t="shared" si="91"/>
        <v>58200000</v>
      </c>
      <c r="FK49" s="138">
        <f t="shared" si="132"/>
        <v>10</v>
      </c>
      <c r="FL49" s="180">
        <f t="shared" si="92"/>
        <v>58200000</v>
      </c>
      <c r="FM49" s="138">
        <f t="shared" si="93"/>
        <v>58200000</v>
      </c>
      <c r="FN49" s="138">
        <f t="shared" si="133"/>
        <v>10</v>
      </c>
      <c r="FO49" s="180">
        <f t="shared" si="94"/>
        <v>58200000</v>
      </c>
      <c r="FQ49" s="138">
        <f t="shared" ca="1" si="167"/>
        <v>44800000</v>
      </c>
      <c r="FR49" s="170">
        <f t="shared" ca="1" si="95"/>
        <v>115463.9175257732</v>
      </c>
      <c r="FS49" s="138">
        <f t="shared" ca="1" si="186"/>
        <v>44800000</v>
      </c>
      <c r="FT49" s="170">
        <f t="shared" ca="1" si="96"/>
        <v>115463.9175257732</v>
      </c>
      <c r="FU49" s="192">
        <v>1</v>
      </c>
      <c r="FW49" s="193">
        <f t="shared" si="264"/>
        <v>20110000</v>
      </c>
      <c r="FX49" s="193">
        <f t="shared" si="97"/>
        <v>35490000</v>
      </c>
      <c r="FY49" s="193">
        <f t="shared" si="98"/>
        <v>60</v>
      </c>
      <c r="FZ49" s="193">
        <f t="shared" si="99"/>
        <v>35490000</v>
      </c>
      <c r="GA49" s="193">
        <f t="shared" si="100"/>
        <v>70980000</v>
      </c>
      <c r="GB49" s="193">
        <f t="shared" si="101"/>
        <v>20</v>
      </c>
      <c r="GC49" s="193">
        <f t="shared" si="102"/>
        <v>59150000</v>
      </c>
      <c r="GD49" s="193">
        <f t="shared" si="103"/>
        <v>106460000</v>
      </c>
      <c r="GE49" s="193">
        <f t="shared" si="104"/>
        <v>20</v>
      </c>
      <c r="GF49" s="19">
        <f t="shared" si="226"/>
        <v>43888000</v>
      </c>
      <c r="GG49" s="19">
        <f t="shared" ca="1" si="105"/>
        <v>0.5714432989690722</v>
      </c>
      <c r="GH49" s="11">
        <f t="shared" ca="1" si="106"/>
        <v>0.5714432989690722</v>
      </c>
      <c r="GI49" s="11" t="str">
        <f t="shared" si="107"/>
        <v>[[60,[20110000,35490000]],[20,[35490000,70980000]],[20,[59150000,106460000]]]</v>
      </c>
    </row>
    <row r="50" spans="1:191" x14ac:dyDescent="0.25">
      <c r="A50" s="10">
        <v>1407</v>
      </c>
      <c r="B50" s="126" t="s">
        <v>224</v>
      </c>
      <c r="C50" s="10" t="s">
        <v>225</v>
      </c>
      <c r="D50" s="10">
        <v>5</v>
      </c>
      <c r="E50" s="10" t="str">
        <f t="shared" si="287"/>
        <v>1|2|500000,1|1|488</v>
      </c>
      <c r="G50" s="10">
        <f>'充值活动|RMBActivities'!E30</f>
        <v>488</v>
      </c>
      <c r="H50" s="11">
        <f t="shared" si="288"/>
        <v>48800000</v>
      </c>
      <c r="I50" s="11">
        <f t="shared" si="289"/>
        <v>48800000</v>
      </c>
      <c r="J50" s="138" t="str">
        <f t="shared" si="17"/>
        <v>[[14640000,10],[19520000,10],[24400000,14],[29280000,20],[34160000,20],[39040000,20],[43920000,20],[48800000,25],[73200000,30],[97600000,25]]</v>
      </c>
      <c r="K50" s="138" t="str">
        <f t="shared" si="18"/>
        <v>[[14640000,10],[19520000,10],[24400000,14],[29280000,20],[34160000,20],[39040000,20],[43920000,20],[48800000,25],[73200000,30],[97600000,25]]</v>
      </c>
      <c r="L50" s="138" t="str">
        <f t="shared" si="19"/>
        <v>[[9,[24400000,10]],[10,[36600000,10]],[11,[61000000,10]],[12,[73200000,10]]]</v>
      </c>
      <c r="M50" s="138" t="str">
        <f t="shared" si="20"/>
        <v>[[9,[24400000,10]],[10,[36600000,10]],[11,[61000000,10]],[12,[73200000,10]]]</v>
      </c>
      <c r="N50" s="11">
        <f t="shared" ca="1" si="290"/>
        <v>419.77600000000001</v>
      </c>
      <c r="O50" s="11">
        <f t="shared" ca="1" si="291"/>
        <v>68.22399999999999</v>
      </c>
      <c r="P50" s="140" t="s">
        <v>226</v>
      </c>
      <c r="Q50" s="10">
        <f t="shared" si="265"/>
        <v>1407</v>
      </c>
      <c r="R50" s="138" t="str">
        <f t="shared" si="292"/>
        <v>1407贵族7-特权礼包</v>
      </c>
      <c r="S50" s="132" t="str">
        <f t="shared" si="293"/>
        <v>[[1,34160],[2,68320],[3,136640],[4,204960]]</v>
      </c>
      <c r="T50" s="132" t="str">
        <f t="shared" ca="1" si="294"/>
        <v>[[1,9760000],[2,9760000],[3,9760000],[4,9760000]]</v>
      </c>
      <c r="U50" s="138">
        <f t="shared" ca="1" si="295"/>
        <v>97600000</v>
      </c>
      <c r="V50" s="142">
        <v>0</v>
      </c>
      <c r="W50" s="142">
        <v>0</v>
      </c>
      <c r="X50" s="138" t="str">
        <f t="shared" si="28"/>
        <v>[[60,[25290000,44630000]],[20,[44630000,89270000]],[20,[74390000,133900000]]]</v>
      </c>
      <c r="Z50" s="138">
        <f t="shared" ca="1" si="296"/>
        <v>97600000</v>
      </c>
      <c r="AA50" s="138">
        <f t="shared" ca="1" si="297"/>
        <v>97600000</v>
      </c>
      <c r="AB50" s="150">
        <f t="shared" ca="1" si="306"/>
        <v>104600000</v>
      </c>
      <c r="AC50" s="138">
        <f t="shared" ca="1" si="257"/>
        <v>17000000</v>
      </c>
      <c r="AE50" s="154">
        <f t="shared" si="317"/>
        <v>1</v>
      </c>
      <c r="AF50" s="147">
        <v>1</v>
      </c>
      <c r="AG50" s="11">
        <f t="shared" ca="1" si="188"/>
        <v>48800000</v>
      </c>
      <c r="AH50" s="9">
        <f ca="1">_xlfn.IFNA(INDEX('充值活动|RMBActivities'!$S$5:$AS$59,MATCH($A50,'充值活动|RMBActivities'!$A:$A,0)-4,MATCH(AH$4,INDIRECT("'充值活动|RMBActivities'!$S"&amp;MATCH($A50,'充值活动|RMBActivities'!$A:$A,0)&amp;":$AQ"&amp;MATCH($A50,'充值活动|RMBActivities'!$A:$A,0)),0)+3),0)</f>
        <v>48800000</v>
      </c>
      <c r="AI50" s="9">
        <f ca="1">_xlfn.IFNA(INDEX('充值活动|RMBActivities'!$S$5:$AS$59,MATCH($A50,'充值活动|RMBActivities'!$A:$A,0)-4,MATCH(AI$4,INDIRECT("'充值活动|RMBActivities'!$S"&amp;MATCH($A50,'充值活动|RMBActivities'!$A:$A,0)&amp;":$AQ"&amp;MATCH($A50,'充值活动|RMBActivities'!$A:$A,0)),0)+3),0)</f>
        <v>1000</v>
      </c>
      <c r="AJ50" s="9">
        <f t="shared" ca="1" si="300"/>
        <v>10000000</v>
      </c>
      <c r="AK50" s="9">
        <f ca="1">_xlfn.IFNA(INDEX('充值活动|RMBActivities'!$S$5:$AS$59,MATCH($A50,'充值活动|RMBActivities'!$A:$A,0)-4,MATCH(AK$4,INDIRECT("'充值活动|RMBActivities'!$S"&amp;MATCH($A50,'充值活动|RMBActivities'!$A:$A,0)&amp;":$AQ"&amp;MATCH($A50,'充值活动|RMBActivities'!$A:$A,0)),0)+3),0)</f>
        <v>0</v>
      </c>
      <c r="AL50" s="9">
        <f t="shared" ca="1" si="307"/>
        <v>0</v>
      </c>
      <c r="AM50" s="9">
        <f ca="1">_xlfn.IFNA(INDEX('充值活动|RMBActivities'!$S$5:$AS$59,MATCH($A50,'充值活动|RMBActivities'!$A:$A,0)-4,MATCH(AM$4,INDIRECT("'充值活动|RMBActivities'!$S"&amp;MATCH($A50,'充值活动|RMBActivities'!$A:$A,0)&amp;":$AQ"&amp;MATCH($A50,'充值活动|RMBActivities'!$A:$A,0)),0)+3),0)</f>
        <v>0</v>
      </c>
      <c r="AN50" s="9">
        <f t="shared" ca="1" si="308"/>
        <v>0</v>
      </c>
      <c r="AO50" s="9">
        <f ca="1">_xlfn.IFNA(INDEX('充值活动|RMBActivities'!$S$5:$AS$59,MATCH($A50,'充值活动|RMBActivities'!$A:$A,0)-4,MATCH(AO$4,INDIRECT("'充值活动|RMBActivities'!$S"&amp;MATCH($A50,'充值活动|RMBActivities'!$A:$A,0)&amp;":$AQ"&amp;MATCH($A50,'充值活动|RMBActivities'!$A:$A,0)),0)+3),0)</f>
        <v>0</v>
      </c>
      <c r="AP50" s="9">
        <f t="shared" ca="1" si="309"/>
        <v>0</v>
      </c>
      <c r="AQ50" s="9">
        <f ca="1">_xlfn.IFNA(INDEX('充值活动|RMBActivities'!$S$5:$AS$59,MATCH($A50,'充值活动|RMBActivities'!$A:$A,0)-4,MATCH(AQ$4,INDIRECT("'充值活动|RMBActivities'!$S"&amp;MATCH($A50,'充值活动|RMBActivities'!$A:$A,0)&amp;":$AQ"&amp;MATCH($A50,'充值活动|RMBActivities'!$A:$A,0)),0)+3),0)</f>
        <v>70</v>
      </c>
      <c r="AR50" s="9">
        <f t="shared" ca="1" si="310"/>
        <v>7000000</v>
      </c>
      <c r="AS50" s="9">
        <f ca="1">_xlfn.IFNA(INDEX('充值活动|RMBActivities'!$S$5:$AS$59,MATCH($A50,'充值活动|RMBActivities'!$A:$A,0)-4,MATCH(AS$4,INDIRECT("'充值活动|RMBActivities'!$S"&amp;MATCH($A50,'充值活动|RMBActivities'!$A:$A,0)&amp;":$AQ"&amp;MATCH($A50,'充值活动|RMBActivities'!$A:$A,0)),0)+3),0)</f>
        <v>0</v>
      </c>
      <c r="AT50" s="9">
        <f t="shared" ca="1" si="282"/>
        <v>0</v>
      </c>
      <c r="AU50" s="9">
        <f ca="1">_xlfn.IFNA(INDEX('充值活动|RMBActivities'!$S$5:$AS$59,MATCH($A50,'充值活动|RMBActivities'!$A:$A,0)-4,MATCH(AU$4,INDIRECT("'充值活动|RMBActivities'!$S"&amp;MATCH($A50,'充值活动|RMBActivities'!$A:$A,0)&amp;":$AQ"&amp;MATCH($A50,'充值活动|RMBActivities'!$A:$A,0)),0)+3),0)</f>
        <v>3</v>
      </c>
      <c r="AV50" s="9">
        <f t="shared" ca="1" si="283"/>
        <v>3000000</v>
      </c>
      <c r="AW50" s="9">
        <f ca="1">_xlfn.IFNA(INDEX('充值活动|RMBActivities'!$S$5:$AS$59,MATCH($A50,'充值活动|RMBActivities'!$A:$A,0)-4,MATCH(AW$4,INDIRECT("'充值活动|RMBActivities'!$S"&amp;MATCH($A50,'充值活动|RMBActivities'!$A:$A,0)&amp;":$AQ"&amp;MATCH($A50,'充值活动|RMBActivities'!$A:$A,0)),0)+3),0)</f>
        <v>4</v>
      </c>
      <c r="AX50" s="9">
        <f t="shared" ca="1" si="277"/>
        <v>4000000</v>
      </c>
      <c r="AY50" s="9">
        <f ca="1">_xlfn.IFNA(INDEX('充值活动|RMBActivities'!$S$5:$AS$59,MATCH($A50,'充值活动|RMBActivities'!$A:$A,0)-4,MATCH(AY$4,INDIRECT("'充值活动|RMBActivities'!$S"&amp;MATCH($A50,'充值活动|RMBActivities'!$A:$A,0)&amp;":$AQ"&amp;MATCH($A50,'充值活动|RMBActivities'!$A:$A,0)),0)+3),0)</f>
        <v>0</v>
      </c>
      <c r="AZ50" s="9">
        <f t="shared" ca="1" si="278"/>
        <v>0</v>
      </c>
      <c r="BC50" s="11">
        <f t="shared" ca="1" si="314"/>
        <v>104600000</v>
      </c>
      <c r="BD50" s="170">
        <f t="shared" ca="1" si="315"/>
        <v>214344.26229508198</v>
      </c>
      <c r="BE50" s="11">
        <f t="shared" ca="1" si="301"/>
        <v>114600000</v>
      </c>
      <c r="BF50" s="170">
        <f t="shared" ca="1" si="302"/>
        <v>234836.06557377049</v>
      </c>
      <c r="BG50" s="11">
        <f t="shared" ca="1" si="303"/>
        <v>121600000</v>
      </c>
      <c r="BH50" s="170">
        <f t="shared" ca="1" si="316"/>
        <v>249180.32786885247</v>
      </c>
      <c r="BI50" s="10">
        <f t="shared" si="304"/>
        <v>488</v>
      </c>
      <c r="BU50" s="17">
        <v>0.14000000000000001</v>
      </c>
      <c r="BV50" s="138">
        <f t="shared" si="311"/>
        <v>34160</v>
      </c>
      <c r="BW50" s="138">
        <f t="shared" si="311"/>
        <v>68320</v>
      </c>
      <c r="BX50" s="138">
        <f t="shared" si="311"/>
        <v>136640</v>
      </c>
      <c r="BY50" s="138">
        <f t="shared" si="311"/>
        <v>204960</v>
      </c>
      <c r="CA50" s="138">
        <f t="shared" ca="1" si="305"/>
        <v>9760000</v>
      </c>
      <c r="CD50" s="146">
        <f t="shared" si="312"/>
        <v>1</v>
      </c>
      <c r="CE50" s="147">
        <f t="shared" si="313"/>
        <v>1</v>
      </c>
      <c r="CF50" s="138">
        <f t="shared" si="45"/>
        <v>48800000</v>
      </c>
      <c r="CG50" s="138">
        <f t="shared" si="46"/>
        <v>48800000</v>
      </c>
      <c r="CH50" s="138">
        <f t="shared" si="47"/>
        <v>14640000</v>
      </c>
      <c r="CI50" s="138">
        <f t="shared" si="112"/>
        <v>10</v>
      </c>
      <c r="CJ50" s="138">
        <f t="shared" si="48"/>
        <v>19520000</v>
      </c>
      <c r="CK50" s="138">
        <f t="shared" si="112"/>
        <v>10</v>
      </c>
      <c r="CL50" s="138">
        <f t="shared" si="49"/>
        <v>24400000</v>
      </c>
      <c r="CM50" s="138">
        <f t="shared" si="112"/>
        <v>14</v>
      </c>
      <c r="CN50" s="138">
        <f t="shared" si="50"/>
        <v>29280000</v>
      </c>
      <c r="CO50" s="138">
        <f t="shared" si="112"/>
        <v>20</v>
      </c>
      <c r="CP50" s="138">
        <f t="shared" si="51"/>
        <v>34160000</v>
      </c>
      <c r="CQ50" s="138">
        <f t="shared" si="112"/>
        <v>20</v>
      </c>
      <c r="CR50" s="138">
        <f t="shared" si="52"/>
        <v>39040000</v>
      </c>
      <c r="CS50" s="138">
        <f t="shared" si="233"/>
        <v>20</v>
      </c>
      <c r="CT50" s="138">
        <f t="shared" si="53"/>
        <v>43920000</v>
      </c>
      <c r="CU50" s="138">
        <f t="shared" si="113"/>
        <v>20</v>
      </c>
      <c r="CV50" s="138">
        <f t="shared" si="54"/>
        <v>48800000</v>
      </c>
      <c r="CW50" s="138">
        <f t="shared" si="114"/>
        <v>25</v>
      </c>
      <c r="CX50" s="138">
        <f t="shared" si="55"/>
        <v>73200000</v>
      </c>
      <c r="CY50" s="138">
        <f t="shared" si="115"/>
        <v>30</v>
      </c>
      <c r="CZ50" s="138">
        <f t="shared" si="56"/>
        <v>97600000</v>
      </c>
      <c r="DA50" s="138">
        <f t="shared" si="116"/>
        <v>25</v>
      </c>
      <c r="DB50" s="180">
        <f t="shared" si="57"/>
        <v>48800000</v>
      </c>
      <c r="DC50" s="138">
        <f t="shared" si="58"/>
        <v>14640000</v>
      </c>
      <c r="DD50" s="138">
        <f t="shared" ref="DD50:DL65" si="320">DD$5</f>
        <v>10</v>
      </c>
      <c r="DE50" s="138">
        <f t="shared" si="59"/>
        <v>19520000</v>
      </c>
      <c r="DF50" s="138">
        <f t="shared" si="320"/>
        <v>10</v>
      </c>
      <c r="DG50" s="138">
        <f t="shared" si="60"/>
        <v>24400000</v>
      </c>
      <c r="DH50" s="138">
        <f t="shared" si="320"/>
        <v>14</v>
      </c>
      <c r="DI50" s="138">
        <f t="shared" si="61"/>
        <v>29280000</v>
      </c>
      <c r="DJ50" s="138">
        <f t="shared" si="320"/>
        <v>20</v>
      </c>
      <c r="DK50" s="138">
        <f t="shared" si="62"/>
        <v>34160000</v>
      </c>
      <c r="DL50" s="138">
        <f t="shared" si="320"/>
        <v>20</v>
      </c>
      <c r="DM50" s="138">
        <f t="shared" si="63"/>
        <v>39040000</v>
      </c>
      <c r="DN50" s="138">
        <f t="shared" si="319"/>
        <v>20</v>
      </c>
      <c r="DO50" s="138">
        <f t="shared" si="64"/>
        <v>43920000</v>
      </c>
      <c r="DP50" s="138">
        <f t="shared" si="118"/>
        <v>20</v>
      </c>
      <c r="DQ50" s="138">
        <f t="shared" si="65"/>
        <v>48800000</v>
      </c>
      <c r="DR50" s="138">
        <f t="shared" si="119"/>
        <v>25</v>
      </c>
      <c r="DS50" s="138">
        <f t="shared" si="66"/>
        <v>73200000</v>
      </c>
      <c r="DT50" s="138">
        <f t="shared" si="120"/>
        <v>30</v>
      </c>
      <c r="DU50" s="138">
        <f t="shared" si="67"/>
        <v>97600000</v>
      </c>
      <c r="DV50" s="138">
        <f t="shared" si="121"/>
        <v>25</v>
      </c>
      <c r="DW50" s="180">
        <f t="shared" si="68"/>
        <v>48800000</v>
      </c>
      <c r="DZ50" s="146">
        <f t="shared" si="69"/>
        <v>1</v>
      </c>
      <c r="EA50" s="147">
        <f t="shared" si="70"/>
        <v>1</v>
      </c>
      <c r="EB50" s="181"/>
      <c r="EC50" s="147">
        <f t="shared" si="122"/>
        <v>0.5</v>
      </c>
      <c r="ED50" s="138">
        <f t="shared" si="71"/>
        <v>24400000</v>
      </c>
      <c r="EE50" s="138">
        <f t="shared" si="72"/>
        <v>24400000</v>
      </c>
      <c r="EF50" s="138">
        <f t="shared" si="73"/>
        <v>24400000</v>
      </c>
      <c r="EG50" s="138">
        <f t="shared" ref="EG50:EG67" si="321">EG$5</f>
        <v>10</v>
      </c>
      <c r="EH50" s="180">
        <f t="shared" si="74"/>
        <v>24400000</v>
      </c>
      <c r="EI50" s="138">
        <f t="shared" si="75"/>
        <v>24400000</v>
      </c>
      <c r="EJ50" s="138">
        <f t="shared" ref="EJ50:EJ65" si="322">EJ$5</f>
        <v>10</v>
      </c>
      <c r="EK50" s="180">
        <f t="shared" si="76"/>
        <v>24400000</v>
      </c>
      <c r="EM50" s="147">
        <f t="shared" si="125"/>
        <v>0.75</v>
      </c>
      <c r="EN50" s="138">
        <f t="shared" si="77"/>
        <v>36600000</v>
      </c>
      <c r="EO50" s="138">
        <f t="shared" si="78"/>
        <v>36600000</v>
      </c>
      <c r="EP50" s="138">
        <f t="shared" si="79"/>
        <v>36600000</v>
      </c>
      <c r="EQ50" s="138">
        <f t="shared" si="126"/>
        <v>10</v>
      </c>
      <c r="ER50" s="180">
        <f t="shared" si="80"/>
        <v>36600000</v>
      </c>
      <c r="ES50" s="138">
        <f t="shared" si="81"/>
        <v>36600000</v>
      </c>
      <c r="ET50" s="138">
        <f t="shared" si="127"/>
        <v>10</v>
      </c>
      <c r="EU50" s="180">
        <f t="shared" si="82"/>
        <v>36600000</v>
      </c>
      <c r="EW50" s="147">
        <f t="shared" si="128"/>
        <v>1.25</v>
      </c>
      <c r="EX50" s="138">
        <f t="shared" si="83"/>
        <v>61000000</v>
      </c>
      <c r="EY50" s="138">
        <f t="shared" si="84"/>
        <v>61000000</v>
      </c>
      <c r="EZ50" s="138">
        <f t="shared" si="85"/>
        <v>61000000</v>
      </c>
      <c r="FA50" s="138">
        <f t="shared" si="129"/>
        <v>10</v>
      </c>
      <c r="FB50" s="180">
        <f t="shared" si="86"/>
        <v>61000000</v>
      </c>
      <c r="FC50" s="138">
        <f t="shared" si="87"/>
        <v>61000000</v>
      </c>
      <c r="FD50" s="138">
        <f t="shared" si="130"/>
        <v>10</v>
      </c>
      <c r="FE50" s="180">
        <f t="shared" si="88"/>
        <v>61000000</v>
      </c>
      <c r="FG50" s="147">
        <f t="shared" si="131"/>
        <v>1.5</v>
      </c>
      <c r="FH50" s="138">
        <f t="shared" si="89"/>
        <v>73200000</v>
      </c>
      <c r="FI50" s="138">
        <f t="shared" si="90"/>
        <v>73200000</v>
      </c>
      <c r="FJ50" s="138">
        <f t="shared" si="91"/>
        <v>73200000</v>
      </c>
      <c r="FK50" s="138">
        <f t="shared" si="132"/>
        <v>10</v>
      </c>
      <c r="FL50" s="180">
        <f t="shared" si="92"/>
        <v>73200000</v>
      </c>
      <c r="FM50" s="138">
        <f t="shared" si="93"/>
        <v>73200000</v>
      </c>
      <c r="FN50" s="138">
        <f t="shared" si="133"/>
        <v>10</v>
      </c>
      <c r="FO50" s="180">
        <f t="shared" si="94"/>
        <v>73200000</v>
      </c>
      <c r="FQ50" s="138">
        <f t="shared" ca="1" si="167"/>
        <v>55800000</v>
      </c>
      <c r="FR50" s="170">
        <f t="shared" ca="1" si="95"/>
        <v>114344.26229508196</v>
      </c>
      <c r="FS50" s="138">
        <f t="shared" ca="1" si="186"/>
        <v>55800000</v>
      </c>
      <c r="FT50" s="170">
        <f t="shared" ca="1" si="96"/>
        <v>114344.26229508196</v>
      </c>
      <c r="FU50" s="192">
        <v>1</v>
      </c>
      <c r="FW50" s="193">
        <f t="shared" si="264"/>
        <v>25290000</v>
      </c>
      <c r="FX50" s="193">
        <f t="shared" si="97"/>
        <v>44630000</v>
      </c>
      <c r="FY50" s="193">
        <f t="shared" si="98"/>
        <v>60</v>
      </c>
      <c r="FZ50" s="193">
        <f t="shared" si="99"/>
        <v>44630000</v>
      </c>
      <c r="GA50" s="193">
        <f t="shared" si="100"/>
        <v>89270000</v>
      </c>
      <c r="GB50" s="193">
        <f t="shared" si="101"/>
        <v>20</v>
      </c>
      <c r="GC50" s="193">
        <f t="shared" si="102"/>
        <v>74390000</v>
      </c>
      <c r="GD50" s="193">
        <f t="shared" si="103"/>
        <v>133900000</v>
      </c>
      <c r="GE50" s="193">
        <f t="shared" si="104"/>
        <v>20</v>
      </c>
      <c r="GF50" s="19">
        <f t="shared" si="226"/>
        <v>55195000</v>
      </c>
      <c r="GG50" s="19">
        <f t="shared" ca="1" si="105"/>
        <v>0.56862192622950825</v>
      </c>
      <c r="GH50" s="11">
        <f t="shared" ca="1" si="106"/>
        <v>0.56862192622950825</v>
      </c>
      <c r="GI50" s="11" t="str">
        <f t="shared" si="107"/>
        <v>[[60,[25290000,44630000]],[20,[44630000,89270000]],[20,[74390000,133900000]]]</v>
      </c>
    </row>
    <row r="51" spans="1:191" x14ac:dyDescent="0.25">
      <c r="A51" s="10">
        <v>1408</v>
      </c>
      <c r="B51" s="126" t="s">
        <v>227</v>
      </c>
      <c r="C51" s="10" t="s">
        <v>228</v>
      </c>
      <c r="D51" s="10">
        <v>5</v>
      </c>
      <c r="E51" s="10" t="str">
        <f t="shared" si="287"/>
        <v>1|2|500000,1|1|588</v>
      </c>
      <c r="G51" s="10">
        <f>'充值活动|RMBActivities'!E31</f>
        <v>588</v>
      </c>
      <c r="H51" s="11">
        <f t="shared" si="288"/>
        <v>58800000</v>
      </c>
      <c r="I51" s="11">
        <f t="shared" si="289"/>
        <v>58800000</v>
      </c>
      <c r="J51" s="138" t="str">
        <f t="shared" si="17"/>
        <v>[[17640000,10],[23520000,10],[29400000,14],[35280000,20],[41160000,20],[47040000,20],[52920000,20],[58800000,25],[88200000,30],[117600000,25]]</v>
      </c>
      <c r="K51" s="138" t="str">
        <f t="shared" si="18"/>
        <v>[[17640000,10],[23520000,10],[29400000,14],[35280000,20],[41160000,20],[47040000,20],[52920000,20],[58800000,25],[88200000,30],[117600000,25]]</v>
      </c>
      <c r="L51" s="138" t="str">
        <f t="shared" si="19"/>
        <v>[[9,[29400000,10]],[10,[44100000,10]],[11,[73500000,10]],[12,[88200000,10]]]</v>
      </c>
      <c r="M51" s="138" t="str">
        <f t="shared" si="20"/>
        <v>[[9,[29400000,10]],[10,[44100000,10]],[11,[73500000,10]],[12,[88200000,10]]]</v>
      </c>
      <c r="N51" s="11">
        <f t="shared" ca="1" si="290"/>
        <v>506.10599999999999</v>
      </c>
      <c r="O51" s="11">
        <f t="shared" ca="1" si="291"/>
        <v>81.894000000000005</v>
      </c>
      <c r="P51" s="140" t="s">
        <v>229</v>
      </c>
      <c r="Q51" s="10">
        <f t="shared" si="265"/>
        <v>1408</v>
      </c>
      <c r="R51" s="138" t="str">
        <f t="shared" si="292"/>
        <v>1408贵族8-特权礼包</v>
      </c>
      <c r="S51" s="132" t="str">
        <f t="shared" si="293"/>
        <v>[[1,35280],[2,70560],[3,141120],[4,211680]]</v>
      </c>
      <c r="T51" s="132" t="str">
        <f t="shared" ca="1" si="294"/>
        <v>[[1,11760000],[2,11760000],[3,11760000],[4,11760000]]</v>
      </c>
      <c r="U51" s="138">
        <f t="shared" ca="1" si="295"/>
        <v>117600000</v>
      </c>
      <c r="V51" s="142">
        <v>0</v>
      </c>
      <c r="W51" s="142">
        <v>0</v>
      </c>
      <c r="X51" s="138" t="str">
        <f t="shared" si="28"/>
        <v>[[40,[66600000,95150000]],[45,[47570000,66600000]],[15,[95150000,142720000]]]</v>
      </c>
      <c r="Z51" s="138">
        <f t="shared" ca="1" si="296"/>
        <v>117600000</v>
      </c>
      <c r="AA51" s="138">
        <f t="shared" ca="1" si="297"/>
        <v>117600000</v>
      </c>
      <c r="AB51" s="150">
        <f t="shared" ca="1" si="306"/>
        <v>123600000</v>
      </c>
      <c r="AC51" s="138">
        <f t="shared" ca="1" si="257"/>
        <v>20000000</v>
      </c>
      <c r="AE51" s="154">
        <f t="shared" si="317"/>
        <v>1</v>
      </c>
      <c r="AF51" s="147">
        <v>1</v>
      </c>
      <c r="AG51" s="11">
        <f t="shared" ca="1" si="188"/>
        <v>58800000</v>
      </c>
      <c r="AH51" s="9">
        <f ca="1">_xlfn.IFNA(INDEX('充值活动|RMBActivities'!$S$5:$AS$59,MATCH($A51,'充值活动|RMBActivities'!$A:$A,0)-4,MATCH(AH$4,INDIRECT("'充值活动|RMBActivities'!$S"&amp;MATCH($A51,'充值活动|RMBActivities'!$A:$A,0)&amp;":$AQ"&amp;MATCH($A51,'充值活动|RMBActivities'!$A:$A,0)),0)+3),0)</f>
        <v>58800000</v>
      </c>
      <c r="AI51" s="9">
        <f ca="1">_xlfn.IFNA(INDEX('充值活动|RMBActivities'!$S$5:$AS$59,MATCH($A51,'充值活动|RMBActivities'!$A:$A,0)-4,MATCH(AI$4,INDIRECT("'充值活动|RMBActivities'!$S"&amp;MATCH($A51,'充值活动|RMBActivities'!$A:$A,0)&amp;":$AQ"&amp;MATCH($A51,'充值活动|RMBActivities'!$A:$A,0)),0)+3),0)</f>
        <v>1200</v>
      </c>
      <c r="AJ51" s="9">
        <f t="shared" ca="1" si="300"/>
        <v>12000000</v>
      </c>
      <c r="AK51" s="9">
        <f ca="1">_xlfn.IFNA(INDEX('充值活动|RMBActivities'!$S$5:$AS$59,MATCH($A51,'充值活动|RMBActivities'!$A:$A,0)-4,MATCH(AK$4,INDIRECT("'充值活动|RMBActivities'!$S"&amp;MATCH($A51,'充值活动|RMBActivities'!$A:$A,0)&amp;":$AQ"&amp;MATCH($A51,'充值活动|RMBActivities'!$A:$A,0)),0)+3),0)</f>
        <v>0</v>
      </c>
      <c r="AL51" s="9">
        <f t="shared" ca="1" si="307"/>
        <v>0</v>
      </c>
      <c r="AM51" s="9">
        <f ca="1">_xlfn.IFNA(INDEX('充值活动|RMBActivities'!$S$5:$AS$59,MATCH($A51,'充值活动|RMBActivities'!$A:$A,0)-4,MATCH(AM$4,INDIRECT("'充值活动|RMBActivities'!$S"&amp;MATCH($A51,'充值活动|RMBActivities'!$A:$A,0)&amp;":$AQ"&amp;MATCH($A51,'充值活动|RMBActivities'!$A:$A,0)),0)+3),0)</f>
        <v>0</v>
      </c>
      <c r="AN51" s="9">
        <f t="shared" ca="1" si="308"/>
        <v>0</v>
      </c>
      <c r="AO51" s="9">
        <f ca="1">_xlfn.IFNA(INDEX('充值活动|RMBActivities'!$S$5:$AS$59,MATCH($A51,'充值活动|RMBActivities'!$A:$A,0)-4,MATCH(AO$4,INDIRECT("'充值活动|RMBActivities'!$S"&amp;MATCH($A51,'充值活动|RMBActivities'!$A:$A,0)&amp;":$AQ"&amp;MATCH($A51,'充值活动|RMBActivities'!$A:$A,0)),0)+3),0)</f>
        <v>0</v>
      </c>
      <c r="AP51" s="9">
        <f t="shared" ca="1" si="309"/>
        <v>0</v>
      </c>
      <c r="AQ51" s="9">
        <f ca="1">_xlfn.IFNA(INDEX('充值活动|RMBActivities'!$S$5:$AS$59,MATCH($A51,'充值活动|RMBActivities'!$A:$A,0)-4,MATCH(AQ$4,INDIRECT("'充值活动|RMBActivities'!$S"&amp;MATCH($A51,'充值活动|RMBActivities'!$A:$A,0)&amp;":$AQ"&amp;MATCH($A51,'充值活动|RMBActivities'!$A:$A,0)),0)+3),0)</f>
        <v>80</v>
      </c>
      <c r="AR51" s="9">
        <f t="shared" ca="1" si="310"/>
        <v>8000000</v>
      </c>
      <c r="AS51" s="9">
        <f ca="1">_xlfn.IFNA(INDEX('充值活动|RMBActivities'!$S$5:$AS$59,MATCH($A51,'充值活动|RMBActivities'!$A:$A,0)-4,MATCH(AS$4,INDIRECT("'充值活动|RMBActivities'!$S"&amp;MATCH($A51,'充值活动|RMBActivities'!$A:$A,0)&amp;":$AQ"&amp;MATCH($A51,'充值活动|RMBActivities'!$A:$A,0)),0)+3),0)</f>
        <v>0</v>
      </c>
      <c r="AT51" s="9">
        <f t="shared" ca="1" si="282"/>
        <v>0</v>
      </c>
      <c r="AU51" s="9">
        <f ca="1">_xlfn.IFNA(INDEX('充值活动|RMBActivities'!$S$5:$AS$59,MATCH($A51,'充值活动|RMBActivities'!$A:$A,0)-4,MATCH(AU$4,INDIRECT("'充值活动|RMBActivities'!$S"&amp;MATCH($A51,'充值活动|RMBActivities'!$A:$A,0)&amp;":$AQ"&amp;MATCH($A51,'充值活动|RMBActivities'!$A:$A,0)),0)+3),0)</f>
        <v>0</v>
      </c>
      <c r="AV51" s="9">
        <f t="shared" ca="1" si="283"/>
        <v>0</v>
      </c>
      <c r="AW51" s="9">
        <f ca="1">_xlfn.IFNA(INDEX('充值活动|RMBActivities'!$S$5:$AS$59,MATCH($A51,'充值活动|RMBActivities'!$A:$A,0)-4,MATCH(AW$4,INDIRECT("'充值活动|RMBActivities'!$S"&amp;MATCH($A51,'充值活动|RMBActivities'!$A:$A,0)&amp;":$AQ"&amp;MATCH($A51,'充值活动|RMBActivities'!$A:$A,0)),0)+3),0)</f>
        <v>4</v>
      </c>
      <c r="AX51" s="9">
        <f t="shared" ca="1" si="277"/>
        <v>4000000</v>
      </c>
      <c r="AY51" s="9">
        <f ca="1">_xlfn.IFNA(INDEX('充值活动|RMBActivities'!$S$5:$AS$59,MATCH($A51,'充值活动|RMBActivities'!$A:$A,0)-4,MATCH(AY$4,INDIRECT("'充值活动|RMBActivities'!$S"&amp;MATCH($A51,'充值活动|RMBActivities'!$A:$A,0)&amp;":$AQ"&amp;MATCH($A51,'充值活动|RMBActivities'!$A:$A,0)),0)+3),0)</f>
        <v>2</v>
      </c>
      <c r="AZ51" s="9">
        <f t="shared" ca="1" si="278"/>
        <v>2000000</v>
      </c>
      <c r="BC51" s="11">
        <f t="shared" ca="1" si="314"/>
        <v>123600000</v>
      </c>
      <c r="BD51" s="170">
        <f t="shared" ca="1" si="315"/>
        <v>210204.08163265305</v>
      </c>
      <c r="BE51" s="11">
        <f t="shared" ca="1" si="301"/>
        <v>135600000</v>
      </c>
      <c r="BF51" s="170">
        <f t="shared" ca="1" si="302"/>
        <v>230612.24489795917</v>
      </c>
      <c r="BG51" s="11">
        <f t="shared" ca="1" si="303"/>
        <v>143600000</v>
      </c>
      <c r="BH51" s="170">
        <f t="shared" ca="1" si="316"/>
        <v>244217.68707482994</v>
      </c>
      <c r="BI51" s="10">
        <f t="shared" si="304"/>
        <v>588</v>
      </c>
      <c r="BU51" s="17">
        <v>0.12</v>
      </c>
      <c r="BV51" s="138">
        <f t="shared" si="311"/>
        <v>35280</v>
      </c>
      <c r="BW51" s="138">
        <f t="shared" si="311"/>
        <v>70560</v>
      </c>
      <c r="BX51" s="138">
        <f t="shared" si="311"/>
        <v>141120</v>
      </c>
      <c r="BY51" s="138">
        <f t="shared" si="311"/>
        <v>211680</v>
      </c>
      <c r="CA51" s="138">
        <f t="shared" ca="1" si="305"/>
        <v>11760000</v>
      </c>
      <c r="CD51" s="146">
        <f t="shared" si="312"/>
        <v>1</v>
      </c>
      <c r="CE51" s="147">
        <f t="shared" si="313"/>
        <v>1</v>
      </c>
      <c r="CF51" s="138">
        <f t="shared" si="45"/>
        <v>58800000</v>
      </c>
      <c r="CG51" s="138">
        <f t="shared" si="46"/>
        <v>58800000</v>
      </c>
      <c r="CH51" s="138">
        <f t="shared" si="47"/>
        <v>17640000</v>
      </c>
      <c r="CI51" s="138">
        <f t="shared" si="112"/>
        <v>10</v>
      </c>
      <c r="CJ51" s="138">
        <f t="shared" si="48"/>
        <v>23520000</v>
      </c>
      <c r="CK51" s="138">
        <f t="shared" si="112"/>
        <v>10</v>
      </c>
      <c r="CL51" s="138">
        <f t="shared" si="49"/>
        <v>29400000</v>
      </c>
      <c r="CM51" s="138">
        <f t="shared" si="112"/>
        <v>14</v>
      </c>
      <c r="CN51" s="138">
        <f t="shared" si="50"/>
        <v>35280000</v>
      </c>
      <c r="CO51" s="138">
        <f t="shared" si="112"/>
        <v>20</v>
      </c>
      <c r="CP51" s="138">
        <f t="shared" si="51"/>
        <v>41160000</v>
      </c>
      <c r="CQ51" s="138">
        <f t="shared" si="112"/>
        <v>20</v>
      </c>
      <c r="CR51" s="138">
        <f t="shared" si="52"/>
        <v>47040000</v>
      </c>
      <c r="CS51" s="138">
        <f t="shared" si="233"/>
        <v>20</v>
      </c>
      <c r="CT51" s="138">
        <f t="shared" si="53"/>
        <v>52920000</v>
      </c>
      <c r="CU51" s="138">
        <f t="shared" si="113"/>
        <v>20</v>
      </c>
      <c r="CV51" s="138">
        <f t="shared" si="54"/>
        <v>58800000</v>
      </c>
      <c r="CW51" s="138">
        <f t="shared" si="114"/>
        <v>25</v>
      </c>
      <c r="CX51" s="138">
        <f t="shared" si="55"/>
        <v>88200000</v>
      </c>
      <c r="CY51" s="138">
        <f t="shared" si="115"/>
        <v>30</v>
      </c>
      <c r="CZ51" s="138">
        <f t="shared" si="56"/>
        <v>117600000</v>
      </c>
      <c r="DA51" s="138">
        <f t="shared" si="116"/>
        <v>25</v>
      </c>
      <c r="DB51" s="180">
        <f t="shared" si="57"/>
        <v>58800000</v>
      </c>
      <c r="DC51" s="138">
        <f t="shared" si="58"/>
        <v>17640000</v>
      </c>
      <c r="DD51" s="138">
        <f t="shared" si="320"/>
        <v>10</v>
      </c>
      <c r="DE51" s="138">
        <f t="shared" si="59"/>
        <v>23520000</v>
      </c>
      <c r="DF51" s="138">
        <f t="shared" si="320"/>
        <v>10</v>
      </c>
      <c r="DG51" s="138">
        <f t="shared" si="60"/>
        <v>29400000</v>
      </c>
      <c r="DH51" s="138">
        <f t="shared" si="320"/>
        <v>14</v>
      </c>
      <c r="DI51" s="138">
        <f t="shared" si="61"/>
        <v>35280000</v>
      </c>
      <c r="DJ51" s="138">
        <f t="shared" si="320"/>
        <v>20</v>
      </c>
      <c r="DK51" s="138">
        <f t="shared" si="62"/>
        <v>41160000</v>
      </c>
      <c r="DL51" s="138">
        <f t="shared" si="320"/>
        <v>20</v>
      </c>
      <c r="DM51" s="138">
        <f t="shared" si="63"/>
        <v>47040000</v>
      </c>
      <c r="DN51" s="138">
        <f t="shared" si="319"/>
        <v>20</v>
      </c>
      <c r="DO51" s="138">
        <f t="shared" si="64"/>
        <v>52920000</v>
      </c>
      <c r="DP51" s="138">
        <f t="shared" si="118"/>
        <v>20</v>
      </c>
      <c r="DQ51" s="138">
        <f t="shared" si="65"/>
        <v>58800000</v>
      </c>
      <c r="DR51" s="138">
        <f t="shared" si="119"/>
        <v>25</v>
      </c>
      <c r="DS51" s="138">
        <f t="shared" si="66"/>
        <v>88200000</v>
      </c>
      <c r="DT51" s="138">
        <f t="shared" si="120"/>
        <v>30</v>
      </c>
      <c r="DU51" s="138">
        <f t="shared" si="67"/>
        <v>117600000</v>
      </c>
      <c r="DV51" s="138">
        <f t="shared" si="121"/>
        <v>25</v>
      </c>
      <c r="DW51" s="180">
        <f t="shared" si="68"/>
        <v>58800000</v>
      </c>
      <c r="DZ51" s="146">
        <f t="shared" si="69"/>
        <v>1</v>
      </c>
      <c r="EA51" s="147">
        <f t="shared" si="70"/>
        <v>1</v>
      </c>
      <c r="EB51" s="181"/>
      <c r="EC51" s="147">
        <f t="shared" si="122"/>
        <v>0.5</v>
      </c>
      <c r="ED51" s="138">
        <f t="shared" si="71"/>
        <v>29400000</v>
      </c>
      <c r="EE51" s="138">
        <f t="shared" si="72"/>
        <v>29400000</v>
      </c>
      <c r="EF51" s="138">
        <f t="shared" si="73"/>
        <v>29400000</v>
      </c>
      <c r="EG51" s="138">
        <f t="shared" si="321"/>
        <v>10</v>
      </c>
      <c r="EH51" s="180">
        <f t="shared" si="74"/>
        <v>29400000</v>
      </c>
      <c r="EI51" s="138">
        <f t="shared" si="75"/>
        <v>29400000</v>
      </c>
      <c r="EJ51" s="138">
        <f t="shared" si="322"/>
        <v>10</v>
      </c>
      <c r="EK51" s="180">
        <f t="shared" si="76"/>
        <v>29400000</v>
      </c>
      <c r="EM51" s="147">
        <f t="shared" si="125"/>
        <v>0.75</v>
      </c>
      <c r="EN51" s="138">
        <f t="shared" si="77"/>
        <v>44100000</v>
      </c>
      <c r="EO51" s="138">
        <f t="shared" si="78"/>
        <v>44100000</v>
      </c>
      <c r="EP51" s="138">
        <f t="shared" si="79"/>
        <v>44100000</v>
      </c>
      <c r="EQ51" s="138">
        <f t="shared" si="126"/>
        <v>10</v>
      </c>
      <c r="ER51" s="180">
        <f t="shared" si="80"/>
        <v>44100000</v>
      </c>
      <c r="ES51" s="138">
        <f t="shared" si="81"/>
        <v>44100000</v>
      </c>
      <c r="ET51" s="138">
        <f t="shared" si="127"/>
        <v>10</v>
      </c>
      <c r="EU51" s="180">
        <f t="shared" si="82"/>
        <v>44100000</v>
      </c>
      <c r="EW51" s="147">
        <f t="shared" si="128"/>
        <v>1.25</v>
      </c>
      <c r="EX51" s="138">
        <f t="shared" si="83"/>
        <v>73500000</v>
      </c>
      <c r="EY51" s="138">
        <f t="shared" si="84"/>
        <v>73500000</v>
      </c>
      <c r="EZ51" s="138">
        <f t="shared" si="85"/>
        <v>73500000</v>
      </c>
      <c r="FA51" s="138">
        <f t="shared" si="129"/>
        <v>10</v>
      </c>
      <c r="FB51" s="180">
        <f t="shared" si="86"/>
        <v>73500000</v>
      </c>
      <c r="FC51" s="138">
        <f t="shared" si="87"/>
        <v>73500000</v>
      </c>
      <c r="FD51" s="138">
        <f t="shared" si="130"/>
        <v>10</v>
      </c>
      <c r="FE51" s="180">
        <f t="shared" si="88"/>
        <v>73500000</v>
      </c>
      <c r="FG51" s="147">
        <f t="shared" si="131"/>
        <v>1.5</v>
      </c>
      <c r="FH51" s="138">
        <f t="shared" si="89"/>
        <v>88200000</v>
      </c>
      <c r="FI51" s="138">
        <f t="shared" si="90"/>
        <v>88200000</v>
      </c>
      <c r="FJ51" s="138">
        <f t="shared" si="91"/>
        <v>88200000</v>
      </c>
      <c r="FK51" s="138">
        <f t="shared" si="132"/>
        <v>10</v>
      </c>
      <c r="FL51" s="180">
        <f t="shared" si="92"/>
        <v>88200000</v>
      </c>
      <c r="FM51" s="138">
        <f t="shared" si="93"/>
        <v>88200000</v>
      </c>
      <c r="FN51" s="138">
        <f t="shared" si="133"/>
        <v>10</v>
      </c>
      <c r="FO51" s="180">
        <f t="shared" si="94"/>
        <v>88200000</v>
      </c>
      <c r="FQ51" s="138">
        <f t="shared" ca="1" si="167"/>
        <v>64800000</v>
      </c>
      <c r="FR51" s="170">
        <f t="shared" ca="1" si="95"/>
        <v>110204.08163265306</v>
      </c>
      <c r="FS51" s="138">
        <f t="shared" ca="1" si="186"/>
        <v>64800000</v>
      </c>
      <c r="FT51" s="170">
        <f t="shared" ca="1" si="96"/>
        <v>110204.08163265306</v>
      </c>
      <c r="FU51" s="192">
        <v>1</v>
      </c>
      <c r="FW51" s="193">
        <f t="shared" si="264"/>
        <v>66600000</v>
      </c>
      <c r="FX51" s="193">
        <f t="shared" si="97"/>
        <v>95150000</v>
      </c>
      <c r="FY51" s="193">
        <f t="shared" si="98"/>
        <v>40</v>
      </c>
      <c r="FZ51" s="193">
        <f t="shared" si="99"/>
        <v>47570000</v>
      </c>
      <c r="GA51" s="193">
        <f t="shared" si="100"/>
        <v>66600000</v>
      </c>
      <c r="GB51" s="193">
        <f t="shared" si="101"/>
        <v>45</v>
      </c>
      <c r="GC51" s="193">
        <f t="shared" si="102"/>
        <v>95150000</v>
      </c>
      <c r="GD51" s="193">
        <f t="shared" si="103"/>
        <v>142720000</v>
      </c>
      <c r="GE51" s="193">
        <f t="shared" si="104"/>
        <v>15</v>
      </c>
      <c r="GF51" s="19">
        <f t="shared" si="226"/>
        <v>75878500</v>
      </c>
      <c r="GG51" s="19">
        <f t="shared" ca="1" si="105"/>
        <v>0.59812287414965992</v>
      </c>
      <c r="GH51" s="11">
        <f t="shared" ca="1" si="106"/>
        <v>0.59812287414965992</v>
      </c>
      <c r="GI51" s="11" t="str">
        <f t="shared" si="107"/>
        <v>[[40,[66600000,95150000]],[45,[47570000,66600000]],[15,[95150000,142720000]]]</v>
      </c>
    </row>
    <row r="52" spans="1:191" x14ac:dyDescent="0.25">
      <c r="A52" s="10">
        <v>1409</v>
      </c>
      <c r="B52" s="126" t="s">
        <v>230</v>
      </c>
      <c r="C52" s="10" t="s">
        <v>231</v>
      </c>
      <c r="D52" s="10">
        <v>5</v>
      </c>
      <c r="E52" s="10" t="str">
        <f t="shared" si="287"/>
        <v>1|2|500000,1|1|618</v>
      </c>
      <c r="G52" s="10">
        <f>'充值活动|RMBActivities'!E32</f>
        <v>618</v>
      </c>
      <c r="H52" s="11">
        <f t="shared" si="288"/>
        <v>61800000</v>
      </c>
      <c r="I52" s="11">
        <f t="shared" si="289"/>
        <v>61800000</v>
      </c>
      <c r="J52" s="138" t="str">
        <f t="shared" si="17"/>
        <v>[[18540000,10],[24720000,10],[30900000,14],[37080000,20],[43260000,20],[49440000,20],[55620000,20],[61800000,25],[92700000,30],[123600000,25]]</v>
      </c>
      <c r="K52" s="138" t="str">
        <f t="shared" si="18"/>
        <v>[[18540000,10],[24720000,10],[30900000,14],[37080000,20],[43260000,20],[49440000,20],[55620000,20],[61800000,25],[92700000,30],[123600000,25]]</v>
      </c>
      <c r="L52" s="138" t="str">
        <f t="shared" si="19"/>
        <v>[[9,[30900000,10]],[10,[46350000,10]],[11,[77250000,10]],[12,[92700000,10]]]</v>
      </c>
      <c r="M52" s="138" t="str">
        <f t="shared" si="20"/>
        <v>[[9,[30900000,10]],[10,[46350000,10]],[11,[77250000,10]],[12,[92700000,10]]]</v>
      </c>
      <c r="N52" s="11">
        <f t="shared" ca="1" si="290"/>
        <v>522.67899999999997</v>
      </c>
      <c r="O52" s="11">
        <f t="shared" ca="1" si="291"/>
        <v>95.321000000000026</v>
      </c>
      <c r="P52" s="140" t="s">
        <v>232</v>
      </c>
      <c r="Q52" s="10">
        <f t="shared" si="265"/>
        <v>1409</v>
      </c>
      <c r="R52" s="138" t="str">
        <f t="shared" si="292"/>
        <v>1409贵族9-特权礼包</v>
      </c>
      <c r="S52" s="132" t="str">
        <f t="shared" si="293"/>
        <v>[[1,30900],[2,61800],[3,123600],[4,185400]]</v>
      </c>
      <c r="T52" s="132" t="str">
        <f t="shared" ca="1" si="294"/>
        <v>[[1,12360000],[2,12360000],[3,12360000],[4,12360000]]</v>
      </c>
      <c r="U52" s="138">
        <f t="shared" ca="1" si="295"/>
        <v>123600000</v>
      </c>
      <c r="V52" s="142">
        <v>0</v>
      </c>
      <c r="W52" s="142">
        <v>0</v>
      </c>
      <c r="X52" s="138" t="str">
        <f t="shared" si="28"/>
        <v>[[40,[70000000,100000000]],[45,[50000000,70000000]],[15,[100000000,150000000]]]</v>
      </c>
      <c r="Z52" s="138">
        <f t="shared" ca="1" si="296"/>
        <v>123600000</v>
      </c>
      <c r="AA52" s="138">
        <f t="shared" ca="1" si="297"/>
        <v>123600000</v>
      </c>
      <c r="AB52" s="150">
        <f t="shared" ca="1" si="306"/>
        <v>131600000</v>
      </c>
      <c r="AC52" s="138">
        <f t="shared" ca="1" si="257"/>
        <v>24000000</v>
      </c>
      <c r="AE52" s="154">
        <f t="shared" si="317"/>
        <v>1</v>
      </c>
      <c r="AF52" s="147">
        <v>1</v>
      </c>
      <c r="AG52" s="11">
        <f t="shared" ca="1" si="188"/>
        <v>61800000</v>
      </c>
      <c r="AH52" s="9">
        <f ca="1">_xlfn.IFNA(INDEX('充值活动|RMBActivities'!$S$5:$AS$59,MATCH($A52,'充值活动|RMBActivities'!$A:$A,0)-4,MATCH(AH$4,INDIRECT("'充值活动|RMBActivities'!$S"&amp;MATCH($A52,'充值活动|RMBActivities'!$A:$A,0)&amp;":$AQ"&amp;MATCH($A52,'充值活动|RMBActivities'!$A:$A,0)),0)+3),0)</f>
        <v>61800000</v>
      </c>
      <c r="AI52" s="9">
        <f ca="1">_xlfn.IFNA(INDEX('充值活动|RMBActivities'!$S$5:$AS$59,MATCH($A52,'充值活动|RMBActivities'!$A:$A,0)-4,MATCH(AI$4,INDIRECT("'充值活动|RMBActivities'!$S"&amp;MATCH($A52,'充值活动|RMBActivities'!$A:$A,0)&amp;":$AQ"&amp;MATCH($A52,'充值活动|RMBActivities'!$A:$A,0)),0)+3),0)</f>
        <v>1500</v>
      </c>
      <c r="AJ52" s="9">
        <f t="shared" ca="1" si="300"/>
        <v>15000000</v>
      </c>
      <c r="AK52" s="9">
        <f ca="1">_xlfn.IFNA(INDEX('充值活动|RMBActivities'!$S$5:$AS$59,MATCH($A52,'充值活动|RMBActivities'!$A:$A,0)-4,MATCH(AK$4,INDIRECT("'充值活动|RMBActivities'!$S"&amp;MATCH($A52,'充值活动|RMBActivities'!$A:$A,0)&amp;":$AQ"&amp;MATCH($A52,'充值活动|RMBActivities'!$A:$A,0)),0)+3),0)</f>
        <v>0</v>
      </c>
      <c r="AL52" s="9">
        <f t="shared" ca="1" si="307"/>
        <v>0</v>
      </c>
      <c r="AM52" s="9">
        <f ca="1">_xlfn.IFNA(INDEX('充值活动|RMBActivities'!$S$5:$AS$59,MATCH($A52,'充值活动|RMBActivities'!$A:$A,0)-4,MATCH(AM$4,INDIRECT("'充值活动|RMBActivities'!$S"&amp;MATCH($A52,'充值活动|RMBActivities'!$A:$A,0)&amp;":$AQ"&amp;MATCH($A52,'充值活动|RMBActivities'!$A:$A,0)),0)+3),0)</f>
        <v>0</v>
      </c>
      <c r="AN52" s="9">
        <f t="shared" ca="1" si="308"/>
        <v>0</v>
      </c>
      <c r="AO52" s="9">
        <f ca="1">_xlfn.IFNA(INDEX('充值活动|RMBActivities'!$S$5:$AS$59,MATCH($A52,'充值活动|RMBActivities'!$A:$A,0)-4,MATCH(AO$4,INDIRECT("'充值活动|RMBActivities'!$S"&amp;MATCH($A52,'充值活动|RMBActivities'!$A:$A,0)&amp;":$AQ"&amp;MATCH($A52,'充值活动|RMBActivities'!$A:$A,0)),0)+3),0)</f>
        <v>0</v>
      </c>
      <c r="AP52" s="9">
        <f t="shared" ca="1" si="309"/>
        <v>0</v>
      </c>
      <c r="AQ52" s="9">
        <f ca="1">_xlfn.IFNA(INDEX('充值活动|RMBActivities'!$S$5:$AS$59,MATCH($A52,'充值活动|RMBActivities'!$A:$A,0)-4,MATCH(AQ$4,INDIRECT("'充值活动|RMBActivities'!$S"&amp;MATCH($A52,'充值活动|RMBActivities'!$A:$A,0)&amp;":$AQ"&amp;MATCH($A52,'充值活动|RMBActivities'!$A:$A,0)),0)+3),0)</f>
        <v>90</v>
      </c>
      <c r="AR52" s="9">
        <f t="shared" ca="1" si="310"/>
        <v>9000000</v>
      </c>
      <c r="AS52" s="9">
        <f ca="1">_xlfn.IFNA(INDEX('充值活动|RMBActivities'!$S$5:$AS$59,MATCH($A52,'充值活动|RMBActivities'!$A:$A,0)-4,MATCH(AS$4,INDIRECT("'充值活动|RMBActivities'!$S"&amp;MATCH($A52,'充值活动|RMBActivities'!$A:$A,0)&amp;":$AQ"&amp;MATCH($A52,'充值活动|RMBActivities'!$A:$A,0)),0)+3),0)</f>
        <v>0</v>
      </c>
      <c r="AT52" s="9">
        <f t="shared" ca="1" si="282"/>
        <v>0</v>
      </c>
      <c r="AU52" s="9">
        <f ca="1">_xlfn.IFNA(INDEX('充值活动|RMBActivities'!$S$5:$AS$59,MATCH($A52,'充值活动|RMBActivities'!$A:$A,0)-4,MATCH(AU$4,INDIRECT("'充值活动|RMBActivities'!$S"&amp;MATCH($A52,'充值活动|RMBActivities'!$A:$A,0)&amp;":$AQ"&amp;MATCH($A52,'充值活动|RMBActivities'!$A:$A,0)),0)+3),0)</f>
        <v>0</v>
      </c>
      <c r="AV52" s="9">
        <f t="shared" ca="1" si="283"/>
        <v>0</v>
      </c>
      <c r="AW52" s="9">
        <f ca="1">_xlfn.IFNA(INDEX('充值活动|RMBActivities'!$S$5:$AS$59,MATCH($A52,'充值活动|RMBActivities'!$A:$A,0)-4,MATCH(AW$4,INDIRECT("'充值活动|RMBActivities'!$S"&amp;MATCH($A52,'充值活动|RMBActivities'!$A:$A,0)&amp;":$AQ"&amp;MATCH($A52,'充值活动|RMBActivities'!$A:$A,0)),0)+3),0)</f>
        <v>5</v>
      </c>
      <c r="AX52" s="9">
        <f t="shared" ca="1" si="277"/>
        <v>5000000</v>
      </c>
      <c r="AY52" s="9">
        <f ca="1">_xlfn.IFNA(INDEX('充值活动|RMBActivities'!$S$5:$AS$59,MATCH($A52,'充值活动|RMBActivities'!$A:$A,0)-4,MATCH(AY$4,INDIRECT("'充值活动|RMBActivities'!$S"&amp;MATCH($A52,'充值活动|RMBActivities'!$A:$A,0)&amp;":$AQ"&amp;MATCH($A52,'充值活动|RMBActivities'!$A:$A,0)),0)+3),0)</f>
        <v>3</v>
      </c>
      <c r="AZ52" s="9">
        <f t="shared" ca="1" si="278"/>
        <v>3000000</v>
      </c>
      <c r="BC52" s="11">
        <f t="shared" ca="1" si="314"/>
        <v>131600000</v>
      </c>
      <c r="BD52" s="170">
        <f t="shared" ca="1" si="315"/>
        <v>212944.98381877024</v>
      </c>
      <c r="BE52" s="11">
        <f t="shared" ca="1" si="301"/>
        <v>146600000</v>
      </c>
      <c r="BF52" s="170">
        <f t="shared" ca="1" si="302"/>
        <v>237216.82847896439</v>
      </c>
      <c r="BG52" s="11">
        <f t="shared" ca="1" si="303"/>
        <v>155600000</v>
      </c>
      <c r="BH52" s="170">
        <f t="shared" ca="1" si="316"/>
        <v>251779.9352750809</v>
      </c>
      <c r="BI52" s="10">
        <f t="shared" si="304"/>
        <v>618</v>
      </c>
      <c r="BU52" s="17">
        <v>0.1</v>
      </c>
      <c r="BV52" s="138">
        <f t="shared" si="311"/>
        <v>30900</v>
      </c>
      <c r="BW52" s="138">
        <f t="shared" si="311"/>
        <v>61800</v>
      </c>
      <c r="BX52" s="138">
        <f t="shared" si="311"/>
        <v>123600</v>
      </c>
      <c r="BY52" s="138">
        <f t="shared" si="311"/>
        <v>185400</v>
      </c>
      <c r="CA52" s="138">
        <f t="shared" ca="1" si="305"/>
        <v>12360000</v>
      </c>
      <c r="CD52" s="178">
        <f t="shared" si="312"/>
        <v>1</v>
      </c>
      <c r="CE52" s="147">
        <f t="shared" si="313"/>
        <v>1</v>
      </c>
      <c r="CF52" s="138">
        <f t="shared" si="45"/>
        <v>61800000</v>
      </c>
      <c r="CG52" s="138">
        <f t="shared" si="46"/>
        <v>61800000</v>
      </c>
      <c r="CH52" s="138">
        <f t="shared" si="47"/>
        <v>18540000</v>
      </c>
      <c r="CI52" s="138">
        <f t="shared" si="112"/>
        <v>10</v>
      </c>
      <c r="CJ52" s="138">
        <f t="shared" si="48"/>
        <v>24720000</v>
      </c>
      <c r="CK52" s="138">
        <f t="shared" si="112"/>
        <v>10</v>
      </c>
      <c r="CL52" s="138">
        <f t="shared" si="49"/>
        <v>30900000</v>
      </c>
      <c r="CM52" s="138">
        <f t="shared" si="112"/>
        <v>14</v>
      </c>
      <c r="CN52" s="138">
        <f t="shared" si="50"/>
        <v>37080000</v>
      </c>
      <c r="CO52" s="138">
        <f t="shared" si="112"/>
        <v>20</v>
      </c>
      <c r="CP52" s="138">
        <f t="shared" si="51"/>
        <v>43260000</v>
      </c>
      <c r="CQ52" s="138">
        <f t="shared" si="112"/>
        <v>20</v>
      </c>
      <c r="CR52" s="138">
        <f t="shared" si="52"/>
        <v>49440000</v>
      </c>
      <c r="CS52" s="138">
        <f t="shared" si="233"/>
        <v>20</v>
      </c>
      <c r="CT52" s="138">
        <f t="shared" si="53"/>
        <v>55620000</v>
      </c>
      <c r="CU52" s="138">
        <f t="shared" si="113"/>
        <v>20</v>
      </c>
      <c r="CV52" s="138">
        <f t="shared" si="54"/>
        <v>61800000</v>
      </c>
      <c r="CW52" s="138">
        <f t="shared" si="114"/>
        <v>25</v>
      </c>
      <c r="CX52" s="138">
        <f t="shared" si="55"/>
        <v>92700000</v>
      </c>
      <c r="CY52" s="138">
        <f t="shared" si="115"/>
        <v>30</v>
      </c>
      <c r="CZ52" s="138">
        <f t="shared" si="56"/>
        <v>123600000</v>
      </c>
      <c r="DA52" s="138">
        <f t="shared" si="116"/>
        <v>25</v>
      </c>
      <c r="DB52" s="180">
        <f t="shared" si="57"/>
        <v>61800000</v>
      </c>
      <c r="DC52" s="138">
        <f t="shared" si="58"/>
        <v>18540000</v>
      </c>
      <c r="DD52" s="138">
        <f t="shared" si="320"/>
        <v>10</v>
      </c>
      <c r="DE52" s="138">
        <f t="shared" si="59"/>
        <v>24720000</v>
      </c>
      <c r="DF52" s="138">
        <f t="shared" si="320"/>
        <v>10</v>
      </c>
      <c r="DG52" s="138">
        <f t="shared" si="60"/>
        <v>30900000</v>
      </c>
      <c r="DH52" s="138">
        <f t="shared" si="320"/>
        <v>14</v>
      </c>
      <c r="DI52" s="138">
        <f t="shared" si="61"/>
        <v>37080000</v>
      </c>
      <c r="DJ52" s="138">
        <f t="shared" si="320"/>
        <v>20</v>
      </c>
      <c r="DK52" s="138">
        <f t="shared" si="62"/>
        <v>43260000</v>
      </c>
      <c r="DL52" s="138">
        <f t="shared" si="320"/>
        <v>20</v>
      </c>
      <c r="DM52" s="138">
        <f t="shared" si="63"/>
        <v>49440000</v>
      </c>
      <c r="DN52" s="138">
        <f t="shared" si="319"/>
        <v>20</v>
      </c>
      <c r="DO52" s="138">
        <f t="shared" si="64"/>
        <v>55620000</v>
      </c>
      <c r="DP52" s="138">
        <f t="shared" si="118"/>
        <v>20</v>
      </c>
      <c r="DQ52" s="138">
        <f t="shared" si="65"/>
        <v>61800000</v>
      </c>
      <c r="DR52" s="138">
        <f t="shared" si="119"/>
        <v>25</v>
      </c>
      <c r="DS52" s="138">
        <f t="shared" si="66"/>
        <v>92700000</v>
      </c>
      <c r="DT52" s="138">
        <f t="shared" si="120"/>
        <v>30</v>
      </c>
      <c r="DU52" s="138">
        <f t="shared" si="67"/>
        <v>123600000</v>
      </c>
      <c r="DV52" s="138">
        <f t="shared" si="121"/>
        <v>25</v>
      </c>
      <c r="DW52" s="180">
        <f t="shared" si="68"/>
        <v>61800000</v>
      </c>
      <c r="DZ52" s="146">
        <f t="shared" si="69"/>
        <v>1</v>
      </c>
      <c r="EA52" s="147">
        <f t="shared" si="70"/>
        <v>1</v>
      </c>
      <c r="EB52" s="181"/>
      <c r="EC52" s="147">
        <f t="shared" si="122"/>
        <v>0.5</v>
      </c>
      <c r="ED52" s="138">
        <f t="shared" si="71"/>
        <v>30900000</v>
      </c>
      <c r="EE52" s="138">
        <f t="shared" si="72"/>
        <v>30900000</v>
      </c>
      <c r="EF52" s="138">
        <f t="shared" si="73"/>
        <v>30900000</v>
      </c>
      <c r="EG52" s="138">
        <f t="shared" si="321"/>
        <v>10</v>
      </c>
      <c r="EH52" s="180">
        <f t="shared" si="74"/>
        <v>30900000</v>
      </c>
      <c r="EI52" s="138">
        <f t="shared" si="75"/>
        <v>30900000</v>
      </c>
      <c r="EJ52" s="138">
        <f t="shared" si="322"/>
        <v>10</v>
      </c>
      <c r="EK52" s="180">
        <f t="shared" si="76"/>
        <v>30900000</v>
      </c>
      <c r="EM52" s="147">
        <f t="shared" si="125"/>
        <v>0.75</v>
      </c>
      <c r="EN52" s="138">
        <f t="shared" si="77"/>
        <v>46350000</v>
      </c>
      <c r="EO52" s="138">
        <f t="shared" si="78"/>
        <v>46350000</v>
      </c>
      <c r="EP52" s="138">
        <f t="shared" si="79"/>
        <v>46350000</v>
      </c>
      <c r="EQ52" s="138">
        <f t="shared" si="126"/>
        <v>10</v>
      </c>
      <c r="ER52" s="180">
        <f t="shared" si="80"/>
        <v>46350000</v>
      </c>
      <c r="ES52" s="138">
        <f t="shared" si="81"/>
        <v>46350000</v>
      </c>
      <c r="ET52" s="138">
        <f t="shared" si="127"/>
        <v>10</v>
      </c>
      <c r="EU52" s="180">
        <f t="shared" si="82"/>
        <v>46350000</v>
      </c>
      <c r="EW52" s="147">
        <f t="shared" si="128"/>
        <v>1.25</v>
      </c>
      <c r="EX52" s="138">
        <f t="shared" si="83"/>
        <v>77250000</v>
      </c>
      <c r="EY52" s="138">
        <f t="shared" si="84"/>
        <v>77250000</v>
      </c>
      <c r="EZ52" s="138">
        <f t="shared" si="85"/>
        <v>77250000</v>
      </c>
      <c r="FA52" s="138">
        <f t="shared" si="129"/>
        <v>10</v>
      </c>
      <c r="FB52" s="180">
        <f t="shared" si="86"/>
        <v>77250000</v>
      </c>
      <c r="FC52" s="138">
        <f t="shared" si="87"/>
        <v>77250000</v>
      </c>
      <c r="FD52" s="138">
        <f t="shared" si="130"/>
        <v>10</v>
      </c>
      <c r="FE52" s="180">
        <f t="shared" si="88"/>
        <v>77250000</v>
      </c>
      <c r="FG52" s="147">
        <f t="shared" si="131"/>
        <v>1.5</v>
      </c>
      <c r="FH52" s="138">
        <f t="shared" si="89"/>
        <v>92700000</v>
      </c>
      <c r="FI52" s="138">
        <f t="shared" si="90"/>
        <v>92700000</v>
      </c>
      <c r="FJ52" s="138">
        <f t="shared" si="91"/>
        <v>92700000</v>
      </c>
      <c r="FK52" s="138">
        <f t="shared" si="132"/>
        <v>10</v>
      </c>
      <c r="FL52" s="180">
        <f t="shared" si="92"/>
        <v>92700000</v>
      </c>
      <c r="FM52" s="138">
        <f t="shared" si="93"/>
        <v>92700000</v>
      </c>
      <c r="FN52" s="138">
        <f t="shared" si="133"/>
        <v>10</v>
      </c>
      <c r="FO52" s="180">
        <f t="shared" si="94"/>
        <v>92700000</v>
      </c>
      <c r="FQ52" s="138">
        <f t="shared" ca="1" si="167"/>
        <v>69800000</v>
      </c>
      <c r="FR52" s="170">
        <f t="shared" ca="1" si="95"/>
        <v>112944.98381877023</v>
      </c>
      <c r="FS52" s="138">
        <f t="shared" ca="1" si="186"/>
        <v>69800000</v>
      </c>
      <c r="FT52" s="170">
        <f t="shared" ca="1" si="96"/>
        <v>112944.98381877023</v>
      </c>
      <c r="FU52" s="192">
        <v>1</v>
      </c>
      <c r="FW52" s="193">
        <f t="shared" si="264"/>
        <v>70000000</v>
      </c>
      <c r="FX52" s="193">
        <f t="shared" si="97"/>
        <v>100000000</v>
      </c>
      <c r="FY52" s="193">
        <f t="shared" si="98"/>
        <v>40</v>
      </c>
      <c r="FZ52" s="193">
        <f t="shared" si="99"/>
        <v>50000000</v>
      </c>
      <c r="GA52" s="193">
        <f t="shared" si="100"/>
        <v>70000000</v>
      </c>
      <c r="GB52" s="193">
        <f t="shared" si="101"/>
        <v>45</v>
      </c>
      <c r="GC52" s="193">
        <f t="shared" si="102"/>
        <v>100000000</v>
      </c>
      <c r="GD52" s="193">
        <f t="shared" si="103"/>
        <v>150000000</v>
      </c>
      <c r="GE52" s="193">
        <f t="shared" si="104"/>
        <v>15</v>
      </c>
      <c r="GF52" s="19">
        <f t="shared" si="226"/>
        <v>79750000</v>
      </c>
      <c r="GG52" s="19">
        <f t="shared" ca="1" si="105"/>
        <v>0.60497572815533984</v>
      </c>
      <c r="GH52" s="11">
        <f t="shared" ca="1" si="106"/>
        <v>0.60497572815533984</v>
      </c>
      <c r="GI52" s="11" t="str">
        <f t="shared" si="107"/>
        <v>[[40,[70000000,100000000]],[45,[50000000,70000000]],[15,[100000000,150000000]]]</v>
      </c>
    </row>
    <row r="53" spans="1:191" x14ac:dyDescent="0.25">
      <c r="A53" s="10">
        <v>1410</v>
      </c>
      <c r="B53" s="126" t="s">
        <v>233</v>
      </c>
      <c r="C53" s="10" t="s">
        <v>234</v>
      </c>
      <c r="D53" s="10">
        <v>5</v>
      </c>
      <c r="E53" s="10" t="str">
        <f t="shared" si="287"/>
        <v>1|2|500000,1|1|1000</v>
      </c>
      <c r="G53" s="10">
        <f>'充值活动|RMBActivities'!E33</f>
        <v>1280</v>
      </c>
      <c r="H53" s="11">
        <f t="shared" si="288"/>
        <v>128000000</v>
      </c>
      <c r="I53" s="11">
        <f t="shared" si="289"/>
        <v>128000000</v>
      </c>
      <c r="J53" s="138" t="str">
        <f t="shared" si="17"/>
        <v>[[38400000,10],[51200000,10],[64000000,14],[76800000,20],[89600000,20],[102400000,20],[115200000,20],[128000000,25],[192000000,30],[256000000,25]]</v>
      </c>
      <c r="K53" s="138" t="str">
        <f t="shared" si="18"/>
        <v>[[38400000,10],[51200000,10],[64000000,14],[76800000,20],[89600000,20],[102400000,20],[115200000,20],[128000000,25],[192000000,30],[256000000,25]]</v>
      </c>
      <c r="L53" s="138" t="str">
        <f t="shared" si="19"/>
        <v>[[9,[64000000,10]],[10,[96000000,10]],[11,[160000000,10]],[12,[192000000,10]]]</v>
      </c>
      <c r="M53" s="138" t="str">
        <f t="shared" si="20"/>
        <v>[[9,[64000000,10]],[10,[96000000,10]],[11,[160000000,10]],[12,[192000000,10]]]</v>
      </c>
      <c r="N53" s="11">
        <f t="shared" ca="1" si="290"/>
        <v>1151.5719999999999</v>
      </c>
      <c r="O53" s="11">
        <f t="shared" ca="1" si="291"/>
        <v>128.42800000000011</v>
      </c>
      <c r="P53" s="141"/>
      <c r="Q53" s="10">
        <f t="shared" si="265"/>
        <v>1410</v>
      </c>
      <c r="R53" s="138" t="str">
        <f t="shared" si="292"/>
        <v>1410贵族10-特权礼包</v>
      </c>
      <c r="S53" s="132" t="str">
        <f t="shared" si="293"/>
        <v>[[1,44800],[2,89600],[3,179200],[4,268800]]</v>
      </c>
      <c r="T53" s="132" t="str">
        <f t="shared" ca="1" si="294"/>
        <v>[[1,25600000],[2,25600000],[3,25600000],[4,25600000]]</v>
      </c>
      <c r="U53" s="138">
        <f t="shared" ca="1" si="295"/>
        <v>256000000</v>
      </c>
      <c r="V53" s="142">
        <v>0</v>
      </c>
      <c r="W53" s="142">
        <v>0</v>
      </c>
      <c r="X53" s="138" t="str">
        <f t="shared" si="28"/>
        <v>[[40,[144980000,207120000]],[45,[103560000,144980000]],[15,[207120000,310680000]]]</v>
      </c>
      <c r="Z53" s="138">
        <f t="shared" ca="1" si="296"/>
        <v>256000000</v>
      </c>
      <c r="AA53" s="138">
        <f t="shared" ca="1" si="297"/>
        <v>256000000</v>
      </c>
      <c r="AB53" s="150">
        <f t="shared" ca="1" si="306"/>
        <v>269000000</v>
      </c>
      <c r="AC53" s="138">
        <f t="shared" ca="1" si="257"/>
        <v>30000000</v>
      </c>
      <c r="AE53" s="154">
        <f t="shared" si="317"/>
        <v>1</v>
      </c>
      <c r="AF53" s="147">
        <v>1</v>
      </c>
      <c r="AG53" s="11">
        <f t="shared" ca="1" si="188"/>
        <v>128000000</v>
      </c>
      <c r="AH53" s="9">
        <f ca="1">_xlfn.IFNA(INDEX('充值活动|RMBActivities'!$S$5:$AS$59,MATCH($A53,'充值活动|RMBActivities'!$A:$A,0)-4,MATCH(AH$4,INDIRECT("'充值活动|RMBActivities'!$S"&amp;MATCH($A53,'充值活动|RMBActivities'!$A:$A,0)&amp;":$AQ"&amp;MATCH($A53,'充值活动|RMBActivities'!$A:$A,0)),0)+3),0)</f>
        <v>128000000</v>
      </c>
      <c r="AI53" s="9">
        <f ca="1">_xlfn.IFNA(INDEX('充值活动|RMBActivities'!$S$5:$AS$59,MATCH($A53,'充值活动|RMBActivities'!$A:$A,0)-4,MATCH(AI$4,INDIRECT("'充值活动|RMBActivities'!$S"&amp;MATCH($A53,'充值活动|RMBActivities'!$A:$A,0)&amp;":$AQ"&amp;MATCH($A53,'充值活动|RMBActivities'!$A:$A,0)),0)+3),0)</f>
        <v>2000</v>
      </c>
      <c r="AJ53" s="9">
        <f t="shared" ca="1" si="300"/>
        <v>20000000</v>
      </c>
      <c r="AK53" s="9">
        <f ca="1">_xlfn.IFNA(INDEX('充值活动|RMBActivities'!$S$5:$AS$59,MATCH($A53,'充值活动|RMBActivities'!$A:$A,0)-4,MATCH(AK$4,INDIRECT("'充值活动|RMBActivities'!$S"&amp;MATCH($A53,'充值活动|RMBActivities'!$A:$A,0)&amp;":$AQ"&amp;MATCH($A53,'充值活动|RMBActivities'!$A:$A,0)),0)+3),0)</f>
        <v>0</v>
      </c>
      <c r="AL53" s="9">
        <f t="shared" ca="1" si="307"/>
        <v>0</v>
      </c>
      <c r="AM53" s="9">
        <f ca="1">_xlfn.IFNA(INDEX('充值活动|RMBActivities'!$S$5:$AS$59,MATCH($A53,'充值活动|RMBActivities'!$A:$A,0)-4,MATCH(AM$4,INDIRECT("'充值活动|RMBActivities'!$S"&amp;MATCH($A53,'充值活动|RMBActivities'!$A:$A,0)&amp;":$AQ"&amp;MATCH($A53,'充值活动|RMBActivities'!$A:$A,0)),0)+3),0)</f>
        <v>0</v>
      </c>
      <c r="AN53" s="9">
        <f t="shared" ca="1" si="308"/>
        <v>0</v>
      </c>
      <c r="AO53" s="9">
        <f ca="1">_xlfn.IFNA(INDEX('充值活动|RMBActivities'!$S$5:$AS$59,MATCH($A53,'充值活动|RMBActivities'!$A:$A,0)-4,MATCH(AO$4,INDIRECT("'充值活动|RMBActivities'!$S"&amp;MATCH($A53,'充值活动|RMBActivities'!$A:$A,0)&amp;":$AQ"&amp;MATCH($A53,'充值活动|RMBActivities'!$A:$A,0)),0)+3),0)</f>
        <v>0</v>
      </c>
      <c r="AP53" s="9">
        <f t="shared" ca="1" si="309"/>
        <v>0</v>
      </c>
      <c r="AQ53" s="9">
        <f ca="1">_xlfn.IFNA(INDEX('充值活动|RMBActivities'!$S$5:$AS$59,MATCH($A53,'充值活动|RMBActivities'!$A:$A,0)-4,MATCH(AQ$4,INDIRECT("'充值活动|RMBActivities'!$S"&amp;MATCH($A53,'充值活动|RMBActivities'!$A:$A,0)&amp;":$AQ"&amp;MATCH($A53,'充值活动|RMBActivities'!$A:$A,0)),0)+3),0)</f>
        <v>100</v>
      </c>
      <c r="AR53" s="9">
        <f t="shared" ca="1" si="310"/>
        <v>10000000</v>
      </c>
      <c r="AS53" s="9">
        <f ca="1">_xlfn.IFNA(INDEX('充值活动|RMBActivities'!$S$5:$AS$59,MATCH($A53,'充值活动|RMBActivities'!$A:$A,0)-4,MATCH(AS$4,INDIRECT("'充值活动|RMBActivities'!$S"&amp;MATCH($A53,'充值活动|RMBActivities'!$A:$A,0)&amp;":$AQ"&amp;MATCH($A53,'充值活动|RMBActivities'!$A:$A,0)),0)+3),0)</f>
        <v>0</v>
      </c>
      <c r="AT53" s="9">
        <f t="shared" ca="1" si="282"/>
        <v>0</v>
      </c>
      <c r="AU53" s="9">
        <f ca="1">_xlfn.IFNA(INDEX('充值活动|RMBActivities'!$S$5:$AS$59,MATCH($A53,'充值活动|RMBActivities'!$A:$A,0)-4,MATCH(AU$4,INDIRECT("'充值活动|RMBActivities'!$S"&amp;MATCH($A53,'充值活动|RMBActivities'!$A:$A,0)&amp;":$AQ"&amp;MATCH($A53,'充值活动|RMBActivities'!$A:$A,0)),0)+3),0)</f>
        <v>0</v>
      </c>
      <c r="AV53" s="9">
        <f t="shared" ca="1" si="283"/>
        <v>0</v>
      </c>
      <c r="AW53" s="9">
        <f ca="1">_xlfn.IFNA(INDEX('充值活动|RMBActivities'!$S$5:$AS$59,MATCH($A53,'充值活动|RMBActivities'!$A:$A,0)-4,MATCH(AW$4,INDIRECT("'充值活动|RMBActivities'!$S"&amp;MATCH($A53,'充值活动|RMBActivities'!$A:$A,0)&amp;":$AQ"&amp;MATCH($A53,'充值活动|RMBActivities'!$A:$A,0)),0)+3),0)</f>
        <v>8</v>
      </c>
      <c r="AX53" s="9">
        <f t="shared" ca="1" si="277"/>
        <v>8000000</v>
      </c>
      <c r="AY53" s="9">
        <f ca="1">_xlfn.IFNA(INDEX('充值活动|RMBActivities'!$S$5:$AS$59,MATCH($A53,'充值活动|RMBActivities'!$A:$A,0)-4,MATCH(AY$4,INDIRECT("'充值活动|RMBActivities'!$S"&amp;MATCH($A53,'充值活动|RMBActivities'!$A:$A,0)&amp;":$AQ"&amp;MATCH($A53,'充值活动|RMBActivities'!$A:$A,0)),0)+3),0)</f>
        <v>5</v>
      </c>
      <c r="AZ53" s="9">
        <f t="shared" ca="1" si="278"/>
        <v>5000000</v>
      </c>
      <c r="BC53" s="11">
        <f t="shared" ca="1" si="314"/>
        <v>269000000</v>
      </c>
      <c r="BD53" s="170">
        <f t="shared" ca="1" si="315"/>
        <v>210156.25</v>
      </c>
      <c r="BE53" s="11">
        <f t="shared" ca="1" si="301"/>
        <v>289000000</v>
      </c>
      <c r="BF53" s="170">
        <f t="shared" ca="1" si="302"/>
        <v>225781.25</v>
      </c>
      <c r="BG53" s="11">
        <f t="shared" ca="1" si="303"/>
        <v>299000000</v>
      </c>
      <c r="BH53" s="170">
        <f t="shared" ca="1" si="316"/>
        <v>233593.75</v>
      </c>
      <c r="BI53" s="10">
        <f t="shared" si="304"/>
        <v>1280</v>
      </c>
      <c r="BU53" s="17">
        <v>7.0000000000000007E-2</v>
      </c>
      <c r="BV53" s="138">
        <f t="shared" si="311"/>
        <v>44800</v>
      </c>
      <c r="BW53" s="138">
        <f t="shared" si="311"/>
        <v>89600</v>
      </c>
      <c r="BX53" s="138">
        <f t="shared" si="311"/>
        <v>179200</v>
      </c>
      <c r="BY53" s="138">
        <f t="shared" si="311"/>
        <v>268800</v>
      </c>
      <c r="CA53" s="138">
        <f t="shared" ref="CA53:CA56" ca="1" si="323">IF(BU53=0,0,ROUND(Z53*0.1,0))</f>
        <v>25600000</v>
      </c>
      <c r="CD53" s="178">
        <f t="shared" si="312"/>
        <v>1</v>
      </c>
      <c r="CE53" s="147">
        <f t="shared" si="313"/>
        <v>1</v>
      </c>
      <c r="CF53" s="138">
        <f t="shared" si="45"/>
        <v>128000000</v>
      </c>
      <c r="CG53" s="138">
        <f t="shared" si="46"/>
        <v>128000000</v>
      </c>
      <c r="CH53" s="138">
        <f t="shared" si="47"/>
        <v>38400000</v>
      </c>
      <c r="CI53" s="138">
        <f t="shared" si="112"/>
        <v>10</v>
      </c>
      <c r="CJ53" s="138">
        <f t="shared" si="48"/>
        <v>51200000</v>
      </c>
      <c r="CK53" s="138">
        <f t="shared" si="112"/>
        <v>10</v>
      </c>
      <c r="CL53" s="138">
        <f t="shared" si="49"/>
        <v>64000000</v>
      </c>
      <c r="CM53" s="138">
        <f t="shared" si="112"/>
        <v>14</v>
      </c>
      <c r="CN53" s="138">
        <f t="shared" si="50"/>
        <v>76800000</v>
      </c>
      <c r="CO53" s="138">
        <f t="shared" si="112"/>
        <v>20</v>
      </c>
      <c r="CP53" s="138">
        <f t="shared" si="51"/>
        <v>89600000</v>
      </c>
      <c r="CQ53" s="138">
        <f t="shared" si="112"/>
        <v>20</v>
      </c>
      <c r="CR53" s="138">
        <f t="shared" si="52"/>
        <v>102400000</v>
      </c>
      <c r="CS53" s="138">
        <f t="shared" si="233"/>
        <v>20</v>
      </c>
      <c r="CT53" s="138">
        <f t="shared" si="53"/>
        <v>115200000</v>
      </c>
      <c r="CU53" s="138">
        <f t="shared" si="113"/>
        <v>20</v>
      </c>
      <c r="CV53" s="138">
        <f t="shared" si="54"/>
        <v>128000000</v>
      </c>
      <c r="CW53" s="138">
        <f t="shared" si="114"/>
        <v>25</v>
      </c>
      <c r="CX53" s="138">
        <f t="shared" si="55"/>
        <v>192000000</v>
      </c>
      <c r="CY53" s="138">
        <f t="shared" si="115"/>
        <v>30</v>
      </c>
      <c r="CZ53" s="138">
        <f t="shared" si="56"/>
        <v>256000000</v>
      </c>
      <c r="DA53" s="138">
        <f t="shared" si="116"/>
        <v>25</v>
      </c>
      <c r="DB53" s="180">
        <f t="shared" si="57"/>
        <v>128000000</v>
      </c>
      <c r="DC53" s="138">
        <f t="shared" si="58"/>
        <v>38400000</v>
      </c>
      <c r="DD53" s="138">
        <f t="shared" si="320"/>
        <v>10</v>
      </c>
      <c r="DE53" s="138">
        <f t="shared" si="59"/>
        <v>51200000</v>
      </c>
      <c r="DF53" s="138">
        <f t="shared" si="320"/>
        <v>10</v>
      </c>
      <c r="DG53" s="138">
        <f t="shared" si="60"/>
        <v>64000000</v>
      </c>
      <c r="DH53" s="138">
        <f t="shared" si="320"/>
        <v>14</v>
      </c>
      <c r="DI53" s="138">
        <f t="shared" si="61"/>
        <v>76800000</v>
      </c>
      <c r="DJ53" s="138">
        <f t="shared" si="320"/>
        <v>20</v>
      </c>
      <c r="DK53" s="138">
        <f t="shared" si="62"/>
        <v>89600000</v>
      </c>
      <c r="DL53" s="138">
        <f t="shared" si="320"/>
        <v>20</v>
      </c>
      <c r="DM53" s="138">
        <f t="shared" si="63"/>
        <v>102400000</v>
      </c>
      <c r="DN53" s="138">
        <f t="shared" si="319"/>
        <v>20</v>
      </c>
      <c r="DO53" s="138">
        <f t="shared" si="64"/>
        <v>115200000</v>
      </c>
      <c r="DP53" s="138">
        <f t="shared" si="118"/>
        <v>20</v>
      </c>
      <c r="DQ53" s="138">
        <f t="shared" si="65"/>
        <v>128000000</v>
      </c>
      <c r="DR53" s="138">
        <f t="shared" si="119"/>
        <v>25</v>
      </c>
      <c r="DS53" s="138">
        <f t="shared" si="66"/>
        <v>192000000</v>
      </c>
      <c r="DT53" s="138">
        <f t="shared" si="120"/>
        <v>30</v>
      </c>
      <c r="DU53" s="138">
        <f t="shared" si="67"/>
        <v>256000000</v>
      </c>
      <c r="DV53" s="138">
        <f t="shared" si="121"/>
        <v>25</v>
      </c>
      <c r="DW53" s="180">
        <f t="shared" si="68"/>
        <v>128000000</v>
      </c>
      <c r="DZ53" s="146">
        <f t="shared" si="69"/>
        <v>1</v>
      </c>
      <c r="EA53" s="147">
        <f t="shared" si="70"/>
        <v>1</v>
      </c>
      <c r="EB53" s="181"/>
      <c r="EC53" s="147">
        <f t="shared" si="122"/>
        <v>0.5</v>
      </c>
      <c r="ED53" s="138">
        <f t="shared" si="71"/>
        <v>64000000</v>
      </c>
      <c r="EE53" s="138">
        <f t="shared" si="72"/>
        <v>64000000</v>
      </c>
      <c r="EF53" s="138">
        <f t="shared" si="73"/>
        <v>64000000</v>
      </c>
      <c r="EG53" s="138">
        <f t="shared" si="321"/>
        <v>10</v>
      </c>
      <c r="EH53" s="180">
        <f t="shared" si="74"/>
        <v>64000000</v>
      </c>
      <c r="EI53" s="138">
        <f t="shared" si="75"/>
        <v>64000000</v>
      </c>
      <c r="EJ53" s="138">
        <f t="shared" si="322"/>
        <v>10</v>
      </c>
      <c r="EK53" s="180">
        <f t="shared" si="76"/>
        <v>64000000</v>
      </c>
      <c r="EM53" s="147">
        <f t="shared" si="125"/>
        <v>0.75</v>
      </c>
      <c r="EN53" s="138">
        <f t="shared" si="77"/>
        <v>96000000</v>
      </c>
      <c r="EO53" s="138">
        <f t="shared" si="78"/>
        <v>96000000</v>
      </c>
      <c r="EP53" s="138">
        <f t="shared" si="79"/>
        <v>96000000</v>
      </c>
      <c r="EQ53" s="138">
        <f t="shared" si="126"/>
        <v>10</v>
      </c>
      <c r="ER53" s="180">
        <f t="shared" si="80"/>
        <v>96000000</v>
      </c>
      <c r="ES53" s="138">
        <f t="shared" si="81"/>
        <v>96000000</v>
      </c>
      <c r="ET53" s="138">
        <f t="shared" si="127"/>
        <v>10</v>
      </c>
      <c r="EU53" s="180">
        <f t="shared" si="82"/>
        <v>96000000</v>
      </c>
      <c r="EW53" s="147">
        <f t="shared" si="128"/>
        <v>1.25</v>
      </c>
      <c r="EX53" s="138">
        <f t="shared" si="83"/>
        <v>160000000</v>
      </c>
      <c r="EY53" s="138">
        <f t="shared" si="84"/>
        <v>160000000</v>
      </c>
      <c r="EZ53" s="138">
        <f t="shared" si="85"/>
        <v>160000000</v>
      </c>
      <c r="FA53" s="138">
        <f t="shared" si="129"/>
        <v>10</v>
      </c>
      <c r="FB53" s="180">
        <f t="shared" si="86"/>
        <v>160000000</v>
      </c>
      <c r="FC53" s="138">
        <f t="shared" si="87"/>
        <v>160000000</v>
      </c>
      <c r="FD53" s="138">
        <f t="shared" si="130"/>
        <v>10</v>
      </c>
      <c r="FE53" s="180">
        <f t="shared" si="88"/>
        <v>160000000</v>
      </c>
      <c r="FG53" s="147">
        <f t="shared" si="131"/>
        <v>1.5</v>
      </c>
      <c r="FH53" s="138">
        <f t="shared" si="89"/>
        <v>192000000</v>
      </c>
      <c r="FI53" s="138">
        <f t="shared" si="90"/>
        <v>192000000</v>
      </c>
      <c r="FJ53" s="138">
        <f t="shared" si="91"/>
        <v>192000000</v>
      </c>
      <c r="FK53" s="138">
        <f t="shared" si="132"/>
        <v>10</v>
      </c>
      <c r="FL53" s="180">
        <f t="shared" si="92"/>
        <v>192000000</v>
      </c>
      <c r="FM53" s="138">
        <f t="shared" si="93"/>
        <v>192000000</v>
      </c>
      <c r="FN53" s="138">
        <f t="shared" si="133"/>
        <v>10</v>
      </c>
      <c r="FO53" s="180">
        <f t="shared" si="94"/>
        <v>192000000</v>
      </c>
      <c r="FQ53" s="138">
        <f t="shared" ca="1" si="167"/>
        <v>141000000</v>
      </c>
      <c r="FR53" s="170">
        <f t="shared" ca="1" si="95"/>
        <v>110156.25</v>
      </c>
      <c r="FS53" s="138">
        <f t="shared" ca="1" si="186"/>
        <v>141000000</v>
      </c>
      <c r="FT53" s="170">
        <f t="shared" ca="1" si="96"/>
        <v>110156.25</v>
      </c>
      <c r="FU53" s="192">
        <v>1</v>
      </c>
      <c r="FW53" s="193">
        <f t="shared" si="264"/>
        <v>144980000</v>
      </c>
      <c r="FX53" s="193">
        <f t="shared" si="97"/>
        <v>207120000</v>
      </c>
      <c r="FY53" s="193">
        <f t="shared" si="98"/>
        <v>40</v>
      </c>
      <c r="FZ53" s="193">
        <f t="shared" si="99"/>
        <v>103560000</v>
      </c>
      <c r="GA53" s="193">
        <f t="shared" si="100"/>
        <v>144980000</v>
      </c>
      <c r="GB53" s="193">
        <f t="shared" si="101"/>
        <v>45</v>
      </c>
      <c r="GC53" s="193">
        <f t="shared" si="102"/>
        <v>207120000</v>
      </c>
      <c r="GD53" s="193">
        <f t="shared" si="103"/>
        <v>310680000</v>
      </c>
      <c r="GE53" s="193">
        <f t="shared" si="104"/>
        <v>15</v>
      </c>
      <c r="GF53" s="19">
        <f t="shared" si="226"/>
        <v>165176500</v>
      </c>
      <c r="GG53" s="19">
        <f t="shared" ca="1" si="105"/>
        <v>0.59800097656249995</v>
      </c>
      <c r="GH53" s="11">
        <f t="shared" ca="1" si="106"/>
        <v>0.59800097656249995</v>
      </c>
      <c r="GI53" s="11" t="str">
        <f t="shared" si="107"/>
        <v>[[40,[144980000,207120000]],[45,[103560000,144980000]],[15,[207120000,310680000]]]</v>
      </c>
    </row>
    <row r="54" spans="1:191" x14ac:dyDescent="0.25">
      <c r="A54" s="10">
        <v>1501</v>
      </c>
      <c r="B54" s="126" t="str">
        <f>"多买多送.星钻"&amp;G54&amp;"元"</f>
        <v>多买多送.星钻6元</v>
      </c>
      <c r="C54" s="127" t="str">
        <f>"购买后，最高可得10倍奖励"</f>
        <v>购买后，最高可得10倍奖励</v>
      </c>
      <c r="D54" s="128">
        <v>1001</v>
      </c>
      <c r="E54" s="10" t="str">
        <f t="shared" si="287"/>
        <v>1|2|60000,1|1|6</v>
      </c>
      <c r="G54" s="10">
        <f>'充值活动|RMBActivities'!E34</f>
        <v>6</v>
      </c>
      <c r="H54" s="11">
        <f t="shared" ref="H54:H68" si="324">AE54*$G54*$AD$2</f>
        <v>0</v>
      </c>
      <c r="I54" s="11">
        <f t="shared" ref="I54:I68" si="325">AF54*$G54*$AD$2</f>
        <v>0</v>
      </c>
      <c r="J54" s="138" t="str">
        <f t="shared" ref="J54:J68" si="326">"[["&amp;CH54&amp;","&amp;CI54&amp;"],["&amp;CJ54&amp;","&amp;CK54&amp;"],["&amp;CL54&amp;","&amp;CM54&amp;"],["&amp;CN54&amp;","&amp;CO54&amp;"],["&amp;CP54&amp;","&amp;CQ54&amp;"],["&amp;CR54&amp;","&amp;CS54&amp;"],["&amp;CT54&amp;","&amp;CU54&amp;"],["&amp;CV54&amp;","&amp;CW54&amp;"],["&amp;CX54&amp;","&amp;CY54&amp;"],["&amp;CZ54&amp;","&amp;DA54&amp;"]]"</f>
        <v>[[0,10],[0,10],[0,14],[0,20],[0,20],[0,20],[0,20],[0,25],[0,30],[0,25]]</v>
      </c>
      <c r="K54" s="138" t="str">
        <f t="shared" ref="K54:K68" si="327">"[["&amp;DC54&amp;","&amp;DD54&amp;"],["&amp;DE54&amp;","&amp;DF54&amp;"],["&amp;DG54&amp;","&amp;DH54&amp;"],["&amp;DI54&amp;","&amp;DJ54&amp;"],["&amp;DK54&amp;","&amp;DL54&amp;"],["&amp;DM54&amp;","&amp;DN54&amp;"],["&amp;DO54&amp;","&amp;DP54&amp;"],["&amp;DQ54&amp;","&amp;DR54&amp;"],["&amp;DS54&amp;","&amp;DT54&amp;"],["&amp;DU54&amp;","&amp;DV54&amp;"]]"</f>
        <v>[[0,10],[0,10],[0,14],[0,20],[0,20],[0,20],[0,20],[0,25],[0,30],[0,25]]</v>
      </c>
      <c r="L54" s="138" t="str">
        <f t="shared" si="19"/>
        <v>[[9,[0,10]],[10,[0,10]],[11,[0,10]],[12,[0,10]]]</v>
      </c>
      <c r="M54" s="138" t="str">
        <f t="shared" si="20"/>
        <v>[[9,[0,10]],[10,[0,10]],[11,[0,10]],[12,[0,10]]]</v>
      </c>
      <c r="N54" s="11">
        <f t="shared" ref="N54:N68" si="328">ROUND(G54*AB54/(AB54+AC54),3)</f>
        <v>0</v>
      </c>
      <c r="O54" s="11">
        <f t="shared" ref="O54:O68" si="329">G54-N54</f>
        <v>6</v>
      </c>
      <c r="P54" s="140" t="s">
        <v>235</v>
      </c>
      <c r="Q54" s="10">
        <f t="shared" si="265"/>
        <v>1501</v>
      </c>
      <c r="R54" s="138" t="str">
        <f t="shared" ref="R54:R68" si="330">A54&amp;B54</f>
        <v>1501多买多送.星钻6元</v>
      </c>
      <c r="S54" s="132" t="str">
        <f t="shared" ref="S54:S68" si="331">"[[1,"&amp;BV54&amp;"],[2,"&amp;BW54&amp;"],[3,"&amp;BX54&amp;"],[4,"&amp;BY54&amp;"]]"</f>
        <v>[[1,3000],[2,6000],[3,12000],[4,18000]]</v>
      </c>
      <c r="T54" s="132" t="str">
        <f t="shared" ref="T54:T68" si="332">"[[1,"&amp;CA54&amp;"],[2,"&amp;CA54&amp;"],[3,"&amp;CA54&amp;"],[4,"&amp;CA54&amp;"]]"</f>
        <v>[[1,0],[2,0],[3,0],[4,0]]</v>
      </c>
      <c r="U54" s="138">
        <f t="shared" ref="U54:U68" si="333">Z54</f>
        <v>0</v>
      </c>
      <c r="V54" s="142">
        <v>0</v>
      </c>
      <c r="W54" s="142">
        <v>0</v>
      </c>
      <c r="X54" s="142" t="str">
        <f t="shared" si="28"/>
        <v/>
      </c>
      <c r="Z54" s="138">
        <f t="shared" ref="Z54:Z68" si="334">AG54+H54</f>
        <v>0</v>
      </c>
      <c r="AA54" s="138">
        <f t="shared" ref="AA54:AA68" si="335">I54+AH54</f>
        <v>0</v>
      </c>
      <c r="AB54" s="148">
        <f t="shared" ref="AB54:AB60" si="336">I54</f>
        <v>0</v>
      </c>
      <c r="AC54" s="138">
        <f t="shared" ref="AC54:AC60" si="337">AJ54</f>
        <v>600000</v>
      </c>
      <c r="AE54" s="154">
        <f t="shared" si="317"/>
        <v>0</v>
      </c>
      <c r="AF54" s="151">
        <v>0</v>
      </c>
      <c r="AG54" s="11">
        <v>0</v>
      </c>
      <c r="AH54" s="11">
        <v>0</v>
      </c>
      <c r="AI54" s="17" t="s">
        <v>236</v>
      </c>
      <c r="AJ54" s="9">
        <f t="shared" si="300"/>
        <v>600000</v>
      </c>
      <c r="AK54" s="17">
        <v>0</v>
      </c>
      <c r="AL54" s="9">
        <f t="shared" si="307"/>
        <v>0</v>
      </c>
      <c r="AM54" s="17">
        <v>0</v>
      </c>
      <c r="AN54" s="9">
        <f t="shared" si="308"/>
        <v>0</v>
      </c>
      <c r="AO54" s="17">
        <v>0</v>
      </c>
      <c r="AP54" s="9">
        <f t="shared" si="309"/>
        <v>0</v>
      </c>
      <c r="AQ54" s="17">
        <v>0</v>
      </c>
      <c r="AR54" s="9">
        <f t="shared" si="310"/>
        <v>0</v>
      </c>
      <c r="AS54" s="17">
        <v>0</v>
      </c>
      <c r="AT54" s="9">
        <f t="shared" si="282"/>
        <v>0</v>
      </c>
      <c r="AU54" s="17">
        <v>0</v>
      </c>
      <c r="AV54" s="9">
        <f t="shared" si="283"/>
        <v>0</v>
      </c>
      <c r="AW54" s="17">
        <v>0</v>
      </c>
      <c r="AX54" s="9">
        <f t="shared" si="277"/>
        <v>0</v>
      </c>
      <c r="AY54" s="17">
        <v>0</v>
      </c>
      <c r="AZ54" s="9">
        <f t="shared" si="278"/>
        <v>0</v>
      </c>
      <c r="BA54" s="9"/>
      <c r="BB54" s="170"/>
      <c r="BC54" s="11">
        <f t="shared" si="314"/>
        <v>0</v>
      </c>
      <c r="BD54" s="170">
        <f t="shared" si="315"/>
        <v>0</v>
      </c>
      <c r="BE54" s="11">
        <f t="shared" si="301"/>
        <v>600000</v>
      </c>
      <c r="BF54" s="170">
        <f t="shared" si="302"/>
        <v>100000</v>
      </c>
      <c r="BG54" s="11">
        <f t="shared" si="303"/>
        <v>600000</v>
      </c>
      <c r="BH54" s="170">
        <f t="shared" si="316"/>
        <v>100000</v>
      </c>
      <c r="BI54" s="10">
        <f t="shared" si="304"/>
        <v>6</v>
      </c>
      <c r="BU54" s="142">
        <v>1</v>
      </c>
      <c r="BV54" s="138">
        <f t="shared" si="311"/>
        <v>3000</v>
      </c>
      <c r="BW54" s="138">
        <f t="shared" si="311"/>
        <v>6000</v>
      </c>
      <c r="BX54" s="138">
        <f t="shared" si="311"/>
        <v>12000</v>
      </c>
      <c r="BY54" s="138">
        <f t="shared" si="311"/>
        <v>18000</v>
      </c>
      <c r="CA54" s="138">
        <f t="shared" si="323"/>
        <v>0</v>
      </c>
      <c r="CD54" s="178">
        <f t="shared" si="312"/>
        <v>0</v>
      </c>
      <c r="CE54" s="147">
        <f t="shared" si="313"/>
        <v>0</v>
      </c>
      <c r="CF54" s="138">
        <f t="shared" ref="CF54:CF68" si="338">CD54*$G54*$AD$2</f>
        <v>0</v>
      </c>
      <c r="CG54" s="138">
        <f t="shared" ref="CG54:CG68" si="339">CE54*$G54*$AD$2</f>
        <v>0</v>
      </c>
      <c r="CH54" s="138">
        <f t="shared" si="47"/>
        <v>0</v>
      </c>
      <c r="CI54" s="138">
        <f t="shared" ref="CI54:CQ67" si="340">CI$5</f>
        <v>10</v>
      </c>
      <c r="CJ54" s="138">
        <f t="shared" si="48"/>
        <v>0</v>
      </c>
      <c r="CK54" s="138">
        <f t="shared" si="340"/>
        <v>10</v>
      </c>
      <c r="CL54" s="138">
        <f t="shared" si="49"/>
        <v>0</v>
      </c>
      <c r="CM54" s="138">
        <f t="shared" si="340"/>
        <v>14</v>
      </c>
      <c r="CN54" s="138">
        <f t="shared" si="50"/>
        <v>0</v>
      </c>
      <c r="CO54" s="138">
        <f t="shared" si="340"/>
        <v>20</v>
      </c>
      <c r="CP54" s="138">
        <f t="shared" si="51"/>
        <v>0</v>
      </c>
      <c r="CQ54" s="138">
        <f t="shared" si="340"/>
        <v>20</v>
      </c>
      <c r="CR54" s="138">
        <f t="shared" si="52"/>
        <v>0</v>
      </c>
      <c r="CS54" s="138">
        <f t="shared" si="233"/>
        <v>20</v>
      </c>
      <c r="CT54" s="138">
        <f t="shared" si="53"/>
        <v>0</v>
      </c>
      <c r="CU54" s="138">
        <f t="shared" si="113"/>
        <v>20</v>
      </c>
      <c r="CV54" s="138">
        <f t="shared" si="54"/>
        <v>0</v>
      </c>
      <c r="CW54" s="138">
        <f t="shared" si="114"/>
        <v>25</v>
      </c>
      <c r="CX54" s="138">
        <f t="shared" si="55"/>
        <v>0</v>
      </c>
      <c r="CY54" s="138">
        <f t="shared" si="115"/>
        <v>30</v>
      </c>
      <c r="CZ54" s="138">
        <f t="shared" si="56"/>
        <v>0</v>
      </c>
      <c r="DA54" s="138">
        <f t="shared" si="116"/>
        <v>25</v>
      </c>
      <c r="DB54" s="180">
        <f t="shared" ref="DB54:DB68" si="341">(CH54*CI54+CJ54*CK54+CL54*CM54+CN54*CO54+CP54*CQ54+CR54*CS54+CT54*CU54+CV54*CW54+CX54*CY54+CZ54*DA54)/SUM(CI54+CK54+CM54+CO54+CQ54+CS54+CU54+CW54+CY54+DA54)</f>
        <v>0</v>
      </c>
      <c r="DC54" s="138">
        <f t="shared" si="58"/>
        <v>0</v>
      </c>
      <c r="DD54" s="138">
        <f t="shared" si="320"/>
        <v>10</v>
      </c>
      <c r="DE54" s="138">
        <f t="shared" si="59"/>
        <v>0</v>
      </c>
      <c r="DF54" s="138">
        <f t="shared" si="320"/>
        <v>10</v>
      </c>
      <c r="DG54" s="138">
        <f t="shared" si="60"/>
        <v>0</v>
      </c>
      <c r="DH54" s="138">
        <f t="shared" si="320"/>
        <v>14</v>
      </c>
      <c r="DI54" s="138">
        <f t="shared" si="61"/>
        <v>0</v>
      </c>
      <c r="DJ54" s="138">
        <f t="shared" si="320"/>
        <v>20</v>
      </c>
      <c r="DK54" s="138">
        <f t="shared" si="62"/>
        <v>0</v>
      </c>
      <c r="DL54" s="138">
        <f t="shared" si="320"/>
        <v>20</v>
      </c>
      <c r="DM54" s="138">
        <f t="shared" si="63"/>
        <v>0</v>
      </c>
      <c r="DN54" s="138">
        <f t="shared" si="319"/>
        <v>20</v>
      </c>
      <c r="DO54" s="138">
        <f t="shared" si="64"/>
        <v>0</v>
      </c>
      <c r="DP54" s="138">
        <f t="shared" si="118"/>
        <v>20</v>
      </c>
      <c r="DQ54" s="138">
        <f t="shared" si="65"/>
        <v>0</v>
      </c>
      <c r="DR54" s="138">
        <f t="shared" si="119"/>
        <v>25</v>
      </c>
      <c r="DS54" s="138">
        <f t="shared" si="66"/>
        <v>0</v>
      </c>
      <c r="DT54" s="138">
        <f t="shared" si="120"/>
        <v>30</v>
      </c>
      <c r="DU54" s="138">
        <f t="shared" si="67"/>
        <v>0</v>
      </c>
      <c r="DV54" s="138">
        <f t="shared" si="121"/>
        <v>25</v>
      </c>
      <c r="DW54" s="180">
        <f t="shared" ref="DW54:DW68" si="342">(DC54*DD54+DE54*DF54+DG54*DH54+DI54*DJ54+DK54*DL54+DM54*DN54+DO54*DP54+DQ54*DR54+DS54*DT54+DU54*DV54)/SUM(DD54+DF54+DH54+DJ54+DL54+DN54+DP54+DR54+DT54+DV54)</f>
        <v>0</v>
      </c>
      <c r="DZ54" s="146">
        <f t="shared" si="69"/>
        <v>0</v>
      </c>
      <c r="EA54" s="147">
        <f t="shared" si="70"/>
        <v>0</v>
      </c>
      <c r="EB54" s="181"/>
      <c r="EC54" s="147">
        <f t="shared" si="122"/>
        <v>0.5</v>
      </c>
      <c r="ED54" s="138">
        <f t="shared" si="71"/>
        <v>0</v>
      </c>
      <c r="EE54" s="138">
        <f t="shared" si="72"/>
        <v>0</v>
      </c>
      <c r="EF54" s="138">
        <f t="shared" si="73"/>
        <v>0</v>
      </c>
      <c r="EG54" s="138">
        <f t="shared" si="321"/>
        <v>10</v>
      </c>
      <c r="EH54" s="180">
        <f t="shared" si="74"/>
        <v>0</v>
      </c>
      <c r="EI54" s="138">
        <f t="shared" si="75"/>
        <v>0</v>
      </c>
      <c r="EJ54" s="138">
        <f t="shared" si="322"/>
        <v>10</v>
      </c>
      <c r="EK54" s="180">
        <f t="shared" si="76"/>
        <v>0</v>
      </c>
      <c r="EM54" s="147">
        <f t="shared" si="125"/>
        <v>0.75</v>
      </c>
      <c r="EN54" s="138">
        <f t="shared" si="77"/>
        <v>0</v>
      </c>
      <c r="EO54" s="138">
        <f t="shared" si="78"/>
        <v>0</v>
      </c>
      <c r="EP54" s="138">
        <f t="shared" si="79"/>
        <v>0</v>
      </c>
      <c r="EQ54" s="138">
        <f t="shared" si="126"/>
        <v>10</v>
      </c>
      <c r="ER54" s="180">
        <f t="shared" si="80"/>
        <v>0</v>
      </c>
      <c r="ES54" s="138">
        <f t="shared" si="81"/>
        <v>0</v>
      </c>
      <c r="ET54" s="138">
        <f t="shared" si="127"/>
        <v>10</v>
      </c>
      <c r="EU54" s="180">
        <f t="shared" si="82"/>
        <v>0</v>
      </c>
      <c r="EW54" s="147">
        <f t="shared" si="128"/>
        <v>1.25</v>
      </c>
      <c r="EX54" s="138">
        <f t="shared" si="83"/>
        <v>0</v>
      </c>
      <c r="EY54" s="138">
        <f t="shared" si="84"/>
        <v>0</v>
      </c>
      <c r="EZ54" s="138">
        <f t="shared" si="85"/>
        <v>0</v>
      </c>
      <c r="FA54" s="138">
        <f t="shared" si="129"/>
        <v>10</v>
      </c>
      <c r="FB54" s="180">
        <f t="shared" si="86"/>
        <v>0</v>
      </c>
      <c r="FC54" s="138">
        <f t="shared" si="87"/>
        <v>0</v>
      </c>
      <c r="FD54" s="138">
        <f t="shared" si="130"/>
        <v>10</v>
      </c>
      <c r="FE54" s="180">
        <f t="shared" si="88"/>
        <v>0</v>
      </c>
      <c r="FG54" s="147">
        <f t="shared" si="131"/>
        <v>1.5</v>
      </c>
      <c r="FH54" s="138">
        <f t="shared" si="89"/>
        <v>0</v>
      </c>
      <c r="FI54" s="138">
        <f t="shared" si="90"/>
        <v>0</v>
      </c>
      <c r="FJ54" s="138">
        <f t="shared" si="91"/>
        <v>0</v>
      </c>
      <c r="FK54" s="138">
        <f t="shared" si="132"/>
        <v>10</v>
      </c>
      <c r="FL54" s="180">
        <f t="shared" si="92"/>
        <v>0</v>
      </c>
      <c r="FM54" s="138">
        <f t="shared" si="93"/>
        <v>0</v>
      </c>
      <c r="FN54" s="138">
        <f t="shared" si="133"/>
        <v>10</v>
      </c>
      <c r="FO54" s="180">
        <f t="shared" si="94"/>
        <v>0</v>
      </c>
      <c r="FQ54" s="138">
        <f>AG54</f>
        <v>0</v>
      </c>
      <c r="FR54" s="170">
        <f t="shared" si="95"/>
        <v>0</v>
      </c>
      <c r="FS54" s="138">
        <f>AH54</f>
        <v>0</v>
      </c>
      <c r="FT54" s="170">
        <f t="shared" si="96"/>
        <v>0</v>
      </c>
      <c r="FU54" s="192">
        <v>0</v>
      </c>
      <c r="FW54" s="193">
        <f t="shared" si="264"/>
        <v>0</v>
      </c>
      <c r="FX54" s="193">
        <f t="shared" si="97"/>
        <v>0</v>
      </c>
      <c r="FY54" s="193">
        <f t="shared" si="98"/>
        <v>50</v>
      </c>
      <c r="FZ54" s="193">
        <f t="shared" si="99"/>
        <v>0</v>
      </c>
      <c r="GA54" s="193">
        <f t="shared" si="100"/>
        <v>0</v>
      </c>
      <c r="GB54" s="193">
        <f t="shared" si="101"/>
        <v>40</v>
      </c>
      <c r="GC54" s="193">
        <f t="shared" si="102"/>
        <v>0</v>
      </c>
      <c r="GD54" s="193">
        <f t="shared" si="103"/>
        <v>0</v>
      </c>
      <c r="GE54" s="193">
        <f t="shared" si="104"/>
        <v>10</v>
      </c>
      <c r="GF54" s="19">
        <f t="shared" si="226"/>
        <v>0</v>
      </c>
      <c r="GG54" s="19">
        <f t="shared" si="105"/>
        <v>0</v>
      </c>
      <c r="GH54" s="11">
        <f t="shared" si="106"/>
        <v>0</v>
      </c>
      <c r="GI54" s="11" t="str">
        <f t="shared" si="107"/>
        <v/>
      </c>
    </row>
    <row r="55" spans="1:191" x14ac:dyDescent="0.25">
      <c r="A55" s="10">
        <v>1502</v>
      </c>
      <c r="B55" s="126" t="str">
        <f t="shared" ref="B55:B60" si="343">"多买多送.星钻"&amp;G55&amp;"元"</f>
        <v>多买多送.星钻12元</v>
      </c>
      <c r="C55" s="127" t="str">
        <f t="shared" ref="C55:C67" si="344">"购买后，最高可得10倍奖励"</f>
        <v>购买后，最高可得10倍奖励</v>
      </c>
      <c r="D55" s="128">
        <v>1001</v>
      </c>
      <c r="E55" s="10" t="str">
        <f t="shared" si="287"/>
        <v>1|2|120000,1|1|12</v>
      </c>
      <c r="G55" s="10">
        <f>'充值活动|RMBActivities'!E35</f>
        <v>12</v>
      </c>
      <c r="H55" s="11">
        <f t="shared" si="324"/>
        <v>0</v>
      </c>
      <c r="I55" s="11">
        <f t="shared" si="325"/>
        <v>0</v>
      </c>
      <c r="J55" s="138" t="str">
        <f t="shared" si="326"/>
        <v>[[0,10],[0,10],[0,14],[0,20],[0,20],[0,20],[0,20],[0,25],[0,30],[0,25]]</v>
      </c>
      <c r="K55" s="138" t="str">
        <f t="shared" si="327"/>
        <v>[[0,10],[0,10],[0,14],[0,20],[0,20],[0,20],[0,20],[0,25],[0,30],[0,25]]</v>
      </c>
      <c r="L55" s="138" t="str">
        <f t="shared" si="19"/>
        <v>[[9,[0,10]],[10,[0,10]],[11,[0,10]],[12,[0,10]]]</v>
      </c>
      <c r="M55" s="138" t="str">
        <f t="shared" si="20"/>
        <v>[[9,[0,10]],[10,[0,10]],[11,[0,10]],[12,[0,10]]]</v>
      </c>
      <c r="N55" s="11">
        <f t="shared" si="328"/>
        <v>0</v>
      </c>
      <c r="O55" s="11">
        <f t="shared" si="329"/>
        <v>12</v>
      </c>
      <c r="P55" s="140" t="s">
        <v>237</v>
      </c>
      <c r="Q55" s="10">
        <f t="shared" si="265"/>
        <v>1502</v>
      </c>
      <c r="R55" s="138" t="str">
        <f t="shared" si="330"/>
        <v>1502多买多送.星钻12元</v>
      </c>
      <c r="S55" s="132" t="str">
        <f t="shared" si="331"/>
        <v>[[1,5400],[2,10800],[3,21600],[4,32400]]</v>
      </c>
      <c r="T55" s="132" t="str">
        <f t="shared" si="332"/>
        <v>[[1,0],[2,0],[3,0],[4,0]]</v>
      </c>
      <c r="U55" s="138">
        <f t="shared" si="333"/>
        <v>0</v>
      </c>
      <c r="V55" s="142">
        <v>0</v>
      </c>
      <c r="W55" s="142">
        <v>0</v>
      </c>
      <c r="X55" s="142" t="str">
        <f t="shared" si="28"/>
        <v/>
      </c>
      <c r="Z55" s="138">
        <f t="shared" si="334"/>
        <v>0</v>
      </c>
      <c r="AA55" s="138">
        <f t="shared" si="335"/>
        <v>0</v>
      </c>
      <c r="AB55" s="148">
        <f t="shared" si="336"/>
        <v>0</v>
      </c>
      <c r="AC55" s="138">
        <f t="shared" si="337"/>
        <v>1200000</v>
      </c>
      <c r="AE55" s="154">
        <f t="shared" ref="AE55:AE56" si="345">AF55</f>
        <v>0</v>
      </c>
      <c r="AF55" s="151">
        <v>0</v>
      </c>
      <c r="AG55" s="11">
        <v>0</v>
      </c>
      <c r="AH55" s="11">
        <v>0</v>
      </c>
      <c r="AI55" s="17" t="s">
        <v>238</v>
      </c>
      <c r="AJ55" s="9">
        <f t="shared" ref="AJ55:AJ56" si="346">AI55*$AD$2/$AD$3</f>
        <v>1200000</v>
      </c>
      <c r="AK55" s="17">
        <v>0</v>
      </c>
      <c r="AL55" s="9">
        <f t="shared" si="307"/>
        <v>0</v>
      </c>
      <c r="AM55" s="17">
        <v>0</v>
      </c>
      <c r="AN55" s="9">
        <f t="shared" si="308"/>
        <v>0</v>
      </c>
      <c r="AO55" s="17">
        <v>0</v>
      </c>
      <c r="AP55" s="9">
        <f t="shared" si="309"/>
        <v>0</v>
      </c>
      <c r="AQ55" s="17">
        <v>0</v>
      </c>
      <c r="AR55" s="9">
        <f t="shared" si="310"/>
        <v>0</v>
      </c>
      <c r="AS55" s="17">
        <v>0</v>
      </c>
      <c r="AT55" s="9">
        <f t="shared" si="282"/>
        <v>0</v>
      </c>
      <c r="AU55" s="17">
        <v>0</v>
      </c>
      <c r="AV55" s="9">
        <f t="shared" si="283"/>
        <v>0</v>
      </c>
      <c r="AW55" s="17">
        <v>0</v>
      </c>
      <c r="AX55" s="9">
        <f t="shared" si="277"/>
        <v>0</v>
      </c>
      <c r="AY55" s="17">
        <v>0</v>
      </c>
      <c r="AZ55" s="9">
        <f t="shared" si="278"/>
        <v>0</v>
      </c>
      <c r="BA55" s="9"/>
      <c r="BB55" s="170"/>
      <c r="BC55" s="11">
        <f t="shared" si="314"/>
        <v>0</v>
      </c>
      <c r="BD55" s="170">
        <f t="shared" si="315"/>
        <v>0</v>
      </c>
      <c r="BE55" s="11">
        <f t="shared" si="301"/>
        <v>1200000</v>
      </c>
      <c r="BF55" s="170">
        <f t="shared" si="302"/>
        <v>100000</v>
      </c>
      <c r="BG55" s="11">
        <f t="shared" si="303"/>
        <v>1200000</v>
      </c>
      <c r="BH55" s="170">
        <f t="shared" si="316"/>
        <v>100000</v>
      </c>
      <c r="BI55" s="10">
        <f t="shared" si="304"/>
        <v>12</v>
      </c>
      <c r="BU55" s="142">
        <v>0.9</v>
      </c>
      <c r="BV55" s="138">
        <f t="shared" si="311"/>
        <v>5400</v>
      </c>
      <c r="BW55" s="138">
        <f t="shared" si="311"/>
        <v>10800</v>
      </c>
      <c r="BX55" s="138">
        <f t="shared" si="311"/>
        <v>21600</v>
      </c>
      <c r="BY55" s="138">
        <f t="shared" si="311"/>
        <v>32400</v>
      </c>
      <c r="CA55" s="138">
        <f t="shared" si="323"/>
        <v>0</v>
      </c>
      <c r="CD55" s="178">
        <f t="shared" si="312"/>
        <v>0</v>
      </c>
      <c r="CE55" s="147">
        <f t="shared" si="313"/>
        <v>0</v>
      </c>
      <c r="CF55" s="138">
        <f t="shared" si="338"/>
        <v>0</v>
      </c>
      <c r="CG55" s="138">
        <f t="shared" si="339"/>
        <v>0</v>
      </c>
      <c r="CH55" s="138">
        <f t="shared" si="47"/>
        <v>0</v>
      </c>
      <c r="CI55" s="138">
        <f t="shared" si="340"/>
        <v>10</v>
      </c>
      <c r="CJ55" s="138">
        <f t="shared" si="48"/>
        <v>0</v>
      </c>
      <c r="CK55" s="138">
        <f t="shared" si="340"/>
        <v>10</v>
      </c>
      <c r="CL55" s="138">
        <f t="shared" si="49"/>
        <v>0</v>
      </c>
      <c r="CM55" s="138">
        <f t="shared" si="340"/>
        <v>14</v>
      </c>
      <c r="CN55" s="138">
        <f t="shared" si="50"/>
        <v>0</v>
      </c>
      <c r="CO55" s="138">
        <f t="shared" si="340"/>
        <v>20</v>
      </c>
      <c r="CP55" s="138">
        <f t="shared" si="51"/>
        <v>0</v>
      </c>
      <c r="CQ55" s="138">
        <f t="shared" si="340"/>
        <v>20</v>
      </c>
      <c r="CR55" s="138">
        <f t="shared" si="52"/>
        <v>0</v>
      </c>
      <c r="CS55" s="138">
        <f t="shared" si="233"/>
        <v>20</v>
      </c>
      <c r="CT55" s="138">
        <f t="shared" si="53"/>
        <v>0</v>
      </c>
      <c r="CU55" s="138">
        <f t="shared" si="113"/>
        <v>20</v>
      </c>
      <c r="CV55" s="138">
        <f t="shared" si="54"/>
        <v>0</v>
      </c>
      <c r="CW55" s="138">
        <f t="shared" si="114"/>
        <v>25</v>
      </c>
      <c r="CX55" s="138">
        <f t="shared" si="55"/>
        <v>0</v>
      </c>
      <c r="CY55" s="138">
        <f t="shared" si="115"/>
        <v>30</v>
      </c>
      <c r="CZ55" s="138">
        <f t="shared" si="56"/>
        <v>0</v>
      </c>
      <c r="DA55" s="138">
        <f t="shared" si="116"/>
        <v>25</v>
      </c>
      <c r="DB55" s="180">
        <f t="shared" si="341"/>
        <v>0</v>
      </c>
      <c r="DC55" s="138">
        <f t="shared" si="58"/>
        <v>0</v>
      </c>
      <c r="DD55" s="138">
        <f t="shared" si="320"/>
        <v>10</v>
      </c>
      <c r="DE55" s="138">
        <f t="shared" si="59"/>
        <v>0</v>
      </c>
      <c r="DF55" s="138">
        <f t="shared" si="320"/>
        <v>10</v>
      </c>
      <c r="DG55" s="138">
        <f t="shared" si="60"/>
        <v>0</v>
      </c>
      <c r="DH55" s="138">
        <f t="shared" si="320"/>
        <v>14</v>
      </c>
      <c r="DI55" s="138">
        <f t="shared" si="61"/>
        <v>0</v>
      </c>
      <c r="DJ55" s="138">
        <f t="shared" si="320"/>
        <v>20</v>
      </c>
      <c r="DK55" s="138">
        <f t="shared" si="62"/>
        <v>0</v>
      </c>
      <c r="DL55" s="138">
        <f t="shared" si="320"/>
        <v>20</v>
      </c>
      <c r="DM55" s="138">
        <f t="shared" si="63"/>
        <v>0</v>
      </c>
      <c r="DN55" s="138">
        <f t="shared" si="319"/>
        <v>20</v>
      </c>
      <c r="DO55" s="138">
        <f t="shared" si="64"/>
        <v>0</v>
      </c>
      <c r="DP55" s="138">
        <f t="shared" si="118"/>
        <v>20</v>
      </c>
      <c r="DQ55" s="138">
        <f t="shared" si="65"/>
        <v>0</v>
      </c>
      <c r="DR55" s="138">
        <f t="shared" si="119"/>
        <v>25</v>
      </c>
      <c r="DS55" s="138">
        <f t="shared" si="66"/>
        <v>0</v>
      </c>
      <c r="DT55" s="138">
        <f t="shared" si="120"/>
        <v>30</v>
      </c>
      <c r="DU55" s="138">
        <f t="shared" si="67"/>
        <v>0</v>
      </c>
      <c r="DV55" s="138">
        <f t="shared" si="121"/>
        <v>25</v>
      </c>
      <c r="DW55" s="180">
        <f t="shared" si="342"/>
        <v>0</v>
      </c>
      <c r="DZ55" s="146">
        <f t="shared" si="69"/>
        <v>0</v>
      </c>
      <c r="EA55" s="147">
        <f t="shared" si="70"/>
        <v>0</v>
      </c>
      <c r="EB55" s="181"/>
      <c r="EC55" s="147">
        <f t="shared" si="122"/>
        <v>0.5</v>
      </c>
      <c r="ED55" s="138">
        <f t="shared" si="71"/>
        <v>0</v>
      </c>
      <c r="EE55" s="138">
        <f t="shared" si="72"/>
        <v>0</v>
      </c>
      <c r="EF55" s="138">
        <f t="shared" si="73"/>
        <v>0</v>
      </c>
      <c r="EG55" s="138">
        <f t="shared" si="321"/>
        <v>10</v>
      </c>
      <c r="EH55" s="180">
        <f t="shared" si="74"/>
        <v>0</v>
      </c>
      <c r="EI55" s="138">
        <f t="shared" si="75"/>
        <v>0</v>
      </c>
      <c r="EJ55" s="138">
        <f t="shared" si="322"/>
        <v>10</v>
      </c>
      <c r="EK55" s="180">
        <f t="shared" si="76"/>
        <v>0</v>
      </c>
      <c r="EM55" s="147">
        <f t="shared" si="125"/>
        <v>0.75</v>
      </c>
      <c r="EN55" s="138">
        <f t="shared" si="77"/>
        <v>0</v>
      </c>
      <c r="EO55" s="138">
        <f t="shared" si="78"/>
        <v>0</v>
      </c>
      <c r="EP55" s="138">
        <f t="shared" si="79"/>
        <v>0</v>
      </c>
      <c r="EQ55" s="138">
        <f t="shared" si="126"/>
        <v>10</v>
      </c>
      <c r="ER55" s="180">
        <f t="shared" si="80"/>
        <v>0</v>
      </c>
      <c r="ES55" s="138">
        <f t="shared" si="81"/>
        <v>0</v>
      </c>
      <c r="ET55" s="138">
        <f t="shared" si="127"/>
        <v>10</v>
      </c>
      <c r="EU55" s="180">
        <f t="shared" si="82"/>
        <v>0</v>
      </c>
      <c r="EW55" s="147">
        <f t="shared" si="128"/>
        <v>1.25</v>
      </c>
      <c r="EX55" s="138">
        <f t="shared" si="83"/>
        <v>0</v>
      </c>
      <c r="EY55" s="138">
        <f t="shared" si="84"/>
        <v>0</v>
      </c>
      <c r="EZ55" s="138">
        <f t="shared" si="85"/>
        <v>0</v>
      </c>
      <c r="FA55" s="138">
        <f t="shared" si="129"/>
        <v>10</v>
      </c>
      <c r="FB55" s="180">
        <f t="shared" si="86"/>
        <v>0</v>
      </c>
      <c r="FC55" s="138">
        <f t="shared" si="87"/>
        <v>0</v>
      </c>
      <c r="FD55" s="138">
        <f t="shared" si="130"/>
        <v>10</v>
      </c>
      <c r="FE55" s="180">
        <f t="shared" si="88"/>
        <v>0</v>
      </c>
      <c r="FG55" s="147">
        <f t="shared" si="131"/>
        <v>1.5</v>
      </c>
      <c r="FH55" s="138">
        <f t="shared" si="89"/>
        <v>0</v>
      </c>
      <c r="FI55" s="138">
        <f t="shared" si="90"/>
        <v>0</v>
      </c>
      <c r="FJ55" s="138">
        <f t="shared" si="91"/>
        <v>0</v>
      </c>
      <c r="FK55" s="138">
        <f t="shared" si="132"/>
        <v>10</v>
      </c>
      <c r="FL55" s="180">
        <f t="shared" si="92"/>
        <v>0</v>
      </c>
      <c r="FM55" s="138">
        <f t="shared" si="93"/>
        <v>0</v>
      </c>
      <c r="FN55" s="138">
        <f t="shared" si="133"/>
        <v>10</v>
      </c>
      <c r="FO55" s="180">
        <f t="shared" si="94"/>
        <v>0</v>
      </c>
      <c r="FQ55" s="138">
        <f t="shared" ref="FQ55:FQ60" si="347">AG55</f>
        <v>0</v>
      </c>
      <c r="FR55" s="170">
        <f t="shared" si="95"/>
        <v>0</v>
      </c>
      <c r="FS55" s="138">
        <f t="shared" ref="FS55:FS60" si="348">AH55</f>
        <v>0</v>
      </c>
      <c r="FT55" s="170">
        <f t="shared" si="96"/>
        <v>0</v>
      </c>
      <c r="FU55" s="192">
        <v>0</v>
      </c>
      <c r="FW55" s="193">
        <f t="shared" si="264"/>
        <v>0</v>
      </c>
      <c r="FX55" s="193">
        <f t="shared" si="97"/>
        <v>0</v>
      </c>
      <c r="FY55" s="193">
        <f t="shared" si="98"/>
        <v>50</v>
      </c>
      <c r="FZ55" s="193">
        <f t="shared" si="99"/>
        <v>0</v>
      </c>
      <c r="GA55" s="193">
        <f t="shared" si="100"/>
        <v>0</v>
      </c>
      <c r="GB55" s="193">
        <f t="shared" si="101"/>
        <v>40</v>
      </c>
      <c r="GC55" s="193">
        <f t="shared" si="102"/>
        <v>0</v>
      </c>
      <c r="GD55" s="193">
        <f t="shared" si="103"/>
        <v>0</v>
      </c>
      <c r="GE55" s="193">
        <f t="shared" si="104"/>
        <v>10</v>
      </c>
      <c r="GF55" s="19">
        <f t="shared" si="226"/>
        <v>0</v>
      </c>
      <c r="GG55" s="19">
        <f t="shared" si="105"/>
        <v>0</v>
      </c>
      <c r="GH55" s="11">
        <f t="shared" si="106"/>
        <v>0</v>
      </c>
      <c r="GI55" s="11" t="str">
        <f t="shared" si="107"/>
        <v/>
      </c>
    </row>
    <row r="56" spans="1:191" x14ac:dyDescent="0.25">
      <c r="A56" s="10">
        <v>1503</v>
      </c>
      <c r="B56" s="126" t="str">
        <f t="shared" si="343"/>
        <v>多买多送.星钻30元</v>
      </c>
      <c r="C56" s="127" t="str">
        <f t="shared" si="344"/>
        <v>购买后，最高可得10倍奖励</v>
      </c>
      <c r="D56" s="128">
        <v>1001</v>
      </c>
      <c r="E56" s="10" t="str">
        <f t="shared" si="287"/>
        <v>1|2|300000,1|1|30</v>
      </c>
      <c r="G56" s="10">
        <f>'充值活动|RMBActivities'!E36</f>
        <v>30</v>
      </c>
      <c r="H56" s="11">
        <f t="shared" si="324"/>
        <v>0</v>
      </c>
      <c r="I56" s="11">
        <f t="shared" si="325"/>
        <v>0</v>
      </c>
      <c r="J56" s="138" t="str">
        <f t="shared" si="326"/>
        <v>[[0,10],[0,10],[0,14],[0,20],[0,20],[0,20],[0,20],[0,25],[0,30],[0,25]]</v>
      </c>
      <c r="K56" s="138" t="str">
        <f t="shared" si="327"/>
        <v>[[0,10],[0,10],[0,14],[0,20],[0,20],[0,20],[0,20],[0,25],[0,30],[0,25]]</v>
      </c>
      <c r="L56" s="138" t="str">
        <f t="shared" si="19"/>
        <v>[[9,[0,10]],[10,[0,10]],[11,[0,10]],[12,[0,10]]]</v>
      </c>
      <c r="M56" s="138" t="str">
        <f t="shared" si="20"/>
        <v>[[9,[0,10]],[10,[0,10]],[11,[0,10]],[12,[0,10]]]</v>
      </c>
      <c r="N56" s="11">
        <f t="shared" si="328"/>
        <v>0</v>
      </c>
      <c r="O56" s="11">
        <f t="shared" si="329"/>
        <v>30</v>
      </c>
      <c r="P56" s="140" t="s">
        <v>239</v>
      </c>
      <c r="Q56" s="10">
        <f t="shared" si="265"/>
        <v>1503</v>
      </c>
      <c r="R56" s="138" t="str">
        <f t="shared" si="330"/>
        <v>1503多买多送.星钻30元</v>
      </c>
      <c r="S56" s="132" t="str">
        <f t="shared" si="331"/>
        <v>[[1,9000],[2,18000],[3,36000],[4,54000]]</v>
      </c>
      <c r="T56" s="132" t="str">
        <f t="shared" si="332"/>
        <v>[[1,0],[2,0],[3,0],[4,0]]</v>
      </c>
      <c r="U56" s="138">
        <f t="shared" si="333"/>
        <v>0</v>
      </c>
      <c r="V56" s="142">
        <v>0</v>
      </c>
      <c r="W56" s="142">
        <v>0</v>
      </c>
      <c r="X56" s="142" t="str">
        <f t="shared" si="28"/>
        <v/>
      </c>
      <c r="Z56" s="138">
        <f t="shared" si="334"/>
        <v>0</v>
      </c>
      <c r="AA56" s="138">
        <f t="shared" si="335"/>
        <v>0</v>
      </c>
      <c r="AB56" s="148">
        <f t="shared" si="336"/>
        <v>0</v>
      </c>
      <c r="AC56" s="138">
        <f t="shared" si="337"/>
        <v>3000000</v>
      </c>
      <c r="AE56" s="154">
        <f t="shared" si="345"/>
        <v>0</v>
      </c>
      <c r="AF56" s="151">
        <v>0</v>
      </c>
      <c r="AG56" s="11">
        <v>0</v>
      </c>
      <c r="AH56" s="11">
        <v>0</v>
      </c>
      <c r="AI56" s="17" t="s">
        <v>240</v>
      </c>
      <c r="AJ56" s="9">
        <f t="shared" si="346"/>
        <v>3000000</v>
      </c>
      <c r="AK56" s="17">
        <v>0</v>
      </c>
      <c r="AL56" s="9">
        <f t="shared" si="307"/>
        <v>0</v>
      </c>
      <c r="AM56" s="17">
        <v>0</v>
      </c>
      <c r="AN56" s="9">
        <f t="shared" si="308"/>
        <v>0</v>
      </c>
      <c r="AO56" s="17">
        <v>0</v>
      </c>
      <c r="AP56" s="9">
        <f t="shared" si="309"/>
        <v>0</v>
      </c>
      <c r="AQ56" s="17">
        <v>0</v>
      </c>
      <c r="AR56" s="9">
        <f t="shared" si="310"/>
        <v>0</v>
      </c>
      <c r="AS56" s="17">
        <v>0</v>
      </c>
      <c r="AT56" s="9">
        <f t="shared" si="282"/>
        <v>0</v>
      </c>
      <c r="AU56" s="17">
        <v>0</v>
      </c>
      <c r="AV56" s="9">
        <f t="shared" si="283"/>
        <v>0</v>
      </c>
      <c r="AW56" s="17">
        <v>0</v>
      </c>
      <c r="AX56" s="9">
        <f t="shared" si="277"/>
        <v>0</v>
      </c>
      <c r="AY56" s="17">
        <v>0</v>
      </c>
      <c r="AZ56" s="9">
        <f t="shared" si="278"/>
        <v>0</v>
      </c>
      <c r="BA56" s="9"/>
      <c r="BB56" s="170"/>
      <c r="BC56" s="11">
        <f t="shared" si="314"/>
        <v>0</v>
      </c>
      <c r="BD56" s="170">
        <f t="shared" si="315"/>
        <v>0</v>
      </c>
      <c r="BE56" s="11">
        <f t="shared" si="301"/>
        <v>3000000</v>
      </c>
      <c r="BF56" s="170">
        <f t="shared" si="302"/>
        <v>100000</v>
      </c>
      <c r="BG56" s="11">
        <f t="shared" si="303"/>
        <v>3000000</v>
      </c>
      <c r="BH56" s="170">
        <f t="shared" si="316"/>
        <v>100000</v>
      </c>
      <c r="BI56" s="10">
        <f t="shared" si="304"/>
        <v>30</v>
      </c>
      <c r="BU56" s="142">
        <v>0.6</v>
      </c>
      <c r="BV56" s="138">
        <f t="shared" si="311"/>
        <v>9000</v>
      </c>
      <c r="BW56" s="138">
        <f t="shared" si="311"/>
        <v>18000</v>
      </c>
      <c r="BX56" s="138">
        <f t="shared" si="311"/>
        <v>36000</v>
      </c>
      <c r="BY56" s="138">
        <f t="shared" si="311"/>
        <v>54000</v>
      </c>
      <c r="CA56" s="138">
        <f t="shared" si="323"/>
        <v>0</v>
      </c>
      <c r="CD56" s="178">
        <f t="shared" si="312"/>
        <v>0</v>
      </c>
      <c r="CE56" s="147">
        <f t="shared" si="313"/>
        <v>0</v>
      </c>
      <c r="CF56" s="138">
        <f t="shared" si="338"/>
        <v>0</v>
      </c>
      <c r="CG56" s="138">
        <f t="shared" si="339"/>
        <v>0</v>
      </c>
      <c r="CH56" s="138">
        <f t="shared" si="47"/>
        <v>0</v>
      </c>
      <c r="CI56" s="138">
        <f t="shared" si="340"/>
        <v>10</v>
      </c>
      <c r="CJ56" s="138">
        <f t="shared" si="48"/>
        <v>0</v>
      </c>
      <c r="CK56" s="138">
        <f t="shared" si="340"/>
        <v>10</v>
      </c>
      <c r="CL56" s="138">
        <f t="shared" si="49"/>
        <v>0</v>
      </c>
      <c r="CM56" s="138">
        <f t="shared" si="340"/>
        <v>14</v>
      </c>
      <c r="CN56" s="138">
        <f t="shared" si="50"/>
        <v>0</v>
      </c>
      <c r="CO56" s="138">
        <f t="shared" si="340"/>
        <v>20</v>
      </c>
      <c r="CP56" s="138">
        <f t="shared" si="51"/>
        <v>0</v>
      </c>
      <c r="CQ56" s="138">
        <f t="shared" si="340"/>
        <v>20</v>
      </c>
      <c r="CR56" s="138">
        <f t="shared" si="52"/>
        <v>0</v>
      </c>
      <c r="CS56" s="138">
        <f t="shared" si="233"/>
        <v>20</v>
      </c>
      <c r="CT56" s="138">
        <f t="shared" si="53"/>
        <v>0</v>
      </c>
      <c r="CU56" s="138">
        <f t="shared" si="113"/>
        <v>20</v>
      </c>
      <c r="CV56" s="138">
        <f t="shared" si="54"/>
        <v>0</v>
      </c>
      <c r="CW56" s="138">
        <f t="shared" si="114"/>
        <v>25</v>
      </c>
      <c r="CX56" s="138">
        <f t="shared" si="55"/>
        <v>0</v>
      </c>
      <c r="CY56" s="138">
        <f t="shared" si="115"/>
        <v>30</v>
      </c>
      <c r="CZ56" s="138">
        <f t="shared" si="56"/>
        <v>0</v>
      </c>
      <c r="DA56" s="138">
        <f t="shared" si="116"/>
        <v>25</v>
      </c>
      <c r="DB56" s="180">
        <f t="shared" si="341"/>
        <v>0</v>
      </c>
      <c r="DC56" s="138">
        <f t="shared" si="58"/>
        <v>0</v>
      </c>
      <c r="DD56" s="138">
        <f t="shared" si="320"/>
        <v>10</v>
      </c>
      <c r="DE56" s="138">
        <f t="shared" si="59"/>
        <v>0</v>
      </c>
      <c r="DF56" s="138">
        <f t="shared" si="320"/>
        <v>10</v>
      </c>
      <c r="DG56" s="138">
        <f t="shared" si="60"/>
        <v>0</v>
      </c>
      <c r="DH56" s="138">
        <f t="shared" si="320"/>
        <v>14</v>
      </c>
      <c r="DI56" s="138">
        <f t="shared" si="61"/>
        <v>0</v>
      </c>
      <c r="DJ56" s="138">
        <f t="shared" si="320"/>
        <v>20</v>
      </c>
      <c r="DK56" s="138">
        <f t="shared" si="62"/>
        <v>0</v>
      </c>
      <c r="DL56" s="138">
        <f t="shared" si="320"/>
        <v>20</v>
      </c>
      <c r="DM56" s="138">
        <f t="shared" si="63"/>
        <v>0</v>
      </c>
      <c r="DN56" s="138">
        <f t="shared" si="319"/>
        <v>20</v>
      </c>
      <c r="DO56" s="138">
        <f t="shared" si="64"/>
        <v>0</v>
      </c>
      <c r="DP56" s="138">
        <f t="shared" si="118"/>
        <v>20</v>
      </c>
      <c r="DQ56" s="138">
        <f t="shared" si="65"/>
        <v>0</v>
      </c>
      <c r="DR56" s="138">
        <f t="shared" si="119"/>
        <v>25</v>
      </c>
      <c r="DS56" s="138">
        <f t="shared" si="66"/>
        <v>0</v>
      </c>
      <c r="DT56" s="138">
        <f t="shared" si="120"/>
        <v>30</v>
      </c>
      <c r="DU56" s="138">
        <f t="shared" si="67"/>
        <v>0</v>
      </c>
      <c r="DV56" s="138">
        <f t="shared" si="121"/>
        <v>25</v>
      </c>
      <c r="DW56" s="180">
        <f t="shared" si="342"/>
        <v>0</v>
      </c>
      <c r="DZ56" s="146">
        <f t="shared" si="69"/>
        <v>0</v>
      </c>
      <c r="EA56" s="147">
        <f t="shared" si="70"/>
        <v>0</v>
      </c>
      <c r="EB56" s="181"/>
      <c r="EC56" s="147">
        <f t="shared" si="122"/>
        <v>0.5</v>
      </c>
      <c r="ED56" s="138">
        <f t="shared" si="71"/>
        <v>0</v>
      </c>
      <c r="EE56" s="138">
        <f t="shared" si="72"/>
        <v>0</v>
      </c>
      <c r="EF56" s="138">
        <f t="shared" si="73"/>
        <v>0</v>
      </c>
      <c r="EG56" s="138">
        <f t="shared" si="321"/>
        <v>10</v>
      </c>
      <c r="EH56" s="180">
        <f t="shared" si="74"/>
        <v>0</v>
      </c>
      <c r="EI56" s="138">
        <f t="shared" si="75"/>
        <v>0</v>
      </c>
      <c r="EJ56" s="138">
        <f t="shared" si="322"/>
        <v>10</v>
      </c>
      <c r="EK56" s="180">
        <f t="shared" si="76"/>
        <v>0</v>
      </c>
      <c r="EM56" s="147">
        <f t="shared" si="125"/>
        <v>0.75</v>
      </c>
      <c r="EN56" s="138">
        <f t="shared" si="77"/>
        <v>0</v>
      </c>
      <c r="EO56" s="138">
        <f t="shared" si="78"/>
        <v>0</v>
      </c>
      <c r="EP56" s="138">
        <f t="shared" si="79"/>
        <v>0</v>
      </c>
      <c r="EQ56" s="138">
        <f t="shared" si="126"/>
        <v>10</v>
      </c>
      <c r="ER56" s="180">
        <f t="shared" si="80"/>
        <v>0</v>
      </c>
      <c r="ES56" s="138">
        <f t="shared" si="81"/>
        <v>0</v>
      </c>
      <c r="ET56" s="138">
        <f t="shared" si="127"/>
        <v>10</v>
      </c>
      <c r="EU56" s="180">
        <f t="shared" si="82"/>
        <v>0</v>
      </c>
      <c r="EW56" s="147">
        <f t="shared" si="128"/>
        <v>1.25</v>
      </c>
      <c r="EX56" s="138">
        <f t="shared" si="83"/>
        <v>0</v>
      </c>
      <c r="EY56" s="138">
        <f t="shared" si="84"/>
        <v>0</v>
      </c>
      <c r="EZ56" s="138">
        <f t="shared" si="85"/>
        <v>0</v>
      </c>
      <c r="FA56" s="138">
        <f t="shared" si="129"/>
        <v>10</v>
      </c>
      <c r="FB56" s="180">
        <f t="shared" si="86"/>
        <v>0</v>
      </c>
      <c r="FC56" s="138">
        <f t="shared" si="87"/>
        <v>0</v>
      </c>
      <c r="FD56" s="138">
        <f t="shared" si="130"/>
        <v>10</v>
      </c>
      <c r="FE56" s="180">
        <f t="shared" si="88"/>
        <v>0</v>
      </c>
      <c r="FG56" s="147">
        <f t="shared" si="131"/>
        <v>1.5</v>
      </c>
      <c r="FH56" s="138">
        <f t="shared" si="89"/>
        <v>0</v>
      </c>
      <c r="FI56" s="138">
        <f t="shared" si="90"/>
        <v>0</v>
      </c>
      <c r="FJ56" s="138">
        <f t="shared" si="91"/>
        <v>0</v>
      </c>
      <c r="FK56" s="138">
        <f t="shared" si="132"/>
        <v>10</v>
      </c>
      <c r="FL56" s="180">
        <f t="shared" si="92"/>
        <v>0</v>
      </c>
      <c r="FM56" s="138">
        <f t="shared" si="93"/>
        <v>0</v>
      </c>
      <c r="FN56" s="138">
        <f t="shared" si="133"/>
        <v>10</v>
      </c>
      <c r="FO56" s="180">
        <f t="shared" si="94"/>
        <v>0</v>
      </c>
      <c r="FQ56" s="138">
        <f t="shared" si="347"/>
        <v>0</v>
      </c>
      <c r="FR56" s="170">
        <f t="shared" si="95"/>
        <v>0</v>
      </c>
      <c r="FS56" s="138">
        <f t="shared" si="348"/>
        <v>0</v>
      </c>
      <c r="FT56" s="170">
        <f t="shared" si="96"/>
        <v>0</v>
      </c>
      <c r="FU56" s="192">
        <v>0</v>
      </c>
      <c r="FW56" s="193">
        <f t="shared" si="264"/>
        <v>0</v>
      </c>
      <c r="FX56" s="193">
        <f t="shared" si="97"/>
        <v>0</v>
      </c>
      <c r="FY56" s="193">
        <f t="shared" si="98"/>
        <v>33</v>
      </c>
      <c r="FZ56" s="193">
        <f t="shared" si="99"/>
        <v>0</v>
      </c>
      <c r="GA56" s="193">
        <f t="shared" si="100"/>
        <v>0</v>
      </c>
      <c r="GB56" s="193">
        <f t="shared" si="101"/>
        <v>34</v>
      </c>
      <c r="GC56" s="193">
        <f t="shared" si="102"/>
        <v>0</v>
      </c>
      <c r="GD56" s="193">
        <f t="shared" si="103"/>
        <v>0</v>
      </c>
      <c r="GE56" s="193">
        <f t="shared" si="104"/>
        <v>33</v>
      </c>
      <c r="GF56" s="19">
        <f t="shared" si="226"/>
        <v>0</v>
      </c>
      <c r="GG56" s="19">
        <f t="shared" si="105"/>
        <v>0</v>
      </c>
      <c r="GH56" s="11">
        <f t="shared" si="106"/>
        <v>0</v>
      </c>
      <c r="GI56" s="11" t="str">
        <f t="shared" si="107"/>
        <v/>
      </c>
    </row>
    <row r="57" spans="1:191" x14ac:dyDescent="0.25">
      <c r="A57" s="10">
        <v>1504</v>
      </c>
      <c r="B57" s="126" t="str">
        <f t="shared" si="343"/>
        <v>多买多送.星钻98元</v>
      </c>
      <c r="C57" s="127" t="str">
        <f t="shared" si="344"/>
        <v>购买后，最高可得10倍奖励</v>
      </c>
      <c r="D57" s="128">
        <v>1001</v>
      </c>
      <c r="E57" s="10" t="str">
        <f t="shared" si="287"/>
        <v>1|2|500000,1|1|98</v>
      </c>
      <c r="G57" s="10">
        <f>'充值活动|RMBActivities'!E37</f>
        <v>98</v>
      </c>
      <c r="H57" s="11">
        <f t="shared" si="324"/>
        <v>0</v>
      </c>
      <c r="I57" s="11">
        <f t="shared" si="325"/>
        <v>0</v>
      </c>
      <c r="J57" s="138" t="str">
        <f t="shared" si="326"/>
        <v>[[0,10],[0,10],[0,14],[0,20],[0,20],[0,20],[0,20],[0,25],[0,30],[0,25]]</v>
      </c>
      <c r="K57" s="138" t="str">
        <f t="shared" si="327"/>
        <v>[[0,10],[0,10],[0,14],[0,20],[0,20],[0,20],[0,20],[0,25],[0,30],[0,25]]</v>
      </c>
      <c r="L57" s="138" t="str">
        <f t="shared" si="19"/>
        <v>[[9,[0,10]],[10,[0,10]],[11,[0,10]],[12,[0,10]]]</v>
      </c>
      <c r="M57" s="138" t="str">
        <f t="shared" si="20"/>
        <v>[[9,[0,10]],[10,[0,10]],[11,[0,10]],[12,[0,10]]]</v>
      </c>
      <c r="N57" s="11">
        <f t="shared" si="328"/>
        <v>0</v>
      </c>
      <c r="O57" s="11">
        <f t="shared" si="329"/>
        <v>98</v>
      </c>
      <c r="P57" s="140" t="s">
        <v>241</v>
      </c>
      <c r="Q57" s="10">
        <f t="shared" si="265"/>
        <v>1504</v>
      </c>
      <c r="R57" s="138" t="str">
        <f t="shared" si="330"/>
        <v>1504多买多送.星钻98元</v>
      </c>
      <c r="S57" s="132" t="str">
        <f t="shared" si="331"/>
        <v>[[1,26950],[2,53900],[3,107800],[4,161700]]</v>
      </c>
      <c r="T57" s="132" t="str">
        <f t="shared" si="332"/>
        <v>[[1,0],[2,0],[3,0],[4,0]]</v>
      </c>
      <c r="U57" s="138">
        <f t="shared" si="333"/>
        <v>0</v>
      </c>
      <c r="V57" s="142">
        <v>0</v>
      </c>
      <c r="W57" s="142">
        <v>0</v>
      </c>
      <c r="X57" s="142" t="str">
        <f t="shared" si="28"/>
        <v/>
      </c>
      <c r="Z57" s="138">
        <f t="shared" si="334"/>
        <v>0</v>
      </c>
      <c r="AA57" s="138">
        <f t="shared" si="335"/>
        <v>0</v>
      </c>
      <c r="AB57" s="148">
        <f t="shared" si="336"/>
        <v>0</v>
      </c>
      <c r="AC57" s="138">
        <f t="shared" si="337"/>
        <v>9800000</v>
      </c>
      <c r="AE57" s="154">
        <f t="shared" ref="AE57:AE68" si="349">AF57</f>
        <v>0</v>
      </c>
      <c r="AF57" s="151">
        <v>0</v>
      </c>
      <c r="AG57" s="11">
        <v>0</v>
      </c>
      <c r="AH57" s="11">
        <v>0</v>
      </c>
      <c r="AI57" s="9" t="s">
        <v>242</v>
      </c>
      <c r="AJ57" s="9">
        <f t="shared" ref="AJ57:AJ68" si="350">AI57*$AD$2/$AD$3</f>
        <v>9800000</v>
      </c>
      <c r="AK57" s="9">
        <f ca="1">_xlfn.IFNA(INDEX('充值活动|RMBActivities'!$S$5:$AS$59,MATCH($A57,'充值活动|RMBActivities'!$A:$A,0)-4,MATCH(AK$4,INDIRECT("'充值活动|RMBActivities'!$S"&amp;MATCH($A57,'充值活动|RMBActivities'!$A:$A,0)&amp;":$AQ"&amp;MATCH($A57,'充值活动|RMBActivities'!$A:$A,0)),0)+3),0)</f>
        <v>0</v>
      </c>
      <c r="AL57" s="9">
        <f t="shared" ref="AL57:AL68" ca="1" si="351">AK57*2*$AD$2/$AD$3</f>
        <v>0</v>
      </c>
      <c r="AM57" s="9">
        <f ca="1">_xlfn.IFNA(INDEX('充值活动|RMBActivities'!$S$5:$AS$59,MATCH($A57,'充值活动|RMBActivities'!$A:$A,0)-4,MATCH(AM$4,INDIRECT("'充值活动|RMBActivities'!$S"&amp;MATCH($A57,'充值活动|RMBActivities'!$A:$A,0)&amp;":$AQ"&amp;MATCH($A57,'充值活动|RMBActivities'!$A:$A,0)),0)+3),0)</f>
        <v>0</v>
      </c>
      <c r="AN57" s="9">
        <f t="shared" ref="AN57:AN68" ca="1" si="352">AM57*5*$AD$2/$AD$3</f>
        <v>0</v>
      </c>
      <c r="AO57" s="9">
        <f ca="1">_xlfn.IFNA(INDEX('充值活动|RMBActivities'!$S$5:$AS$59,MATCH($A57,'充值活动|RMBActivities'!$A:$A,0)-4,MATCH(AO$4,INDIRECT("'充值活动|RMBActivities'!$S"&amp;MATCH($A57,'充值活动|RMBActivities'!$A:$A,0)&amp;":$AQ"&amp;MATCH($A57,'充值活动|RMBActivities'!$A:$A,0)),0)+3),0)</f>
        <v>0</v>
      </c>
      <c r="AP57" s="9">
        <f t="shared" ref="AP57:AP68" ca="1" si="353">AO57*2*$AD$2/$AD$3</f>
        <v>0</v>
      </c>
      <c r="AQ57" s="9">
        <f ca="1">_xlfn.IFNA(INDEX('充值活动|RMBActivities'!$S$5:$AS$59,MATCH($A57,'充值活动|RMBActivities'!$A:$A,0)-4,MATCH(AQ$4,INDIRECT("'充值活动|RMBActivities'!$S"&amp;MATCH($A57,'充值活动|RMBActivities'!$A:$A,0)&amp;":$AQ"&amp;MATCH($A57,'充值活动|RMBActivities'!$A:$A,0)),0)+3),0)</f>
        <v>0</v>
      </c>
      <c r="AR57" s="9">
        <f t="shared" ref="AR57:AR68" ca="1" si="354">AQ57*10*$AD$2/$AD$3</f>
        <v>0</v>
      </c>
      <c r="AS57" s="9">
        <f ca="1">_xlfn.IFNA(INDEX('充值活动|RMBActivities'!$S$5:$AS$59,MATCH($A57,'充值活动|RMBActivities'!$A:$A,0)-4,MATCH(AS$4,INDIRECT("'充值活动|RMBActivities'!$S"&amp;MATCH($A57,'充值活动|RMBActivities'!$A:$A,0)&amp;":$AQ"&amp;MATCH($A57,'充值活动|RMBActivities'!$A:$A,0)),0)+3),0)</f>
        <v>0</v>
      </c>
      <c r="AT57" s="9">
        <f t="shared" ref="AT57:AT68" ca="1" si="355">AS57*1000000</f>
        <v>0</v>
      </c>
      <c r="AU57" s="9">
        <f ca="1">_xlfn.IFNA(INDEX('充值活动|RMBActivities'!$S$5:$AS$59,MATCH($A57,'充值活动|RMBActivities'!$A:$A,0)-4,MATCH(AU$4,INDIRECT("'充值活动|RMBActivities'!$S"&amp;MATCH($A57,'充值活动|RMBActivities'!$A:$A,0)&amp;":$AQ"&amp;MATCH($A57,'充值活动|RMBActivities'!$A:$A,0)),0)+3),0)</f>
        <v>0</v>
      </c>
      <c r="AV57" s="9">
        <f t="shared" ref="AV57:AV68" ca="1" si="356">AU57*1000000</f>
        <v>0</v>
      </c>
      <c r="AW57" s="9">
        <f ca="1">_xlfn.IFNA(INDEX('充值活动|RMBActivities'!$S$5:$AS$59,MATCH($A57,'充值活动|RMBActivities'!$A:$A,0)-4,MATCH(AW$4,INDIRECT("'充值活动|RMBActivities'!$S"&amp;MATCH($A57,'充值活动|RMBActivities'!$A:$A,0)&amp;":$AQ"&amp;MATCH($A57,'充值活动|RMBActivities'!$A:$A,0)),0)+3),0)</f>
        <v>0</v>
      </c>
      <c r="AX57" s="9">
        <f t="shared" ref="AX57:AX68" ca="1" si="357">AW57*1000000</f>
        <v>0</v>
      </c>
      <c r="AY57" s="9">
        <f ca="1">_xlfn.IFNA(INDEX('充值活动|RMBActivities'!$S$5:$AS$59,MATCH($A57,'充值活动|RMBActivities'!$A:$A,0)-4,MATCH(AY$4,INDIRECT("'充值活动|RMBActivities'!$S"&amp;MATCH($A57,'充值活动|RMBActivities'!$A:$A,0)&amp;":$AQ"&amp;MATCH($A57,'充值活动|RMBActivities'!$A:$A,0)),0)+3),0)</f>
        <v>0</v>
      </c>
      <c r="AZ57" s="9">
        <f t="shared" ref="AZ57:AZ68" ca="1" si="358">AY57*1000000</f>
        <v>0</v>
      </c>
      <c r="BC57" s="11">
        <f t="shared" ref="BC57:BC68" ca="1" si="359">I57+AH57+AT57+AV57+AX57+AZ57</f>
        <v>0</v>
      </c>
      <c r="BD57" s="170">
        <f t="shared" ref="BD57:BD68" ca="1" si="360">BC57/BI57</f>
        <v>0</v>
      </c>
      <c r="BE57" s="11">
        <f t="shared" ref="BE57:BE68" ca="1" si="361">I57+AH57+AT57+AV57+AX57+AZ57+AJ57</f>
        <v>9800000</v>
      </c>
      <c r="BF57" s="170">
        <f t="shared" ref="BF57:BF68" ca="1" si="362">BE57/BI57</f>
        <v>100000</v>
      </c>
      <c r="BG57" s="11">
        <f t="shared" ref="BG57:BG68" ca="1" si="363">I57+AH57+AT57+AV57+AX57+AZ57+AJ57+AL57+AN57+AP57+AR57</f>
        <v>9800000</v>
      </c>
      <c r="BH57" s="170">
        <f t="shared" ref="BH57:BH68" ca="1" si="364">BG57/BI57</f>
        <v>100000</v>
      </c>
      <c r="BI57" s="10">
        <f t="shared" ref="BI57:BI68" si="365">G57</f>
        <v>98</v>
      </c>
      <c r="BU57" s="142">
        <v>0.55000000000000004</v>
      </c>
      <c r="BV57" s="138">
        <f t="shared" si="311"/>
        <v>26950</v>
      </c>
      <c r="BW57" s="138">
        <f t="shared" si="311"/>
        <v>53900</v>
      </c>
      <c r="BX57" s="138">
        <f t="shared" si="311"/>
        <v>107800</v>
      </c>
      <c r="BY57" s="138">
        <f t="shared" si="311"/>
        <v>161700</v>
      </c>
      <c r="CA57" s="138">
        <f t="shared" ref="CA57:CA68" si="366">IF(BU57=0,0,ROUND(Z57*0.1,0))</f>
        <v>0</v>
      </c>
      <c r="CD57" s="178">
        <f t="shared" si="312"/>
        <v>0</v>
      </c>
      <c r="CE57" s="147">
        <f t="shared" si="313"/>
        <v>0</v>
      </c>
      <c r="CF57" s="138">
        <f t="shared" si="338"/>
        <v>0</v>
      </c>
      <c r="CG57" s="138">
        <f t="shared" si="339"/>
        <v>0</v>
      </c>
      <c r="CH57" s="138">
        <f t="shared" si="47"/>
        <v>0</v>
      </c>
      <c r="CI57" s="138">
        <f t="shared" si="340"/>
        <v>10</v>
      </c>
      <c r="CJ57" s="138">
        <f t="shared" si="48"/>
        <v>0</v>
      </c>
      <c r="CK57" s="138">
        <f t="shared" si="340"/>
        <v>10</v>
      </c>
      <c r="CL57" s="138">
        <f t="shared" si="49"/>
        <v>0</v>
      </c>
      <c r="CM57" s="138">
        <f t="shared" si="340"/>
        <v>14</v>
      </c>
      <c r="CN57" s="138">
        <f t="shared" si="50"/>
        <v>0</v>
      </c>
      <c r="CO57" s="138">
        <f t="shared" si="340"/>
        <v>20</v>
      </c>
      <c r="CP57" s="138">
        <f t="shared" si="51"/>
        <v>0</v>
      </c>
      <c r="CQ57" s="138">
        <f t="shared" si="340"/>
        <v>20</v>
      </c>
      <c r="CR57" s="138">
        <f t="shared" si="52"/>
        <v>0</v>
      </c>
      <c r="CS57" s="138">
        <f t="shared" si="233"/>
        <v>20</v>
      </c>
      <c r="CT57" s="138">
        <f t="shared" si="53"/>
        <v>0</v>
      </c>
      <c r="CU57" s="138">
        <f t="shared" si="113"/>
        <v>20</v>
      </c>
      <c r="CV57" s="138">
        <f t="shared" si="54"/>
        <v>0</v>
      </c>
      <c r="CW57" s="138">
        <f t="shared" si="114"/>
        <v>25</v>
      </c>
      <c r="CX57" s="138">
        <f t="shared" si="55"/>
        <v>0</v>
      </c>
      <c r="CY57" s="138">
        <f t="shared" si="115"/>
        <v>30</v>
      </c>
      <c r="CZ57" s="138">
        <f t="shared" si="56"/>
        <v>0</v>
      </c>
      <c r="DA57" s="138">
        <f t="shared" si="116"/>
        <v>25</v>
      </c>
      <c r="DB57" s="180">
        <f t="shared" si="341"/>
        <v>0</v>
      </c>
      <c r="DC57" s="138">
        <f t="shared" si="58"/>
        <v>0</v>
      </c>
      <c r="DD57" s="138">
        <f t="shared" si="320"/>
        <v>10</v>
      </c>
      <c r="DE57" s="138">
        <f t="shared" si="59"/>
        <v>0</v>
      </c>
      <c r="DF57" s="138">
        <f t="shared" si="320"/>
        <v>10</v>
      </c>
      <c r="DG57" s="138">
        <f t="shared" si="60"/>
        <v>0</v>
      </c>
      <c r="DH57" s="138">
        <f t="shared" si="320"/>
        <v>14</v>
      </c>
      <c r="DI57" s="138">
        <f t="shared" si="61"/>
        <v>0</v>
      </c>
      <c r="DJ57" s="138">
        <f t="shared" si="320"/>
        <v>20</v>
      </c>
      <c r="DK57" s="138">
        <f t="shared" si="62"/>
        <v>0</v>
      </c>
      <c r="DL57" s="138">
        <f t="shared" si="320"/>
        <v>20</v>
      </c>
      <c r="DM57" s="138">
        <f t="shared" si="63"/>
        <v>0</v>
      </c>
      <c r="DN57" s="138">
        <f t="shared" si="319"/>
        <v>20</v>
      </c>
      <c r="DO57" s="138">
        <f t="shared" si="64"/>
        <v>0</v>
      </c>
      <c r="DP57" s="138">
        <f t="shared" si="118"/>
        <v>20</v>
      </c>
      <c r="DQ57" s="138">
        <f t="shared" si="65"/>
        <v>0</v>
      </c>
      <c r="DR57" s="138">
        <f t="shared" si="119"/>
        <v>25</v>
      </c>
      <c r="DS57" s="138">
        <f t="shared" si="66"/>
        <v>0</v>
      </c>
      <c r="DT57" s="138">
        <f t="shared" si="120"/>
        <v>30</v>
      </c>
      <c r="DU57" s="138">
        <f t="shared" si="67"/>
        <v>0</v>
      </c>
      <c r="DV57" s="138">
        <f t="shared" si="121"/>
        <v>25</v>
      </c>
      <c r="DW57" s="180">
        <f t="shared" si="342"/>
        <v>0</v>
      </c>
      <c r="DZ57" s="146">
        <f t="shared" si="69"/>
        <v>0</v>
      </c>
      <c r="EA57" s="147">
        <f t="shared" si="70"/>
        <v>0</v>
      </c>
      <c r="EB57" s="181"/>
      <c r="EC57" s="147">
        <f t="shared" si="122"/>
        <v>0.5</v>
      </c>
      <c r="ED57" s="138">
        <f t="shared" si="71"/>
        <v>0</v>
      </c>
      <c r="EE57" s="138">
        <f t="shared" si="72"/>
        <v>0</v>
      </c>
      <c r="EF57" s="138">
        <f t="shared" si="73"/>
        <v>0</v>
      </c>
      <c r="EG57" s="138">
        <f t="shared" si="321"/>
        <v>10</v>
      </c>
      <c r="EH57" s="180">
        <f t="shared" si="74"/>
        <v>0</v>
      </c>
      <c r="EI57" s="138">
        <f t="shared" si="75"/>
        <v>0</v>
      </c>
      <c r="EJ57" s="138">
        <f t="shared" si="322"/>
        <v>10</v>
      </c>
      <c r="EK57" s="180">
        <f t="shared" si="76"/>
        <v>0</v>
      </c>
      <c r="EM57" s="147">
        <f t="shared" si="125"/>
        <v>0.75</v>
      </c>
      <c r="EN57" s="138">
        <f t="shared" si="77"/>
        <v>0</v>
      </c>
      <c r="EO57" s="138">
        <f t="shared" si="78"/>
        <v>0</v>
      </c>
      <c r="EP57" s="138">
        <f t="shared" si="79"/>
        <v>0</v>
      </c>
      <c r="EQ57" s="138">
        <f t="shared" si="126"/>
        <v>10</v>
      </c>
      <c r="ER57" s="180">
        <f t="shared" si="80"/>
        <v>0</v>
      </c>
      <c r="ES57" s="138">
        <f t="shared" si="81"/>
        <v>0</v>
      </c>
      <c r="ET57" s="138">
        <f t="shared" si="127"/>
        <v>10</v>
      </c>
      <c r="EU57" s="180">
        <f t="shared" si="82"/>
        <v>0</v>
      </c>
      <c r="EW57" s="147">
        <f t="shared" si="128"/>
        <v>1.25</v>
      </c>
      <c r="EX57" s="138">
        <f t="shared" si="83"/>
        <v>0</v>
      </c>
      <c r="EY57" s="138">
        <f t="shared" si="84"/>
        <v>0</v>
      </c>
      <c r="EZ57" s="138">
        <f t="shared" si="85"/>
        <v>0</v>
      </c>
      <c r="FA57" s="138">
        <f t="shared" si="129"/>
        <v>10</v>
      </c>
      <c r="FB57" s="180">
        <f t="shared" si="86"/>
        <v>0</v>
      </c>
      <c r="FC57" s="138">
        <f t="shared" si="87"/>
        <v>0</v>
      </c>
      <c r="FD57" s="138">
        <f t="shared" si="130"/>
        <v>10</v>
      </c>
      <c r="FE57" s="180">
        <f t="shared" si="88"/>
        <v>0</v>
      </c>
      <c r="FG57" s="147">
        <f t="shared" si="131"/>
        <v>1.5</v>
      </c>
      <c r="FH57" s="138">
        <f t="shared" si="89"/>
        <v>0</v>
      </c>
      <c r="FI57" s="138">
        <f t="shared" si="90"/>
        <v>0</v>
      </c>
      <c r="FJ57" s="138">
        <f t="shared" si="91"/>
        <v>0</v>
      </c>
      <c r="FK57" s="138">
        <f t="shared" si="132"/>
        <v>10</v>
      </c>
      <c r="FL57" s="180">
        <f t="shared" si="92"/>
        <v>0</v>
      </c>
      <c r="FM57" s="138">
        <f t="shared" si="93"/>
        <v>0</v>
      </c>
      <c r="FN57" s="138">
        <f t="shared" si="133"/>
        <v>10</v>
      </c>
      <c r="FO57" s="180">
        <f t="shared" si="94"/>
        <v>0</v>
      </c>
      <c r="FQ57" s="138">
        <f t="shared" si="347"/>
        <v>0</v>
      </c>
      <c r="FR57" s="170">
        <f t="shared" si="95"/>
        <v>0</v>
      </c>
      <c r="FS57" s="138">
        <f t="shared" si="348"/>
        <v>0</v>
      </c>
      <c r="FT57" s="170">
        <f t="shared" si="96"/>
        <v>0</v>
      </c>
      <c r="FU57" s="192">
        <v>0</v>
      </c>
      <c r="FW57" s="193">
        <f t="shared" si="264"/>
        <v>0</v>
      </c>
      <c r="FX57" s="193">
        <f t="shared" si="97"/>
        <v>0</v>
      </c>
      <c r="FY57" s="193">
        <f t="shared" si="98"/>
        <v>50</v>
      </c>
      <c r="FZ57" s="193">
        <f t="shared" si="99"/>
        <v>0</v>
      </c>
      <c r="GA57" s="193">
        <f t="shared" si="100"/>
        <v>0</v>
      </c>
      <c r="GB57" s="193">
        <f t="shared" si="101"/>
        <v>30</v>
      </c>
      <c r="GC57" s="193">
        <f t="shared" si="102"/>
        <v>0</v>
      </c>
      <c r="GD57" s="193">
        <f t="shared" si="103"/>
        <v>0</v>
      </c>
      <c r="GE57" s="193">
        <f t="shared" si="104"/>
        <v>20</v>
      </c>
      <c r="GF57" s="19">
        <f t="shared" si="226"/>
        <v>0</v>
      </c>
      <c r="GG57" s="19">
        <f t="shared" si="105"/>
        <v>0</v>
      </c>
      <c r="GH57" s="11">
        <f t="shared" si="106"/>
        <v>0</v>
      </c>
      <c r="GI57" s="11" t="str">
        <f t="shared" si="107"/>
        <v/>
      </c>
    </row>
    <row r="58" spans="1:191" x14ac:dyDescent="0.25">
      <c r="A58" s="10">
        <v>1505</v>
      </c>
      <c r="B58" s="126" t="str">
        <f t="shared" si="343"/>
        <v>多买多送.星钻198元</v>
      </c>
      <c r="C58" s="127" t="str">
        <f t="shared" si="344"/>
        <v>购买后，最高可得10倍奖励</v>
      </c>
      <c r="D58" s="128">
        <v>1001</v>
      </c>
      <c r="E58" s="10" t="str">
        <f t="shared" si="287"/>
        <v>1|2|500000,1|1|198</v>
      </c>
      <c r="G58" s="10">
        <f>'充值活动|RMBActivities'!E38</f>
        <v>198</v>
      </c>
      <c r="H58" s="11">
        <f t="shared" si="324"/>
        <v>0</v>
      </c>
      <c r="I58" s="11">
        <f t="shared" si="325"/>
        <v>0</v>
      </c>
      <c r="J58" s="138" t="str">
        <f t="shared" si="326"/>
        <v>[[0,10],[0,10],[0,14],[0,20],[0,20],[0,20],[0,20],[0,25],[0,30],[0,25]]</v>
      </c>
      <c r="K58" s="138" t="str">
        <f t="shared" si="327"/>
        <v>[[0,10],[0,10],[0,14],[0,20],[0,20],[0,20],[0,20],[0,25],[0,30],[0,25]]</v>
      </c>
      <c r="L58" s="138" t="str">
        <f t="shared" si="19"/>
        <v>[[9,[0,10]],[10,[0,10]],[11,[0,10]],[12,[0,10]]]</v>
      </c>
      <c r="M58" s="138" t="str">
        <f t="shared" si="20"/>
        <v>[[9,[0,10]],[10,[0,10]],[11,[0,10]],[12,[0,10]]]</v>
      </c>
      <c r="N58" s="11">
        <f t="shared" si="328"/>
        <v>0</v>
      </c>
      <c r="O58" s="11">
        <f t="shared" si="329"/>
        <v>198</v>
      </c>
      <c r="P58" s="140" t="s">
        <v>243</v>
      </c>
      <c r="Q58" s="10">
        <f t="shared" si="265"/>
        <v>1505</v>
      </c>
      <c r="R58" s="138" t="str">
        <f t="shared" si="330"/>
        <v>1505多买多送.星钻198元</v>
      </c>
      <c r="S58" s="132" t="str">
        <f t="shared" si="331"/>
        <v>[[1,49500],[2,99000],[3,198000],[4,297000]]</v>
      </c>
      <c r="T58" s="132" t="str">
        <f t="shared" si="332"/>
        <v>[[1,0],[2,0],[3,0],[4,0]]</v>
      </c>
      <c r="U58" s="138">
        <f t="shared" si="333"/>
        <v>0</v>
      </c>
      <c r="V58" s="142">
        <v>0</v>
      </c>
      <c r="W58" s="142">
        <v>0</v>
      </c>
      <c r="X58" s="142" t="str">
        <f t="shared" si="28"/>
        <v/>
      </c>
      <c r="Z58" s="138">
        <f t="shared" si="334"/>
        <v>0</v>
      </c>
      <c r="AA58" s="138">
        <f t="shared" si="335"/>
        <v>0</v>
      </c>
      <c r="AB58" s="148">
        <f t="shared" si="336"/>
        <v>0</v>
      </c>
      <c r="AC58" s="138">
        <f t="shared" si="337"/>
        <v>19800000</v>
      </c>
      <c r="AE58" s="154">
        <f t="shared" si="349"/>
        <v>0</v>
      </c>
      <c r="AF58" s="151">
        <v>0</v>
      </c>
      <c r="AG58" s="11">
        <v>0</v>
      </c>
      <c r="AH58" s="11">
        <v>0</v>
      </c>
      <c r="AI58" s="9" t="s">
        <v>244</v>
      </c>
      <c r="AJ58" s="9">
        <f t="shared" si="350"/>
        <v>19800000</v>
      </c>
      <c r="AK58" s="9">
        <f ca="1">_xlfn.IFNA(INDEX('充值活动|RMBActivities'!$S$5:$AS$59,MATCH($A58,'充值活动|RMBActivities'!$A:$A,0)-4,MATCH(AK$4,INDIRECT("'充值活动|RMBActivities'!$S"&amp;MATCH($A58,'充值活动|RMBActivities'!$A:$A,0)&amp;":$AQ"&amp;MATCH($A58,'充值活动|RMBActivities'!$A:$A,0)),0)+3),0)</f>
        <v>0</v>
      </c>
      <c r="AL58" s="9">
        <f t="shared" ca="1" si="351"/>
        <v>0</v>
      </c>
      <c r="AM58" s="9">
        <f ca="1">_xlfn.IFNA(INDEX('充值活动|RMBActivities'!$S$5:$AS$59,MATCH($A58,'充值活动|RMBActivities'!$A:$A,0)-4,MATCH(AM$4,INDIRECT("'充值活动|RMBActivities'!$S"&amp;MATCH($A58,'充值活动|RMBActivities'!$A:$A,0)&amp;":$AQ"&amp;MATCH($A58,'充值活动|RMBActivities'!$A:$A,0)),0)+3),0)</f>
        <v>0</v>
      </c>
      <c r="AN58" s="9">
        <f t="shared" ca="1" si="352"/>
        <v>0</v>
      </c>
      <c r="AO58" s="9">
        <f ca="1">_xlfn.IFNA(INDEX('充值活动|RMBActivities'!$S$5:$AS$59,MATCH($A58,'充值活动|RMBActivities'!$A:$A,0)-4,MATCH(AO$4,INDIRECT("'充值活动|RMBActivities'!$S"&amp;MATCH($A58,'充值活动|RMBActivities'!$A:$A,0)&amp;":$AQ"&amp;MATCH($A58,'充值活动|RMBActivities'!$A:$A,0)),0)+3),0)</f>
        <v>0</v>
      </c>
      <c r="AP58" s="9">
        <f t="shared" ca="1" si="353"/>
        <v>0</v>
      </c>
      <c r="AQ58" s="9">
        <f ca="1">_xlfn.IFNA(INDEX('充值活动|RMBActivities'!$S$5:$AS$59,MATCH($A58,'充值活动|RMBActivities'!$A:$A,0)-4,MATCH(AQ$4,INDIRECT("'充值活动|RMBActivities'!$S"&amp;MATCH($A58,'充值活动|RMBActivities'!$A:$A,0)&amp;":$AQ"&amp;MATCH($A58,'充值活动|RMBActivities'!$A:$A,0)),0)+3),0)</f>
        <v>0</v>
      </c>
      <c r="AR58" s="9">
        <f t="shared" ca="1" si="354"/>
        <v>0</v>
      </c>
      <c r="AS58" s="9">
        <f ca="1">_xlfn.IFNA(INDEX('充值活动|RMBActivities'!$S$5:$AS$59,MATCH($A58,'充值活动|RMBActivities'!$A:$A,0)-4,MATCH(AS$4,INDIRECT("'充值活动|RMBActivities'!$S"&amp;MATCH($A58,'充值活动|RMBActivities'!$A:$A,0)&amp;":$AQ"&amp;MATCH($A58,'充值活动|RMBActivities'!$A:$A,0)),0)+3),0)</f>
        <v>0</v>
      </c>
      <c r="AT58" s="9">
        <f t="shared" ca="1" si="355"/>
        <v>0</v>
      </c>
      <c r="AU58" s="9">
        <f ca="1">_xlfn.IFNA(INDEX('充值活动|RMBActivities'!$S$5:$AS$59,MATCH($A58,'充值活动|RMBActivities'!$A:$A,0)-4,MATCH(AU$4,INDIRECT("'充值活动|RMBActivities'!$S"&amp;MATCH($A58,'充值活动|RMBActivities'!$A:$A,0)&amp;":$AQ"&amp;MATCH($A58,'充值活动|RMBActivities'!$A:$A,0)),0)+3),0)</f>
        <v>0</v>
      </c>
      <c r="AV58" s="9">
        <f t="shared" ca="1" si="356"/>
        <v>0</v>
      </c>
      <c r="AW58" s="9">
        <f ca="1">_xlfn.IFNA(INDEX('充值活动|RMBActivities'!$S$5:$AS$59,MATCH($A58,'充值活动|RMBActivities'!$A:$A,0)-4,MATCH(AW$4,INDIRECT("'充值活动|RMBActivities'!$S"&amp;MATCH($A58,'充值活动|RMBActivities'!$A:$A,0)&amp;":$AQ"&amp;MATCH($A58,'充值活动|RMBActivities'!$A:$A,0)),0)+3),0)</f>
        <v>0</v>
      </c>
      <c r="AX58" s="9">
        <f t="shared" ca="1" si="357"/>
        <v>0</v>
      </c>
      <c r="AY58" s="9">
        <f ca="1">_xlfn.IFNA(INDEX('充值活动|RMBActivities'!$S$5:$AS$59,MATCH($A58,'充值活动|RMBActivities'!$A:$A,0)-4,MATCH(AY$4,INDIRECT("'充值活动|RMBActivities'!$S"&amp;MATCH($A58,'充值活动|RMBActivities'!$A:$A,0)&amp;":$AQ"&amp;MATCH($A58,'充值活动|RMBActivities'!$A:$A,0)),0)+3),0)</f>
        <v>0</v>
      </c>
      <c r="AZ58" s="9">
        <f t="shared" ca="1" si="358"/>
        <v>0</v>
      </c>
      <c r="BC58" s="11">
        <f t="shared" ca="1" si="359"/>
        <v>0</v>
      </c>
      <c r="BD58" s="170">
        <f t="shared" ca="1" si="360"/>
        <v>0</v>
      </c>
      <c r="BE58" s="11">
        <f t="shared" ca="1" si="361"/>
        <v>19800000</v>
      </c>
      <c r="BF58" s="170">
        <f t="shared" ca="1" si="362"/>
        <v>100000</v>
      </c>
      <c r="BG58" s="11">
        <f t="shared" ca="1" si="363"/>
        <v>19800000</v>
      </c>
      <c r="BH58" s="170">
        <f t="shared" ca="1" si="364"/>
        <v>100000</v>
      </c>
      <c r="BI58" s="10">
        <f t="shared" si="365"/>
        <v>198</v>
      </c>
      <c r="BU58" s="142">
        <v>0.5</v>
      </c>
      <c r="BV58" s="138">
        <f t="shared" si="311"/>
        <v>49500</v>
      </c>
      <c r="BW58" s="138">
        <f t="shared" si="311"/>
        <v>99000</v>
      </c>
      <c r="BX58" s="138">
        <f t="shared" si="311"/>
        <v>198000</v>
      </c>
      <c r="BY58" s="138">
        <f t="shared" si="311"/>
        <v>297000</v>
      </c>
      <c r="CA58" s="138">
        <f t="shared" si="366"/>
        <v>0</v>
      </c>
      <c r="CD58" s="178">
        <f t="shared" si="312"/>
        <v>0</v>
      </c>
      <c r="CE58" s="147">
        <f t="shared" si="313"/>
        <v>0</v>
      </c>
      <c r="CF58" s="138">
        <f t="shared" si="338"/>
        <v>0</v>
      </c>
      <c r="CG58" s="138">
        <f t="shared" si="339"/>
        <v>0</v>
      </c>
      <c r="CH58" s="138">
        <f t="shared" si="47"/>
        <v>0</v>
      </c>
      <c r="CI58" s="138">
        <f t="shared" si="340"/>
        <v>10</v>
      </c>
      <c r="CJ58" s="138">
        <f t="shared" si="48"/>
        <v>0</v>
      </c>
      <c r="CK58" s="138">
        <f t="shared" si="340"/>
        <v>10</v>
      </c>
      <c r="CL58" s="138">
        <f t="shared" si="49"/>
        <v>0</v>
      </c>
      <c r="CM58" s="138">
        <f t="shared" si="340"/>
        <v>14</v>
      </c>
      <c r="CN58" s="138">
        <f t="shared" si="50"/>
        <v>0</v>
      </c>
      <c r="CO58" s="138">
        <f t="shared" si="340"/>
        <v>20</v>
      </c>
      <c r="CP58" s="138">
        <f t="shared" si="51"/>
        <v>0</v>
      </c>
      <c r="CQ58" s="138">
        <f t="shared" si="340"/>
        <v>20</v>
      </c>
      <c r="CR58" s="138">
        <f t="shared" si="52"/>
        <v>0</v>
      </c>
      <c r="CS58" s="138">
        <f t="shared" si="233"/>
        <v>20</v>
      </c>
      <c r="CT58" s="138">
        <f t="shared" si="53"/>
        <v>0</v>
      </c>
      <c r="CU58" s="138">
        <f t="shared" si="113"/>
        <v>20</v>
      </c>
      <c r="CV58" s="138">
        <f t="shared" si="54"/>
        <v>0</v>
      </c>
      <c r="CW58" s="138">
        <f t="shared" si="114"/>
        <v>25</v>
      </c>
      <c r="CX58" s="138">
        <f t="shared" si="55"/>
        <v>0</v>
      </c>
      <c r="CY58" s="138">
        <f t="shared" si="115"/>
        <v>30</v>
      </c>
      <c r="CZ58" s="138">
        <f t="shared" si="56"/>
        <v>0</v>
      </c>
      <c r="DA58" s="138">
        <f t="shared" si="116"/>
        <v>25</v>
      </c>
      <c r="DB58" s="180">
        <f t="shared" si="341"/>
        <v>0</v>
      </c>
      <c r="DC58" s="138">
        <f t="shared" si="58"/>
        <v>0</v>
      </c>
      <c r="DD58" s="138">
        <f t="shared" si="320"/>
        <v>10</v>
      </c>
      <c r="DE58" s="138">
        <f t="shared" si="59"/>
        <v>0</v>
      </c>
      <c r="DF58" s="138">
        <f t="shared" si="320"/>
        <v>10</v>
      </c>
      <c r="DG58" s="138">
        <f t="shared" si="60"/>
        <v>0</v>
      </c>
      <c r="DH58" s="138">
        <f t="shared" si="320"/>
        <v>14</v>
      </c>
      <c r="DI58" s="138">
        <f t="shared" si="61"/>
        <v>0</v>
      </c>
      <c r="DJ58" s="138">
        <f t="shared" si="320"/>
        <v>20</v>
      </c>
      <c r="DK58" s="138">
        <f t="shared" si="62"/>
        <v>0</v>
      </c>
      <c r="DL58" s="138">
        <f t="shared" si="320"/>
        <v>20</v>
      </c>
      <c r="DM58" s="138">
        <f t="shared" si="63"/>
        <v>0</v>
      </c>
      <c r="DN58" s="138">
        <f t="shared" si="319"/>
        <v>20</v>
      </c>
      <c r="DO58" s="138">
        <f t="shared" si="64"/>
        <v>0</v>
      </c>
      <c r="DP58" s="138">
        <f t="shared" si="118"/>
        <v>20</v>
      </c>
      <c r="DQ58" s="138">
        <f t="shared" si="65"/>
        <v>0</v>
      </c>
      <c r="DR58" s="138">
        <f t="shared" si="119"/>
        <v>25</v>
      </c>
      <c r="DS58" s="138">
        <f t="shared" si="66"/>
        <v>0</v>
      </c>
      <c r="DT58" s="138">
        <f t="shared" si="120"/>
        <v>30</v>
      </c>
      <c r="DU58" s="138">
        <f t="shared" si="67"/>
        <v>0</v>
      </c>
      <c r="DV58" s="138">
        <f t="shared" si="121"/>
        <v>25</v>
      </c>
      <c r="DW58" s="180">
        <f t="shared" si="342"/>
        <v>0</v>
      </c>
      <c r="DZ58" s="146">
        <f t="shared" si="69"/>
        <v>0</v>
      </c>
      <c r="EA58" s="147">
        <f t="shared" si="70"/>
        <v>0</v>
      </c>
      <c r="EB58" s="181"/>
      <c r="EC58" s="147">
        <f t="shared" si="122"/>
        <v>0.5</v>
      </c>
      <c r="ED58" s="138">
        <f t="shared" si="71"/>
        <v>0</v>
      </c>
      <c r="EE58" s="138">
        <f t="shared" si="72"/>
        <v>0</v>
      </c>
      <c r="EF58" s="138">
        <f t="shared" si="73"/>
        <v>0</v>
      </c>
      <c r="EG58" s="138">
        <f t="shared" si="321"/>
        <v>10</v>
      </c>
      <c r="EH58" s="180">
        <f t="shared" si="74"/>
        <v>0</v>
      </c>
      <c r="EI58" s="138">
        <f t="shared" si="75"/>
        <v>0</v>
      </c>
      <c r="EJ58" s="138">
        <f t="shared" si="322"/>
        <v>10</v>
      </c>
      <c r="EK58" s="180">
        <f t="shared" si="76"/>
        <v>0</v>
      </c>
      <c r="EM58" s="147">
        <f t="shared" si="125"/>
        <v>0.75</v>
      </c>
      <c r="EN58" s="138">
        <f t="shared" si="77"/>
        <v>0</v>
      </c>
      <c r="EO58" s="138">
        <f t="shared" si="78"/>
        <v>0</v>
      </c>
      <c r="EP58" s="138">
        <f t="shared" si="79"/>
        <v>0</v>
      </c>
      <c r="EQ58" s="138">
        <f t="shared" si="126"/>
        <v>10</v>
      </c>
      <c r="ER58" s="180">
        <f t="shared" si="80"/>
        <v>0</v>
      </c>
      <c r="ES58" s="138">
        <f t="shared" si="81"/>
        <v>0</v>
      </c>
      <c r="ET58" s="138">
        <f t="shared" si="127"/>
        <v>10</v>
      </c>
      <c r="EU58" s="180">
        <f t="shared" si="82"/>
        <v>0</v>
      </c>
      <c r="EW58" s="147">
        <f t="shared" si="128"/>
        <v>1.25</v>
      </c>
      <c r="EX58" s="138">
        <f t="shared" si="83"/>
        <v>0</v>
      </c>
      <c r="EY58" s="138">
        <f t="shared" si="84"/>
        <v>0</v>
      </c>
      <c r="EZ58" s="138">
        <f t="shared" si="85"/>
        <v>0</v>
      </c>
      <c r="FA58" s="138">
        <f t="shared" si="129"/>
        <v>10</v>
      </c>
      <c r="FB58" s="180">
        <f t="shared" si="86"/>
        <v>0</v>
      </c>
      <c r="FC58" s="138">
        <f t="shared" si="87"/>
        <v>0</v>
      </c>
      <c r="FD58" s="138">
        <f t="shared" si="130"/>
        <v>10</v>
      </c>
      <c r="FE58" s="180">
        <f t="shared" si="88"/>
        <v>0</v>
      </c>
      <c r="FG58" s="147">
        <f t="shared" si="131"/>
        <v>1.5</v>
      </c>
      <c r="FH58" s="138">
        <f t="shared" si="89"/>
        <v>0</v>
      </c>
      <c r="FI58" s="138">
        <f t="shared" si="90"/>
        <v>0</v>
      </c>
      <c r="FJ58" s="138">
        <f t="shared" si="91"/>
        <v>0</v>
      </c>
      <c r="FK58" s="138">
        <f t="shared" si="132"/>
        <v>10</v>
      </c>
      <c r="FL58" s="180">
        <f t="shared" si="92"/>
        <v>0</v>
      </c>
      <c r="FM58" s="138">
        <f t="shared" si="93"/>
        <v>0</v>
      </c>
      <c r="FN58" s="138">
        <f t="shared" si="133"/>
        <v>10</v>
      </c>
      <c r="FO58" s="180">
        <f t="shared" si="94"/>
        <v>0</v>
      </c>
      <c r="FQ58" s="138">
        <f t="shared" si="347"/>
        <v>0</v>
      </c>
      <c r="FR58" s="170">
        <f t="shared" si="95"/>
        <v>0</v>
      </c>
      <c r="FS58" s="138">
        <f t="shared" si="348"/>
        <v>0</v>
      </c>
      <c r="FT58" s="170">
        <f t="shared" si="96"/>
        <v>0</v>
      </c>
      <c r="FU58" s="192">
        <v>0</v>
      </c>
      <c r="FW58" s="193">
        <f t="shared" si="264"/>
        <v>0</v>
      </c>
      <c r="FX58" s="193">
        <f t="shared" si="97"/>
        <v>0</v>
      </c>
      <c r="FY58" s="193">
        <f t="shared" si="98"/>
        <v>50</v>
      </c>
      <c r="FZ58" s="193">
        <f t="shared" si="99"/>
        <v>0</v>
      </c>
      <c r="GA58" s="193">
        <f t="shared" si="100"/>
        <v>0</v>
      </c>
      <c r="GB58" s="193">
        <f t="shared" si="101"/>
        <v>30</v>
      </c>
      <c r="GC58" s="193">
        <f t="shared" si="102"/>
        <v>0</v>
      </c>
      <c r="GD58" s="193">
        <f t="shared" si="103"/>
        <v>0</v>
      </c>
      <c r="GE58" s="193">
        <f t="shared" si="104"/>
        <v>20</v>
      </c>
      <c r="GF58" s="19">
        <f t="shared" si="226"/>
        <v>0</v>
      </c>
      <c r="GG58" s="19">
        <f t="shared" si="105"/>
        <v>0</v>
      </c>
      <c r="GH58" s="11">
        <f t="shared" si="106"/>
        <v>0</v>
      </c>
      <c r="GI58" s="11" t="str">
        <f t="shared" si="107"/>
        <v/>
      </c>
    </row>
    <row r="59" spans="1:191" x14ac:dyDescent="0.25">
      <c r="A59" s="10">
        <v>1506</v>
      </c>
      <c r="B59" s="126" t="str">
        <f t="shared" si="343"/>
        <v>多买多送.星钻328元</v>
      </c>
      <c r="C59" s="127" t="str">
        <f t="shared" si="344"/>
        <v>购买后，最高可得10倍奖励</v>
      </c>
      <c r="D59" s="128">
        <v>1001</v>
      </c>
      <c r="E59" s="10" t="str">
        <f t="shared" si="287"/>
        <v>1|2|500000,1|1|328</v>
      </c>
      <c r="G59" s="10">
        <f>'充值活动|RMBActivities'!E39</f>
        <v>328</v>
      </c>
      <c r="H59" s="11">
        <f t="shared" si="324"/>
        <v>0</v>
      </c>
      <c r="I59" s="11">
        <f t="shared" si="325"/>
        <v>0</v>
      </c>
      <c r="J59" s="138" t="str">
        <f t="shared" si="326"/>
        <v>[[0,10],[0,10],[0,14],[0,20],[0,20],[0,20],[0,20],[0,25],[0,30],[0,25]]</v>
      </c>
      <c r="K59" s="138" t="str">
        <f t="shared" si="327"/>
        <v>[[0,10],[0,10],[0,14],[0,20],[0,20],[0,20],[0,20],[0,25],[0,30],[0,25]]</v>
      </c>
      <c r="L59" s="138" t="str">
        <f t="shared" si="19"/>
        <v>[[9,[0,10]],[10,[0,10]],[11,[0,10]],[12,[0,10]]]</v>
      </c>
      <c r="M59" s="138" t="str">
        <f t="shared" si="20"/>
        <v>[[9,[0,10]],[10,[0,10]],[11,[0,10]],[12,[0,10]]]</v>
      </c>
      <c r="N59" s="11">
        <f t="shared" si="328"/>
        <v>0</v>
      </c>
      <c r="O59" s="11">
        <f t="shared" si="329"/>
        <v>328</v>
      </c>
      <c r="P59" s="140" t="s">
        <v>245</v>
      </c>
      <c r="Q59" s="10">
        <f t="shared" si="265"/>
        <v>1506</v>
      </c>
      <c r="R59" s="138" t="str">
        <f t="shared" si="330"/>
        <v>1506多买多送.星钻328元</v>
      </c>
      <c r="S59" s="132" t="str">
        <f t="shared" si="331"/>
        <v>[[1,73800],[2,147600],[3,295200],[4,442800]]</v>
      </c>
      <c r="T59" s="132" t="str">
        <f t="shared" si="332"/>
        <v>[[1,0],[2,0],[3,0],[4,0]]</v>
      </c>
      <c r="U59" s="138">
        <f t="shared" si="333"/>
        <v>0</v>
      </c>
      <c r="V59" s="142">
        <v>0</v>
      </c>
      <c r="W59" s="142">
        <v>0</v>
      </c>
      <c r="X59" s="142" t="str">
        <f t="shared" si="28"/>
        <v/>
      </c>
      <c r="Z59" s="138">
        <f t="shared" si="334"/>
        <v>0</v>
      </c>
      <c r="AA59" s="138">
        <f t="shared" si="335"/>
        <v>0</v>
      </c>
      <c r="AB59" s="148">
        <f t="shared" si="336"/>
        <v>0</v>
      </c>
      <c r="AC59" s="138">
        <f t="shared" si="337"/>
        <v>32800000</v>
      </c>
      <c r="AE59" s="154">
        <f t="shared" si="349"/>
        <v>0</v>
      </c>
      <c r="AF59" s="151">
        <v>0</v>
      </c>
      <c r="AG59" s="11">
        <v>0</v>
      </c>
      <c r="AH59" s="11">
        <v>0</v>
      </c>
      <c r="AI59" s="9" t="s">
        <v>246</v>
      </c>
      <c r="AJ59" s="9">
        <f t="shared" si="350"/>
        <v>32800000</v>
      </c>
      <c r="AK59" s="9">
        <f ca="1">_xlfn.IFNA(INDEX('充值活动|RMBActivities'!$S$5:$AS$59,MATCH($A59,'充值活动|RMBActivities'!$A:$A,0)-4,MATCH(AK$4,INDIRECT("'充值活动|RMBActivities'!$S"&amp;MATCH($A59,'充值活动|RMBActivities'!$A:$A,0)&amp;":$AQ"&amp;MATCH($A59,'充值活动|RMBActivities'!$A:$A,0)),0)+3),0)</f>
        <v>0</v>
      </c>
      <c r="AL59" s="9">
        <f t="shared" ca="1" si="351"/>
        <v>0</v>
      </c>
      <c r="AM59" s="9">
        <f ca="1">_xlfn.IFNA(INDEX('充值活动|RMBActivities'!$S$5:$AS$59,MATCH($A59,'充值活动|RMBActivities'!$A:$A,0)-4,MATCH(AM$4,INDIRECT("'充值活动|RMBActivities'!$S"&amp;MATCH($A59,'充值活动|RMBActivities'!$A:$A,0)&amp;":$AQ"&amp;MATCH($A59,'充值活动|RMBActivities'!$A:$A,0)),0)+3),0)</f>
        <v>0</v>
      </c>
      <c r="AN59" s="9">
        <f t="shared" ca="1" si="352"/>
        <v>0</v>
      </c>
      <c r="AO59" s="9">
        <f ca="1">_xlfn.IFNA(INDEX('充值活动|RMBActivities'!$S$5:$AS$59,MATCH($A59,'充值活动|RMBActivities'!$A:$A,0)-4,MATCH(AO$4,INDIRECT("'充值活动|RMBActivities'!$S"&amp;MATCH($A59,'充值活动|RMBActivities'!$A:$A,0)&amp;":$AQ"&amp;MATCH($A59,'充值活动|RMBActivities'!$A:$A,0)),0)+3),0)</f>
        <v>0</v>
      </c>
      <c r="AP59" s="9">
        <f t="shared" ca="1" si="353"/>
        <v>0</v>
      </c>
      <c r="AQ59" s="9">
        <f ca="1">_xlfn.IFNA(INDEX('充值活动|RMBActivities'!$S$5:$AS$59,MATCH($A59,'充值活动|RMBActivities'!$A:$A,0)-4,MATCH(AQ$4,INDIRECT("'充值活动|RMBActivities'!$S"&amp;MATCH($A59,'充值活动|RMBActivities'!$A:$A,0)&amp;":$AQ"&amp;MATCH($A59,'充值活动|RMBActivities'!$A:$A,0)),0)+3),0)</f>
        <v>0</v>
      </c>
      <c r="AR59" s="9">
        <f t="shared" ca="1" si="354"/>
        <v>0</v>
      </c>
      <c r="AS59" s="9">
        <f ca="1">_xlfn.IFNA(INDEX('充值活动|RMBActivities'!$S$5:$AS$59,MATCH($A59,'充值活动|RMBActivities'!$A:$A,0)-4,MATCH(AS$4,INDIRECT("'充值活动|RMBActivities'!$S"&amp;MATCH($A59,'充值活动|RMBActivities'!$A:$A,0)&amp;":$AQ"&amp;MATCH($A59,'充值活动|RMBActivities'!$A:$A,0)),0)+3),0)</f>
        <v>0</v>
      </c>
      <c r="AT59" s="9">
        <f t="shared" ca="1" si="355"/>
        <v>0</v>
      </c>
      <c r="AU59" s="9">
        <f ca="1">_xlfn.IFNA(INDEX('充值活动|RMBActivities'!$S$5:$AS$59,MATCH($A59,'充值活动|RMBActivities'!$A:$A,0)-4,MATCH(AU$4,INDIRECT("'充值活动|RMBActivities'!$S"&amp;MATCH($A59,'充值活动|RMBActivities'!$A:$A,0)&amp;":$AQ"&amp;MATCH($A59,'充值活动|RMBActivities'!$A:$A,0)),0)+3),0)</f>
        <v>0</v>
      </c>
      <c r="AV59" s="9">
        <f t="shared" ca="1" si="356"/>
        <v>0</v>
      </c>
      <c r="AW59" s="9">
        <f ca="1">_xlfn.IFNA(INDEX('充值活动|RMBActivities'!$S$5:$AS$59,MATCH($A59,'充值活动|RMBActivities'!$A:$A,0)-4,MATCH(AW$4,INDIRECT("'充值活动|RMBActivities'!$S"&amp;MATCH($A59,'充值活动|RMBActivities'!$A:$A,0)&amp;":$AQ"&amp;MATCH($A59,'充值活动|RMBActivities'!$A:$A,0)),0)+3),0)</f>
        <v>0</v>
      </c>
      <c r="AX59" s="9">
        <f t="shared" ca="1" si="357"/>
        <v>0</v>
      </c>
      <c r="AY59" s="9">
        <f ca="1">_xlfn.IFNA(INDEX('充值活动|RMBActivities'!$S$5:$AS$59,MATCH($A59,'充值活动|RMBActivities'!$A:$A,0)-4,MATCH(AY$4,INDIRECT("'充值活动|RMBActivities'!$S"&amp;MATCH($A59,'充值活动|RMBActivities'!$A:$A,0)&amp;":$AQ"&amp;MATCH($A59,'充值活动|RMBActivities'!$A:$A,0)),0)+3),0)</f>
        <v>0</v>
      </c>
      <c r="AZ59" s="9">
        <f t="shared" ca="1" si="358"/>
        <v>0</v>
      </c>
      <c r="BC59" s="11">
        <f t="shared" ca="1" si="359"/>
        <v>0</v>
      </c>
      <c r="BD59" s="170">
        <f t="shared" ca="1" si="360"/>
        <v>0</v>
      </c>
      <c r="BE59" s="11">
        <f t="shared" ca="1" si="361"/>
        <v>32800000</v>
      </c>
      <c r="BF59" s="170">
        <f t="shared" ca="1" si="362"/>
        <v>100000</v>
      </c>
      <c r="BG59" s="11">
        <f t="shared" ca="1" si="363"/>
        <v>32800000</v>
      </c>
      <c r="BH59" s="170">
        <f t="shared" ca="1" si="364"/>
        <v>100000</v>
      </c>
      <c r="BI59" s="10">
        <f t="shared" si="365"/>
        <v>328</v>
      </c>
      <c r="BU59" s="142">
        <v>0.45</v>
      </c>
      <c r="BV59" s="138">
        <f t="shared" si="311"/>
        <v>73800</v>
      </c>
      <c r="BW59" s="138">
        <f t="shared" si="311"/>
        <v>147600</v>
      </c>
      <c r="BX59" s="138">
        <f t="shared" si="311"/>
        <v>295200</v>
      </c>
      <c r="BY59" s="138">
        <f t="shared" si="311"/>
        <v>442800</v>
      </c>
      <c r="CA59" s="138">
        <f t="shared" si="366"/>
        <v>0</v>
      </c>
      <c r="CD59" s="146">
        <f t="shared" si="312"/>
        <v>0</v>
      </c>
      <c r="CE59" s="147">
        <f t="shared" si="313"/>
        <v>0</v>
      </c>
      <c r="CF59" s="138">
        <f t="shared" si="338"/>
        <v>0</v>
      </c>
      <c r="CG59" s="138">
        <f t="shared" si="339"/>
        <v>0</v>
      </c>
      <c r="CH59" s="138">
        <f t="shared" si="47"/>
        <v>0</v>
      </c>
      <c r="CI59" s="138">
        <f t="shared" si="340"/>
        <v>10</v>
      </c>
      <c r="CJ59" s="138">
        <f t="shared" si="48"/>
        <v>0</v>
      </c>
      <c r="CK59" s="138">
        <f t="shared" si="340"/>
        <v>10</v>
      </c>
      <c r="CL59" s="138">
        <f t="shared" si="49"/>
        <v>0</v>
      </c>
      <c r="CM59" s="138">
        <f t="shared" si="340"/>
        <v>14</v>
      </c>
      <c r="CN59" s="138">
        <f t="shared" si="50"/>
        <v>0</v>
      </c>
      <c r="CO59" s="138">
        <f t="shared" si="340"/>
        <v>20</v>
      </c>
      <c r="CP59" s="138">
        <f t="shared" si="51"/>
        <v>0</v>
      </c>
      <c r="CQ59" s="138">
        <f t="shared" si="340"/>
        <v>20</v>
      </c>
      <c r="CR59" s="138">
        <f t="shared" si="52"/>
        <v>0</v>
      </c>
      <c r="CS59" s="138">
        <f t="shared" si="233"/>
        <v>20</v>
      </c>
      <c r="CT59" s="138">
        <f t="shared" si="53"/>
        <v>0</v>
      </c>
      <c r="CU59" s="138">
        <f t="shared" si="113"/>
        <v>20</v>
      </c>
      <c r="CV59" s="138">
        <f t="shared" si="54"/>
        <v>0</v>
      </c>
      <c r="CW59" s="138">
        <f t="shared" si="114"/>
        <v>25</v>
      </c>
      <c r="CX59" s="138">
        <f t="shared" si="55"/>
        <v>0</v>
      </c>
      <c r="CY59" s="138">
        <f t="shared" si="115"/>
        <v>30</v>
      </c>
      <c r="CZ59" s="138">
        <f t="shared" si="56"/>
        <v>0</v>
      </c>
      <c r="DA59" s="138">
        <f t="shared" si="116"/>
        <v>25</v>
      </c>
      <c r="DB59" s="180">
        <f t="shared" si="341"/>
        <v>0</v>
      </c>
      <c r="DC59" s="138">
        <f t="shared" si="58"/>
        <v>0</v>
      </c>
      <c r="DD59" s="138">
        <f t="shared" si="320"/>
        <v>10</v>
      </c>
      <c r="DE59" s="138">
        <f t="shared" si="59"/>
        <v>0</v>
      </c>
      <c r="DF59" s="138">
        <f t="shared" si="320"/>
        <v>10</v>
      </c>
      <c r="DG59" s="138">
        <f t="shared" si="60"/>
        <v>0</v>
      </c>
      <c r="DH59" s="138">
        <f t="shared" si="320"/>
        <v>14</v>
      </c>
      <c r="DI59" s="138">
        <f t="shared" si="61"/>
        <v>0</v>
      </c>
      <c r="DJ59" s="138">
        <f t="shared" si="320"/>
        <v>20</v>
      </c>
      <c r="DK59" s="138">
        <f t="shared" si="62"/>
        <v>0</v>
      </c>
      <c r="DL59" s="138">
        <f t="shared" si="320"/>
        <v>20</v>
      </c>
      <c r="DM59" s="138">
        <f t="shared" si="63"/>
        <v>0</v>
      </c>
      <c r="DN59" s="138">
        <f t="shared" si="319"/>
        <v>20</v>
      </c>
      <c r="DO59" s="138">
        <f t="shared" si="64"/>
        <v>0</v>
      </c>
      <c r="DP59" s="138">
        <f t="shared" si="118"/>
        <v>20</v>
      </c>
      <c r="DQ59" s="138">
        <f t="shared" si="65"/>
        <v>0</v>
      </c>
      <c r="DR59" s="138">
        <f t="shared" si="119"/>
        <v>25</v>
      </c>
      <c r="DS59" s="138">
        <f t="shared" si="66"/>
        <v>0</v>
      </c>
      <c r="DT59" s="138">
        <f t="shared" si="120"/>
        <v>30</v>
      </c>
      <c r="DU59" s="138">
        <f t="shared" si="67"/>
        <v>0</v>
      </c>
      <c r="DV59" s="138">
        <f t="shared" si="121"/>
        <v>25</v>
      </c>
      <c r="DW59" s="180">
        <f t="shared" si="342"/>
        <v>0</v>
      </c>
      <c r="DZ59" s="146">
        <f t="shared" si="69"/>
        <v>0</v>
      </c>
      <c r="EA59" s="147">
        <f t="shared" si="70"/>
        <v>0</v>
      </c>
      <c r="EB59" s="181"/>
      <c r="EC59" s="147">
        <f t="shared" si="122"/>
        <v>0.5</v>
      </c>
      <c r="ED59" s="138">
        <f t="shared" si="71"/>
        <v>0</v>
      </c>
      <c r="EE59" s="138">
        <f t="shared" si="72"/>
        <v>0</v>
      </c>
      <c r="EF59" s="138">
        <f t="shared" si="73"/>
        <v>0</v>
      </c>
      <c r="EG59" s="138">
        <f t="shared" si="321"/>
        <v>10</v>
      </c>
      <c r="EH59" s="180">
        <f t="shared" si="74"/>
        <v>0</v>
      </c>
      <c r="EI59" s="138">
        <f t="shared" si="75"/>
        <v>0</v>
      </c>
      <c r="EJ59" s="138">
        <f t="shared" si="322"/>
        <v>10</v>
      </c>
      <c r="EK59" s="180">
        <f t="shared" si="76"/>
        <v>0</v>
      </c>
      <c r="EM59" s="147">
        <f t="shared" si="125"/>
        <v>0.75</v>
      </c>
      <c r="EN59" s="138">
        <f t="shared" si="77"/>
        <v>0</v>
      </c>
      <c r="EO59" s="138">
        <f t="shared" si="78"/>
        <v>0</v>
      </c>
      <c r="EP59" s="138">
        <f t="shared" si="79"/>
        <v>0</v>
      </c>
      <c r="EQ59" s="138">
        <f t="shared" si="126"/>
        <v>10</v>
      </c>
      <c r="ER59" s="180">
        <f t="shared" si="80"/>
        <v>0</v>
      </c>
      <c r="ES59" s="138">
        <f t="shared" si="81"/>
        <v>0</v>
      </c>
      <c r="ET59" s="138">
        <f t="shared" si="127"/>
        <v>10</v>
      </c>
      <c r="EU59" s="180">
        <f t="shared" si="82"/>
        <v>0</v>
      </c>
      <c r="EW59" s="147">
        <f t="shared" si="128"/>
        <v>1.25</v>
      </c>
      <c r="EX59" s="138">
        <f t="shared" si="83"/>
        <v>0</v>
      </c>
      <c r="EY59" s="138">
        <f t="shared" si="84"/>
        <v>0</v>
      </c>
      <c r="EZ59" s="138">
        <f t="shared" si="85"/>
        <v>0</v>
      </c>
      <c r="FA59" s="138">
        <f t="shared" si="129"/>
        <v>10</v>
      </c>
      <c r="FB59" s="180">
        <f t="shared" si="86"/>
        <v>0</v>
      </c>
      <c r="FC59" s="138">
        <f t="shared" si="87"/>
        <v>0</v>
      </c>
      <c r="FD59" s="138">
        <f t="shared" si="130"/>
        <v>10</v>
      </c>
      <c r="FE59" s="180">
        <f t="shared" si="88"/>
        <v>0</v>
      </c>
      <c r="FG59" s="147">
        <f t="shared" si="131"/>
        <v>1.5</v>
      </c>
      <c r="FH59" s="138">
        <f t="shared" si="89"/>
        <v>0</v>
      </c>
      <c r="FI59" s="138">
        <f t="shared" si="90"/>
        <v>0</v>
      </c>
      <c r="FJ59" s="138">
        <f t="shared" si="91"/>
        <v>0</v>
      </c>
      <c r="FK59" s="138">
        <f t="shared" si="132"/>
        <v>10</v>
      </c>
      <c r="FL59" s="180">
        <f t="shared" si="92"/>
        <v>0</v>
      </c>
      <c r="FM59" s="138">
        <f t="shared" si="93"/>
        <v>0</v>
      </c>
      <c r="FN59" s="138">
        <f t="shared" si="133"/>
        <v>10</v>
      </c>
      <c r="FO59" s="180">
        <f t="shared" si="94"/>
        <v>0</v>
      </c>
      <c r="FQ59" s="138">
        <f t="shared" si="347"/>
        <v>0</v>
      </c>
      <c r="FR59" s="170">
        <f t="shared" si="95"/>
        <v>0</v>
      </c>
      <c r="FS59" s="138">
        <f t="shared" si="348"/>
        <v>0</v>
      </c>
      <c r="FT59" s="170">
        <f t="shared" si="96"/>
        <v>0</v>
      </c>
      <c r="FU59" s="192">
        <v>0</v>
      </c>
      <c r="FW59" s="193">
        <f t="shared" si="264"/>
        <v>0</v>
      </c>
      <c r="FX59" s="193">
        <f t="shared" si="97"/>
        <v>0</v>
      </c>
      <c r="FY59" s="193">
        <f t="shared" si="98"/>
        <v>60</v>
      </c>
      <c r="FZ59" s="193">
        <f t="shared" si="99"/>
        <v>0</v>
      </c>
      <c r="GA59" s="193">
        <f t="shared" si="100"/>
        <v>0</v>
      </c>
      <c r="GB59" s="193">
        <f t="shared" si="101"/>
        <v>20</v>
      </c>
      <c r="GC59" s="193">
        <f t="shared" si="102"/>
        <v>0</v>
      </c>
      <c r="GD59" s="193">
        <f t="shared" si="103"/>
        <v>0</v>
      </c>
      <c r="GE59" s="193">
        <f t="shared" si="104"/>
        <v>20</v>
      </c>
      <c r="GF59" s="19">
        <f t="shared" si="226"/>
        <v>0</v>
      </c>
      <c r="GG59" s="19">
        <f t="shared" si="105"/>
        <v>0</v>
      </c>
      <c r="GH59" s="11">
        <f t="shared" si="106"/>
        <v>0</v>
      </c>
      <c r="GI59" s="11" t="str">
        <f t="shared" si="107"/>
        <v/>
      </c>
    </row>
    <row r="60" spans="1:191" x14ac:dyDescent="0.25">
      <c r="A60" s="10">
        <v>1507</v>
      </c>
      <c r="B60" s="126" t="str">
        <f t="shared" si="343"/>
        <v>多买多送.星钻648元</v>
      </c>
      <c r="C60" s="127" t="str">
        <f t="shared" si="344"/>
        <v>购买后，最高可得10倍奖励</v>
      </c>
      <c r="D60" s="128">
        <v>1001</v>
      </c>
      <c r="E60" s="10" t="str">
        <f t="shared" si="287"/>
        <v>1|2|500000,1|1|648</v>
      </c>
      <c r="G60" s="10">
        <f>'充值活动|RMBActivities'!E40</f>
        <v>648</v>
      </c>
      <c r="H60" s="11">
        <f t="shared" si="324"/>
        <v>0</v>
      </c>
      <c r="I60" s="11">
        <f t="shared" si="325"/>
        <v>0</v>
      </c>
      <c r="J60" s="138" t="str">
        <f t="shared" si="326"/>
        <v>[[0,10],[0,10],[0,14],[0,20],[0,20],[0,20],[0,20],[0,25],[0,30],[0,25]]</v>
      </c>
      <c r="K60" s="138" t="str">
        <f t="shared" si="327"/>
        <v>[[0,10],[0,10],[0,14],[0,20],[0,20],[0,20],[0,20],[0,25],[0,30],[0,25]]</v>
      </c>
      <c r="L60" s="138" t="str">
        <f t="shared" si="19"/>
        <v>[[9,[0,10]],[10,[0,10]],[11,[0,10]],[12,[0,10]]]</v>
      </c>
      <c r="M60" s="138" t="str">
        <f t="shared" si="20"/>
        <v>[[9,[0,10]],[10,[0,10]],[11,[0,10]],[12,[0,10]]]</v>
      </c>
      <c r="N60" s="11">
        <f t="shared" si="328"/>
        <v>0</v>
      </c>
      <c r="O60" s="11">
        <f t="shared" si="329"/>
        <v>648</v>
      </c>
      <c r="P60" s="140" t="s">
        <v>247</v>
      </c>
      <c r="Q60" s="10">
        <f t="shared" si="265"/>
        <v>1507</v>
      </c>
      <c r="R60" s="138" t="str">
        <f t="shared" si="330"/>
        <v>1507多买多送.星钻648元</v>
      </c>
      <c r="S60" s="132" t="str">
        <f t="shared" si="331"/>
        <v>[[1,129600],[2,259200],[3,518400],[4,777600]]</v>
      </c>
      <c r="T60" s="132" t="str">
        <f t="shared" si="332"/>
        <v>[[1,0],[2,0],[3,0],[4,0]]</v>
      </c>
      <c r="U60" s="138">
        <f t="shared" si="333"/>
        <v>0</v>
      </c>
      <c r="V60" s="142">
        <v>0</v>
      </c>
      <c r="W60" s="142">
        <v>0</v>
      </c>
      <c r="X60" s="142" t="str">
        <f t="shared" si="28"/>
        <v/>
      </c>
      <c r="Z60" s="138">
        <f t="shared" si="334"/>
        <v>0</v>
      </c>
      <c r="AA60" s="138">
        <f t="shared" si="335"/>
        <v>0</v>
      </c>
      <c r="AB60" s="148">
        <f t="shared" si="336"/>
        <v>0</v>
      </c>
      <c r="AC60" s="138">
        <f t="shared" si="337"/>
        <v>64800000</v>
      </c>
      <c r="AE60" s="154">
        <f t="shared" si="349"/>
        <v>0</v>
      </c>
      <c r="AF60" s="151">
        <v>0</v>
      </c>
      <c r="AG60" s="11">
        <v>0</v>
      </c>
      <c r="AH60" s="11">
        <v>0</v>
      </c>
      <c r="AI60" s="9" t="s">
        <v>248</v>
      </c>
      <c r="AJ60" s="9">
        <f t="shared" si="350"/>
        <v>64800000</v>
      </c>
      <c r="AK60" s="9">
        <f ca="1">_xlfn.IFNA(INDEX('充值活动|RMBActivities'!$S$5:$AS$59,MATCH($A60,'充值活动|RMBActivities'!$A:$A,0)-4,MATCH(AK$4,INDIRECT("'充值活动|RMBActivities'!$S"&amp;MATCH($A60,'充值活动|RMBActivities'!$A:$A,0)&amp;":$AQ"&amp;MATCH($A60,'充值活动|RMBActivities'!$A:$A,0)),0)+3),0)</f>
        <v>0</v>
      </c>
      <c r="AL60" s="9">
        <f t="shared" ca="1" si="351"/>
        <v>0</v>
      </c>
      <c r="AM60" s="9">
        <f ca="1">_xlfn.IFNA(INDEX('充值活动|RMBActivities'!$S$5:$AS$59,MATCH($A60,'充值活动|RMBActivities'!$A:$A,0)-4,MATCH(AM$4,INDIRECT("'充值活动|RMBActivities'!$S"&amp;MATCH($A60,'充值活动|RMBActivities'!$A:$A,0)&amp;":$AQ"&amp;MATCH($A60,'充值活动|RMBActivities'!$A:$A,0)),0)+3),0)</f>
        <v>0</v>
      </c>
      <c r="AN60" s="9">
        <f t="shared" ca="1" si="352"/>
        <v>0</v>
      </c>
      <c r="AO60" s="9">
        <f ca="1">_xlfn.IFNA(INDEX('充值活动|RMBActivities'!$S$5:$AS$59,MATCH($A60,'充值活动|RMBActivities'!$A:$A,0)-4,MATCH(AO$4,INDIRECT("'充值活动|RMBActivities'!$S"&amp;MATCH($A60,'充值活动|RMBActivities'!$A:$A,0)&amp;":$AQ"&amp;MATCH($A60,'充值活动|RMBActivities'!$A:$A,0)),0)+3),0)</f>
        <v>0</v>
      </c>
      <c r="AP60" s="9">
        <f t="shared" ca="1" si="353"/>
        <v>0</v>
      </c>
      <c r="AQ60" s="9">
        <f ca="1">_xlfn.IFNA(INDEX('充值活动|RMBActivities'!$S$5:$AS$59,MATCH($A60,'充值活动|RMBActivities'!$A:$A,0)-4,MATCH(AQ$4,INDIRECT("'充值活动|RMBActivities'!$S"&amp;MATCH($A60,'充值活动|RMBActivities'!$A:$A,0)&amp;":$AQ"&amp;MATCH($A60,'充值活动|RMBActivities'!$A:$A,0)),0)+3),0)</f>
        <v>0</v>
      </c>
      <c r="AR60" s="9">
        <f t="shared" ca="1" si="354"/>
        <v>0</v>
      </c>
      <c r="AS60" s="9">
        <f ca="1">_xlfn.IFNA(INDEX('充值活动|RMBActivities'!$S$5:$AS$59,MATCH($A60,'充值活动|RMBActivities'!$A:$A,0)-4,MATCH(AS$4,INDIRECT("'充值活动|RMBActivities'!$S"&amp;MATCH($A60,'充值活动|RMBActivities'!$A:$A,0)&amp;":$AQ"&amp;MATCH($A60,'充值活动|RMBActivities'!$A:$A,0)),0)+3),0)</f>
        <v>0</v>
      </c>
      <c r="AT60" s="9">
        <f t="shared" ca="1" si="355"/>
        <v>0</v>
      </c>
      <c r="AU60" s="9">
        <f ca="1">_xlfn.IFNA(INDEX('充值活动|RMBActivities'!$S$5:$AS$59,MATCH($A60,'充值活动|RMBActivities'!$A:$A,0)-4,MATCH(AU$4,INDIRECT("'充值活动|RMBActivities'!$S"&amp;MATCH($A60,'充值活动|RMBActivities'!$A:$A,0)&amp;":$AQ"&amp;MATCH($A60,'充值活动|RMBActivities'!$A:$A,0)),0)+3),0)</f>
        <v>0</v>
      </c>
      <c r="AV60" s="9">
        <f t="shared" ca="1" si="356"/>
        <v>0</v>
      </c>
      <c r="AW60" s="9">
        <f ca="1">_xlfn.IFNA(INDEX('充值活动|RMBActivities'!$S$5:$AS$59,MATCH($A60,'充值活动|RMBActivities'!$A:$A,0)-4,MATCH(AW$4,INDIRECT("'充值活动|RMBActivities'!$S"&amp;MATCH($A60,'充值活动|RMBActivities'!$A:$A,0)&amp;":$AQ"&amp;MATCH($A60,'充值活动|RMBActivities'!$A:$A,0)),0)+3),0)</f>
        <v>0</v>
      </c>
      <c r="AX60" s="9">
        <f t="shared" ca="1" si="357"/>
        <v>0</v>
      </c>
      <c r="AY60" s="9">
        <f ca="1">_xlfn.IFNA(INDEX('充值活动|RMBActivities'!$S$5:$AS$59,MATCH($A60,'充值活动|RMBActivities'!$A:$A,0)-4,MATCH(AY$4,INDIRECT("'充值活动|RMBActivities'!$S"&amp;MATCH($A60,'充值活动|RMBActivities'!$A:$A,0)&amp;":$AQ"&amp;MATCH($A60,'充值活动|RMBActivities'!$A:$A,0)),0)+3),0)</f>
        <v>0</v>
      </c>
      <c r="AZ60" s="9">
        <f t="shared" ca="1" si="358"/>
        <v>0</v>
      </c>
      <c r="BC60" s="11">
        <f t="shared" ca="1" si="359"/>
        <v>0</v>
      </c>
      <c r="BD60" s="170">
        <f t="shared" ca="1" si="360"/>
        <v>0</v>
      </c>
      <c r="BE60" s="11">
        <f t="shared" ca="1" si="361"/>
        <v>64800000</v>
      </c>
      <c r="BF60" s="170">
        <f t="shared" ca="1" si="362"/>
        <v>100000</v>
      </c>
      <c r="BG60" s="11">
        <f t="shared" ca="1" si="363"/>
        <v>64800000</v>
      </c>
      <c r="BH60" s="170">
        <f t="shared" ca="1" si="364"/>
        <v>100000</v>
      </c>
      <c r="BI60" s="10">
        <f t="shared" si="365"/>
        <v>648</v>
      </c>
      <c r="BU60" s="142">
        <v>0.4</v>
      </c>
      <c r="BV60" s="138">
        <f t="shared" si="311"/>
        <v>129600</v>
      </c>
      <c r="BW60" s="138">
        <f t="shared" si="311"/>
        <v>259200</v>
      </c>
      <c r="BX60" s="138">
        <f t="shared" si="311"/>
        <v>518400</v>
      </c>
      <c r="BY60" s="138">
        <f t="shared" si="311"/>
        <v>777600</v>
      </c>
      <c r="CA60" s="138">
        <f t="shared" si="366"/>
        <v>0</v>
      </c>
      <c r="CD60" s="146">
        <f t="shared" si="312"/>
        <v>0</v>
      </c>
      <c r="CE60" s="147">
        <f t="shared" si="313"/>
        <v>0</v>
      </c>
      <c r="CF60" s="138">
        <f t="shared" si="338"/>
        <v>0</v>
      </c>
      <c r="CG60" s="138">
        <f t="shared" si="339"/>
        <v>0</v>
      </c>
      <c r="CH60" s="138">
        <f t="shared" si="47"/>
        <v>0</v>
      </c>
      <c r="CI60" s="138">
        <f t="shared" si="340"/>
        <v>10</v>
      </c>
      <c r="CJ60" s="138">
        <f t="shared" si="48"/>
        <v>0</v>
      </c>
      <c r="CK60" s="138">
        <f t="shared" si="340"/>
        <v>10</v>
      </c>
      <c r="CL60" s="138">
        <f t="shared" si="49"/>
        <v>0</v>
      </c>
      <c r="CM60" s="138">
        <f t="shared" si="340"/>
        <v>14</v>
      </c>
      <c r="CN60" s="138">
        <f t="shared" si="50"/>
        <v>0</v>
      </c>
      <c r="CO60" s="138">
        <f t="shared" si="340"/>
        <v>20</v>
      </c>
      <c r="CP60" s="138">
        <f t="shared" si="51"/>
        <v>0</v>
      </c>
      <c r="CQ60" s="138">
        <f t="shared" si="340"/>
        <v>20</v>
      </c>
      <c r="CR60" s="138">
        <f t="shared" si="52"/>
        <v>0</v>
      </c>
      <c r="CS60" s="138">
        <f t="shared" si="233"/>
        <v>20</v>
      </c>
      <c r="CT60" s="138">
        <f t="shared" si="53"/>
        <v>0</v>
      </c>
      <c r="CU60" s="138">
        <f t="shared" si="113"/>
        <v>20</v>
      </c>
      <c r="CV60" s="138">
        <f t="shared" si="54"/>
        <v>0</v>
      </c>
      <c r="CW60" s="138">
        <f t="shared" si="114"/>
        <v>25</v>
      </c>
      <c r="CX60" s="138">
        <f t="shared" si="55"/>
        <v>0</v>
      </c>
      <c r="CY60" s="138">
        <f t="shared" si="115"/>
        <v>30</v>
      </c>
      <c r="CZ60" s="138">
        <f t="shared" si="56"/>
        <v>0</v>
      </c>
      <c r="DA60" s="138">
        <f t="shared" si="116"/>
        <v>25</v>
      </c>
      <c r="DB60" s="180">
        <f t="shared" si="341"/>
        <v>0</v>
      </c>
      <c r="DC60" s="138">
        <f t="shared" si="58"/>
        <v>0</v>
      </c>
      <c r="DD60" s="138">
        <f t="shared" si="320"/>
        <v>10</v>
      </c>
      <c r="DE60" s="138">
        <f t="shared" si="59"/>
        <v>0</v>
      </c>
      <c r="DF60" s="138">
        <f t="shared" si="320"/>
        <v>10</v>
      </c>
      <c r="DG60" s="138">
        <f t="shared" si="60"/>
        <v>0</v>
      </c>
      <c r="DH60" s="138">
        <f t="shared" si="320"/>
        <v>14</v>
      </c>
      <c r="DI60" s="138">
        <f t="shared" si="61"/>
        <v>0</v>
      </c>
      <c r="DJ60" s="138">
        <f t="shared" si="320"/>
        <v>20</v>
      </c>
      <c r="DK60" s="138">
        <f t="shared" si="62"/>
        <v>0</v>
      </c>
      <c r="DL60" s="138">
        <f t="shared" si="320"/>
        <v>20</v>
      </c>
      <c r="DM60" s="138">
        <f t="shared" si="63"/>
        <v>0</v>
      </c>
      <c r="DN60" s="138">
        <f t="shared" si="319"/>
        <v>20</v>
      </c>
      <c r="DO60" s="138">
        <f t="shared" si="64"/>
        <v>0</v>
      </c>
      <c r="DP60" s="138">
        <f t="shared" si="118"/>
        <v>20</v>
      </c>
      <c r="DQ60" s="138">
        <f t="shared" si="65"/>
        <v>0</v>
      </c>
      <c r="DR60" s="138">
        <f t="shared" si="119"/>
        <v>25</v>
      </c>
      <c r="DS60" s="138">
        <f t="shared" si="66"/>
        <v>0</v>
      </c>
      <c r="DT60" s="138">
        <f t="shared" si="120"/>
        <v>30</v>
      </c>
      <c r="DU60" s="138">
        <f t="shared" si="67"/>
        <v>0</v>
      </c>
      <c r="DV60" s="138">
        <f t="shared" si="121"/>
        <v>25</v>
      </c>
      <c r="DW60" s="180">
        <f t="shared" si="342"/>
        <v>0</v>
      </c>
      <c r="DZ60" s="146">
        <f t="shared" si="69"/>
        <v>0</v>
      </c>
      <c r="EA60" s="147">
        <f t="shared" si="70"/>
        <v>0</v>
      </c>
      <c r="EB60" s="181"/>
      <c r="EC60" s="147">
        <f t="shared" si="122"/>
        <v>0.5</v>
      </c>
      <c r="ED60" s="138">
        <f t="shared" si="71"/>
        <v>0</v>
      </c>
      <c r="EE60" s="138">
        <f t="shared" si="72"/>
        <v>0</v>
      </c>
      <c r="EF60" s="138">
        <f t="shared" si="73"/>
        <v>0</v>
      </c>
      <c r="EG60" s="138">
        <f t="shared" si="321"/>
        <v>10</v>
      </c>
      <c r="EH60" s="180">
        <f t="shared" si="74"/>
        <v>0</v>
      </c>
      <c r="EI60" s="138">
        <f t="shared" si="75"/>
        <v>0</v>
      </c>
      <c r="EJ60" s="138">
        <f t="shared" si="322"/>
        <v>10</v>
      </c>
      <c r="EK60" s="180">
        <f t="shared" si="76"/>
        <v>0</v>
      </c>
      <c r="EM60" s="147">
        <f t="shared" si="125"/>
        <v>0.75</v>
      </c>
      <c r="EN60" s="138">
        <f t="shared" si="77"/>
        <v>0</v>
      </c>
      <c r="EO60" s="138">
        <f t="shared" si="78"/>
        <v>0</v>
      </c>
      <c r="EP60" s="138">
        <f t="shared" si="79"/>
        <v>0</v>
      </c>
      <c r="EQ60" s="138">
        <f t="shared" si="126"/>
        <v>10</v>
      </c>
      <c r="ER60" s="180">
        <f t="shared" si="80"/>
        <v>0</v>
      </c>
      <c r="ES60" s="138">
        <f t="shared" si="81"/>
        <v>0</v>
      </c>
      <c r="ET60" s="138">
        <f t="shared" si="127"/>
        <v>10</v>
      </c>
      <c r="EU60" s="180">
        <f t="shared" si="82"/>
        <v>0</v>
      </c>
      <c r="EW60" s="147">
        <f t="shared" si="128"/>
        <v>1.25</v>
      </c>
      <c r="EX60" s="138">
        <f t="shared" si="83"/>
        <v>0</v>
      </c>
      <c r="EY60" s="138">
        <f t="shared" si="84"/>
        <v>0</v>
      </c>
      <c r="EZ60" s="138">
        <f t="shared" si="85"/>
        <v>0</v>
      </c>
      <c r="FA60" s="138">
        <f t="shared" si="129"/>
        <v>10</v>
      </c>
      <c r="FB60" s="180">
        <f t="shared" si="86"/>
        <v>0</v>
      </c>
      <c r="FC60" s="138">
        <f t="shared" si="87"/>
        <v>0</v>
      </c>
      <c r="FD60" s="138">
        <f t="shared" si="130"/>
        <v>10</v>
      </c>
      <c r="FE60" s="180">
        <f t="shared" si="88"/>
        <v>0</v>
      </c>
      <c r="FG60" s="147">
        <f t="shared" si="131"/>
        <v>1.5</v>
      </c>
      <c r="FH60" s="138">
        <f t="shared" si="89"/>
        <v>0</v>
      </c>
      <c r="FI60" s="138">
        <f t="shared" si="90"/>
        <v>0</v>
      </c>
      <c r="FJ60" s="138">
        <f t="shared" si="91"/>
        <v>0</v>
      </c>
      <c r="FK60" s="138">
        <f t="shared" si="132"/>
        <v>10</v>
      </c>
      <c r="FL60" s="180">
        <f t="shared" si="92"/>
        <v>0</v>
      </c>
      <c r="FM60" s="138">
        <f t="shared" si="93"/>
        <v>0</v>
      </c>
      <c r="FN60" s="138">
        <f t="shared" si="133"/>
        <v>10</v>
      </c>
      <c r="FO60" s="180">
        <f t="shared" si="94"/>
        <v>0</v>
      </c>
      <c r="FQ60" s="138">
        <f t="shared" si="347"/>
        <v>0</v>
      </c>
      <c r="FR60" s="170">
        <f t="shared" si="95"/>
        <v>0</v>
      </c>
      <c r="FS60" s="138">
        <f t="shared" si="348"/>
        <v>0</v>
      </c>
      <c r="FT60" s="170">
        <f t="shared" si="96"/>
        <v>0</v>
      </c>
      <c r="FU60" s="192">
        <v>0</v>
      </c>
      <c r="FW60" s="193">
        <f t="shared" si="264"/>
        <v>0</v>
      </c>
      <c r="FX60" s="193">
        <f t="shared" si="97"/>
        <v>0</v>
      </c>
      <c r="FY60" s="193">
        <f t="shared" si="98"/>
        <v>40</v>
      </c>
      <c r="FZ60" s="193">
        <f t="shared" si="99"/>
        <v>0</v>
      </c>
      <c r="GA60" s="193">
        <f t="shared" si="100"/>
        <v>0</v>
      </c>
      <c r="GB60" s="193">
        <f t="shared" si="101"/>
        <v>45</v>
      </c>
      <c r="GC60" s="193">
        <f t="shared" si="102"/>
        <v>0</v>
      </c>
      <c r="GD60" s="193">
        <f t="shared" si="103"/>
        <v>0</v>
      </c>
      <c r="GE60" s="193">
        <f t="shared" si="104"/>
        <v>15</v>
      </c>
      <c r="GF60" s="19">
        <f t="shared" si="226"/>
        <v>0</v>
      </c>
      <c r="GG60" s="19">
        <f t="shared" si="105"/>
        <v>0</v>
      </c>
      <c r="GH60" s="11">
        <f t="shared" si="106"/>
        <v>0</v>
      </c>
      <c r="GI60" s="11" t="str">
        <f t="shared" si="107"/>
        <v/>
      </c>
    </row>
    <row r="61" spans="1:191" x14ac:dyDescent="0.25">
      <c r="A61" s="10">
        <v>1508</v>
      </c>
      <c r="B61" s="126" t="str">
        <f>"多买多送.金币"&amp;G61&amp;"元"</f>
        <v>多买多送.金币6元</v>
      </c>
      <c r="C61" s="127" t="str">
        <f t="shared" si="344"/>
        <v>购买后，最高可得10倍奖励</v>
      </c>
      <c r="D61" s="128">
        <v>1001</v>
      </c>
      <c r="E61" s="10" t="str">
        <f t="shared" si="287"/>
        <v>1|2|60000,1|1|6</v>
      </c>
      <c r="G61" s="10">
        <f>'充值活动|RMBActivities'!E41</f>
        <v>6</v>
      </c>
      <c r="H61" s="11">
        <f t="shared" si="324"/>
        <v>0</v>
      </c>
      <c r="I61" s="11">
        <f t="shared" si="325"/>
        <v>0</v>
      </c>
      <c r="J61" s="138" t="str">
        <f t="shared" si="326"/>
        <v>[[0,10],[0,10],[0,14],[0,20],[0,20],[0,20],[0,20],[0,25],[0,30],[0,25]]</v>
      </c>
      <c r="K61" s="138" t="str">
        <f t="shared" si="327"/>
        <v>[[0,10],[0,10],[0,14],[0,20],[0,20],[0,20],[0,20],[0,25],[0,30],[0,25]]</v>
      </c>
      <c r="L61" s="138" t="str">
        <f t="shared" si="19"/>
        <v>[[9,[0,10]],[10,[0,10]],[11,[0,10]],[12,[0,10]]]</v>
      </c>
      <c r="M61" s="138" t="str">
        <f t="shared" si="20"/>
        <v>[[9,[0,10]],[10,[0,10]],[11,[0,10]],[12,[0,10]]]</v>
      </c>
      <c r="N61" s="11">
        <f t="shared" ca="1" si="328"/>
        <v>6</v>
      </c>
      <c r="O61" s="11">
        <f t="shared" ca="1" si="329"/>
        <v>0</v>
      </c>
      <c r="P61" s="140" t="s">
        <v>249</v>
      </c>
      <c r="Q61" s="10">
        <f t="shared" si="265"/>
        <v>1508</v>
      </c>
      <c r="R61" s="138" t="str">
        <f t="shared" si="330"/>
        <v>1508多买多送.金币6元</v>
      </c>
      <c r="S61" s="132" t="str">
        <f t="shared" si="331"/>
        <v>[[1,1050],[2,2100],[3,4200],[4,6300]]</v>
      </c>
      <c r="T61" s="132" t="str">
        <f t="shared" si="332"/>
        <v>[[1,150000],[2,150000],[3,150000],[4,150000]]</v>
      </c>
      <c r="U61" s="138">
        <f t="shared" si="333"/>
        <v>1500000</v>
      </c>
      <c r="V61" s="142">
        <v>0</v>
      </c>
      <c r="W61" s="142">
        <v>0</v>
      </c>
      <c r="X61" s="138" t="str">
        <f t="shared" si="28"/>
        <v/>
      </c>
      <c r="Z61" s="138">
        <f t="shared" si="334"/>
        <v>1500000</v>
      </c>
      <c r="AA61" s="138">
        <f t="shared" si="335"/>
        <v>1500000</v>
      </c>
      <c r="AB61" s="150">
        <f t="shared" ref="AB61:AB67" ca="1" si="367">AH61+I61+AT61+AV61+AX61+AZ61</f>
        <v>1500000</v>
      </c>
      <c r="AC61" s="138">
        <f t="shared" ref="AC61:AC67" ca="1" si="368">AJ61+AL61+AN61+AP61+AR61</f>
        <v>0</v>
      </c>
      <c r="AE61" s="154">
        <f t="shared" si="349"/>
        <v>0</v>
      </c>
      <c r="AF61" s="151">
        <v>0</v>
      </c>
      <c r="AG61" s="11">
        <f t="shared" ref="AG61:AG67" si="369">AH61</f>
        <v>1500000</v>
      </c>
      <c r="AH61" s="11">
        <f>RIGHT('充值活动|RMBActivities'!F41,LEN('充值活动|RMBActivities'!F41)-4)*2.5</f>
        <v>1500000</v>
      </c>
      <c r="AI61" s="9">
        <f ca="1">_xlfn.IFNA(INDEX('充值活动|RMBActivities'!$S$5:$AS$59,MATCH($A61,'充值活动|RMBActivities'!$A:$A,0)-4,MATCH(AI$4,INDIRECT("'充值活动|RMBActivities'!$S"&amp;MATCH($A61,'充值活动|RMBActivities'!$A:$A,0)&amp;":$AQ"&amp;MATCH($A61,'充值活动|RMBActivities'!$A:$A,0)),0)+3),0)</f>
        <v>0</v>
      </c>
      <c r="AJ61" s="9">
        <f t="shared" ca="1" si="350"/>
        <v>0</v>
      </c>
      <c r="AK61" s="9">
        <f ca="1">_xlfn.IFNA(INDEX('充值活动|RMBActivities'!$S$5:$AS$59,MATCH($A61,'充值活动|RMBActivities'!$A:$A,0)-4,MATCH(AK$4,INDIRECT("'充值活动|RMBActivities'!$S"&amp;MATCH($A61,'充值活动|RMBActivities'!$A:$A,0)&amp;":$AQ"&amp;MATCH($A61,'充值活动|RMBActivities'!$A:$A,0)),0)+3),0)</f>
        <v>0</v>
      </c>
      <c r="AL61" s="9">
        <f t="shared" ca="1" si="351"/>
        <v>0</v>
      </c>
      <c r="AM61" s="9">
        <f ca="1">_xlfn.IFNA(INDEX('充值活动|RMBActivities'!$S$5:$AS$59,MATCH($A61,'充值活动|RMBActivities'!$A:$A,0)-4,MATCH(AM$4,INDIRECT("'充值活动|RMBActivities'!$S"&amp;MATCH($A61,'充值活动|RMBActivities'!$A:$A,0)&amp;":$AQ"&amp;MATCH($A61,'充值活动|RMBActivities'!$A:$A,0)),0)+3),0)</f>
        <v>0</v>
      </c>
      <c r="AN61" s="9">
        <f t="shared" ca="1" si="352"/>
        <v>0</v>
      </c>
      <c r="AO61" s="9">
        <f ca="1">_xlfn.IFNA(INDEX('充值活动|RMBActivities'!$S$5:$AS$59,MATCH($A61,'充值活动|RMBActivities'!$A:$A,0)-4,MATCH(AO$4,INDIRECT("'充值活动|RMBActivities'!$S"&amp;MATCH($A61,'充值活动|RMBActivities'!$A:$A,0)&amp;":$AQ"&amp;MATCH($A61,'充值活动|RMBActivities'!$A:$A,0)),0)+3),0)</f>
        <v>0</v>
      </c>
      <c r="AP61" s="9">
        <f t="shared" ca="1" si="353"/>
        <v>0</v>
      </c>
      <c r="AQ61" s="9">
        <f ca="1">_xlfn.IFNA(INDEX('充值活动|RMBActivities'!$S$5:$AS$59,MATCH($A61,'充值活动|RMBActivities'!$A:$A,0)-4,MATCH(AQ$4,INDIRECT("'充值活动|RMBActivities'!$S"&amp;MATCH($A61,'充值活动|RMBActivities'!$A:$A,0)&amp;":$AQ"&amp;MATCH($A61,'充值活动|RMBActivities'!$A:$A,0)),0)+3),0)</f>
        <v>0</v>
      </c>
      <c r="AR61" s="9">
        <f t="shared" ca="1" si="354"/>
        <v>0</v>
      </c>
      <c r="AS61" s="9">
        <f ca="1">_xlfn.IFNA(INDEX('充值活动|RMBActivities'!$S$5:$AS$59,MATCH($A61,'充值活动|RMBActivities'!$A:$A,0)-4,MATCH(AS$4,INDIRECT("'充值活动|RMBActivities'!$S"&amp;MATCH($A61,'充值活动|RMBActivities'!$A:$A,0)&amp;":$AQ"&amp;MATCH($A61,'充值活动|RMBActivities'!$A:$A,0)),0)+3),0)</f>
        <v>0</v>
      </c>
      <c r="AT61" s="9">
        <f t="shared" ca="1" si="355"/>
        <v>0</v>
      </c>
      <c r="AU61" s="9">
        <f ca="1">_xlfn.IFNA(INDEX('充值活动|RMBActivities'!$S$5:$AS$59,MATCH($A61,'充值活动|RMBActivities'!$A:$A,0)-4,MATCH(AU$4,INDIRECT("'充值活动|RMBActivities'!$S"&amp;MATCH($A61,'充值活动|RMBActivities'!$A:$A,0)&amp;":$AQ"&amp;MATCH($A61,'充值活动|RMBActivities'!$A:$A,0)),0)+3),0)</f>
        <v>0</v>
      </c>
      <c r="AV61" s="9">
        <f t="shared" ca="1" si="356"/>
        <v>0</v>
      </c>
      <c r="AW61" s="9">
        <f ca="1">_xlfn.IFNA(INDEX('充值活动|RMBActivities'!$S$5:$AS$59,MATCH($A61,'充值活动|RMBActivities'!$A:$A,0)-4,MATCH(AW$4,INDIRECT("'充值活动|RMBActivities'!$S"&amp;MATCH($A61,'充值活动|RMBActivities'!$A:$A,0)&amp;":$AQ"&amp;MATCH($A61,'充值活动|RMBActivities'!$A:$A,0)),0)+3),0)</f>
        <v>0</v>
      </c>
      <c r="AX61" s="9">
        <f t="shared" ca="1" si="357"/>
        <v>0</v>
      </c>
      <c r="AY61" s="9">
        <f ca="1">_xlfn.IFNA(INDEX('充值活动|RMBActivities'!$S$5:$AS$59,MATCH($A61,'充值活动|RMBActivities'!$A:$A,0)-4,MATCH(AY$4,INDIRECT("'充值活动|RMBActivities'!$S"&amp;MATCH($A61,'充值活动|RMBActivities'!$A:$A,0)&amp;":$AQ"&amp;MATCH($A61,'充值活动|RMBActivities'!$A:$A,0)),0)+3),0)</f>
        <v>0</v>
      </c>
      <c r="AZ61" s="9">
        <f t="shared" ca="1" si="358"/>
        <v>0</v>
      </c>
      <c r="BC61" s="11">
        <f t="shared" ca="1" si="359"/>
        <v>1500000</v>
      </c>
      <c r="BD61" s="170">
        <f t="shared" ca="1" si="360"/>
        <v>250000</v>
      </c>
      <c r="BE61" s="11">
        <f t="shared" ca="1" si="361"/>
        <v>1500000</v>
      </c>
      <c r="BF61" s="170">
        <f t="shared" ca="1" si="362"/>
        <v>250000</v>
      </c>
      <c r="BG61" s="11">
        <f t="shared" ca="1" si="363"/>
        <v>1500000</v>
      </c>
      <c r="BH61" s="170">
        <f t="shared" ca="1" si="364"/>
        <v>250000</v>
      </c>
      <c r="BI61" s="10">
        <f t="shared" si="365"/>
        <v>6</v>
      </c>
      <c r="BU61" s="142">
        <v>0.35</v>
      </c>
      <c r="BV61" s="138">
        <f t="shared" si="311"/>
        <v>1050</v>
      </c>
      <c r="BW61" s="138">
        <f t="shared" si="311"/>
        <v>2100</v>
      </c>
      <c r="BX61" s="138">
        <f t="shared" si="311"/>
        <v>4200</v>
      </c>
      <c r="BY61" s="138">
        <f t="shared" si="311"/>
        <v>6300</v>
      </c>
      <c r="CA61" s="138">
        <f t="shared" si="366"/>
        <v>150000</v>
      </c>
      <c r="CD61" s="146">
        <f t="shared" si="312"/>
        <v>0</v>
      </c>
      <c r="CE61" s="147">
        <f t="shared" si="313"/>
        <v>0</v>
      </c>
      <c r="CF61" s="138">
        <f t="shared" si="338"/>
        <v>0</v>
      </c>
      <c r="CG61" s="138">
        <f t="shared" si="339"/>
        <v>0</v>
      </c>
      <c r="CH61" s="138">
        <f t="shared" si="47"/>
        <v>0</v>
      </c>
      <c r="CI61" s="138">
        <f t="shared" si="340"/>
        <v>10</v>
      </c>
      <c r="CJ61" s="138">
        <f t="shared" si="48"/>
        <v>0</v>
      </c>
      <c r="CK61" s="138">
        <f t="shared" si="340"/>
        <v>10</v>
      </c>
      <c r="CL61" s="138">
        <f t="shared" si="49"/>
        <v>0</v>
      </c>
      <c r="CM61" s="138">
        <f t="shared" si="340"/>
        <v>14</v>
      </c>
      <c r="CN61" s="138">
        <f t="shared" si="50"/>
        <v>0</v>
      </c>
      <c r="CO61" s="138">
        <f t="shared" si="340"/>
        <v>20</v>
      </c>
      <c r="CP61" s="138">
        <f t="shared" si="51"/>
        <v>0</v>
      </c>
      <c r="CQ61" s="138">
        <f t="shared" si="340"/>
        <v>20</v>
      </c>
      <c r="CR61" s="138">
        <f t="shared" si="52"/>
        <v>0</v>
      </c>
      <c r="CS61" s="138">
        <f t="shared" si="233"/>
        <v>20</v>
      </c>
      <c r="CT61" s="138">
        <f t="shared" si="53"/>
        <v>0</v>
      </c>
      <c r="CU61" s="138">
        <f t="shared" si="113"/>
        <v>20</v>
      </c>
      <c r="CV61" s="138">
        <f t="shared" si="54"/>
        <v>0</v>
      </c>
      <c r="CW61" s="138">
        <f t="shared" si="114"/>
        <v>25</v>
      </c>
      <c r="CX61" s="138">
        <f t="shared" si="55"/>
        <v>0</v>
      </c>
      <c r="CY61" s="138">
        <f t="shared" si="115"/>
        <v>30</v>
      </c>
      <c r="CZ61" s="138">
        <f t="shared" si="56"/>
        <v>0</v>
      </c>
      <c r="DA61" s="138">
        <f t="shared" si="116"/>
        <v>25</v>
      </c>
      <c r="DB61" s="180">
        <f t="shared" si="341"/>
        <v>0</v>
      </c>
      <c r="DC61" s="138">
        <f t="shared" si="58"/>
        <v>0</v>
      </c>
      <c r="DD61" s="138">
        <f t="shared" si="320"/>
        <v>10</v>
      </c>
      <c r="DE61" s="138">
        <f t="shared" si="59"/>
        <v>0</v>
      </c>
      <c r="DF61" s="138">
        <f t="shared" si="320"/>
        <v>10</v>
      </c>
      <c r="DG61" s="138">
        <f t="shared" si="60"/>
        <v>0</v>
      </c>
      <c r="DH61" s="138">
        <f t="shared" si="320"/>
        <v>14</v>
      </c>
      <c r="DI61" s="138">
        <f t="shared" si="61"/>
        <v>0</v>
      </c>
      <c r="DJ61" s="138">
        <f t="shared" si="320"/>
        <v>20</v>
      </c>
      <c r="DK61" s="138">
        <f t="shared" si="62"/>
        <v>0</v>
      </c>
      <c r="DL61" s="138">
        <f t="shared" si="320"/>
        <v>20</v>
      </c>
      <c r="DM61" s="138">
        <f t="shared" si="63"/>
        <v>0</v>
      </c>
      <c r="DN61" s="138">
        <f t="shared" si="319"/>
        <v>20</v>
      </c>
      <c r="DO61" s="138">
        <f t="shared" si="64"/>
        <v>0</v>
      </c>
      <c r="DP61" s="138">
        <f t="shared" si="118"/>
        <v>20</v>
      </c>
      <c r="DQ61" s="138">
        <f t="shared" si="65"/>
        <v>0</v>
      </c>
      <c r="DR61" s="138">
        <f t="shared" si="119"/>
        <v>25</v>
      </c>
      <c r="DS61" s="138">
        <f t="shared" si="66"/>
        <v>0</v>
      </c>
      <c r="DT61" s="138">
        <f t="shared" si="120"/>
        <v>30</v>
      </c>
      <c r="DU61" s="138">
        <f t="shared" si="67"/>
        <v>0</v>
      </c>
      <c r="DV61" s="138">
        <f t="shared" si="121"/>
        <v>25</v>
      </c>
      <c r="DW61" s="180">
        <f t="shared" si="342"/>
        <v>0</v>
      </c>
      <c r="DZ61" s="146">
        <f t="shared" si="69"/>
        <v>0</v>
      </c>
      <c r="EA61" s="147">
        <f t="shared" si="70"/>
        <v>0</v>
      </c>
      <c r="EB61" s="181"/>
      <c r="EC61" s="147">
        <f t="shared" si="122"/>
        <v>0.5</v>
      </c>
      <c r="ED61" s="138">
        <f t="shared" si="71"/>
        <v>0</v>
      </c>
      <c r="EE61" s="138">
        <f t="shared" si="72"/>
        <v>0</v>
      </c>
      <c r="EF61" s="138">
        <f t="shared" si="73"/>
        <v>0</v>
      </c>
      <c r="EG61" s="138">
        <f t="shared" si="321"/>
        <v>10</v>
      </c>
      <c r="EH61" s="180">
        <f t="shared" si="74"/>
        <v>0</v>
      </c>
      <c r="EI61" s="138">
        <f t="shared" si="75"/>
        <v>0</v>
      </c>
      <c r="EJ61" s="138">
        <f t="shared" si="322"/>
        <v>10</v>
      </c>
      <c r="EK61" s="180">
        <f t="shared" si="76"/>
        <v>0</v>
      </c>
      <c r="EM61" s="147">
        <f t="shared" si="125"/>
        <v>0.75</v>
      </c>
      <c r="EN61" s="138">
        <f t="shared" si="77"/>
        <v>0</v>
      </c>
      <c r="EO61" s="138">
        <f t="shared" si="78"/>
        <v>0</v>
      </c>
      <c r="EP61" s="138">
        <f t="shared" si="79"/>
        <v>0</v>
      </c>
      <c r="EQ61" s="138">
        <f t="shared" si="126"/>
        <v>10</v>
      </c>
      <c r="ER61" s="180">
        <f t="shared" si="80"/>
        <v>0</v>
      </c>
      <c r="ES61" s="138">
        <f t="shared" si="81"/>
        <v>0</v>
      </c>
      <c r="ET61" s="138">
        <f t="shared" si="127"/>
        <v>10</v>
      </c>
      <c r="EU61" s="180">
        <f t="shared" si="82"/>
        <v>0</v>
      </c>
      <c r="EW61" s="147">
        <f t="shared" si="128"/>
        <v>1.25</v>
      </c>
      <c r="EX61" s="138">
        <f t="shared" si="83"/>
        <v>0</v>
      </c>
      <c r="EY61" s="138">
        <f t="shared" si="84"/>
        <v>0</v>
      </c>
      <c r="EZ61" s="138">
        <f t="shared" si="85"/>
        <v>0</v>
      </c>
      <c r="FA61" s="138">
        <f t="shared" si="129"/>
        <v>10</v>
      </c>
      <c r="FB61" s="180">
        <f t="shared" si="86"/>
        <v>0</v>
      </c>
      <c r="FC61" s="138">
        <f t="shared" si="87"/>
        <v>0</v>
      </c>
      <c r="FD61" s="138">
        <f t="shared" si="130"/>
        <v>10</v>
      </c>
      <c r="FE61" s="180">
        <f t="shared" si="88"/>
        <v>0</v>
      </c>
      <c r="FG61" s="147">
        <f t="shared" si="131"/>
        <v>1.5</v>
      </c>
      <c r="FH61" s="138">
        <f t="shared" si="89"/>
        <v>0</v>
      </c>
      <c r="FI61" s="138">
        <f t="shared" si="90"/>
        <v>0</v>
      </c>
      <c r="FJ61" s="138">
        <f t="shared" si="91"/>
        <v>0</v>
      </c>
      <c r="FK61" s="138">
        <f t="shared" si="132"/>
        <v>10</v>
      </c>
      <c r="FL61" s="180">
        <f t="shared" si="92"/>
        <v>0</v>
      </c>
      <c r="FM61" s="138">
        <f t="shared" si="93"/>
        <v>0</v>
      </c>
      <c r="FN61" s="138">
        <f t="shared" si="133"/>
        <v>10</v>
      </c>
      <c r="FO61" s="180">
        <f t="shared" si="94"/>
        <v>0</v>
      </c>
      <c r="FQ61" s="138">
        <f t="shared" ref="FQ61:FQ67" ca="1" si="370">AG61+AT61+AV61+AX61+AZ61</f>
        <v>1500000</v>
      </c>
      <c r="FR61" s="170">
        <f t="shared" ca="1" si="95"/>
        <v>250000</v>
      </c>
      <c r="FS61" s="138">
        <f t="shared" ref="FS61:FS69" ca="1" si="371">FQ61</f>
        <v>1500000</v>
      </c>
      <c r="FT61" s="170">
        <f t="shared" ca="1" si="96"/>
        <v>250000</v>
      </c>
      <c r="FU61" s="192">
        <v>0</v>
      </c>
      <c r="FW61" s="193">
        <f t="shared" si="264"/>
        <v>0</v>
      </c>
      <c r="FX61" s="193">
        <f t="shared" si="97"/>
        <v>0</v>
      </c>
      <c r="FY61" s="193">
        <f t="shared" si="98"/>
        <v>50</v>
      </c>
      <c r="FZ61" s="193">
        <f t="shared" si="99"/>
        <v>0</v>
      </c>
      <c r="GA61" s="193">
        <f t="shared" si="100"/>
        <v>0</v>
      </c>
      <c r="GB61" s="193">
        <f t="shared" si="101"/>
        <v>40</v>
      </c>
      <c r="GC61" s="193">
        <f t="shared" si="102"/>
        <v>0</v>
      </c>
      <c r="GD61" s="193">
        <f t="shared" si="103"/>
        <v>0</v>
      </c>
      <c r="GE61" s="193">
        <f t="shared" si="104"/>
        <v>10</v>
      </c>
      <c r="GF61" s="19">
        <f t="shared" si="226"/>
        <v>0</v>
      </c>
      <c r="GG61" s="19">
        <f t="shared" ca="1" si="105"/>
        <v>0.625</v>
      </c>
      <c r="GH61" s="11">
        <f t="shared" ca="1" si="106"/>
        <v>0.625</v>
      </c>
      <c r="GI61" s="11" t="str">
        <f t="shared" si="107"/>
        <v/>
      </c>
    </row>
    <row r="62" spans="1:191" x14ac:dyDescent="0.25">
      <c r="A62" s="10">
        <v>1509</v>
      </c>
      <c r="B62" s="126" t="str">
        <f t="shared" ref="B62:B67" si="372">"多买多送.金币"&amp;G62&amp;"元"</f>
        <v>多买多送.金币12元</v>
      </c>
      <c r="C62" s="127" t="str">
        <f t="shared" si="344"/>
        <v>购买后，最高可得10倍奖励</v>
      </c>
      <c r="D62" s="128">
        <v>1001</v>
      </c>
      <c r="E62" s="10" t="str">
        <f t="shared" si="287"/>
        <v>1|2|120000,1|1|12</v>
      </c>
      <c r="G62" s="10">
        <f>'充值活动|RMBActivities'!E42</f>
        <v>12</v>
      </c>
      <c r="H62" s="11">
        <f t="shared" si="324"/>
        <v>0</v>
      </c>
      <c r="I62" s="11">
        <f t="shared" si="325"/>
        <v>0</v>
      </c>
      <c r="J62" s="138" t="str">
        <f t="shared" si="326"/>
        <v>[[0,10],[0,10],[0,14],[0,20],[0,20],[0,20],[0,20],[0,25],[0,30],[0,25]]</v>
      </c>
      <c r="K62" s="138" t="str">
        <f t="shared" si="327"/>
        <v>[[0,10],[0,10],[0,14],[0,20],[0,20],[0,20],[0,20],[0,25],[0,30],[0,25]]</v>
      </c>
      <c r="L62" s="138" t="str">
        <f t="shared" si="19"/>
        <v>[[9,[0,10]],[10,[0,10]],[11,[0,10]],[12,[0,10]]]</v>
      </c>
      <c r="M62" s="138" t="str">
        <f t="shared" si="20"/>
        <v>[[9,[0,10]],[10,[0,10]],[11,[0,10]],[12,[0,10]]]</v>
      </c>
      <c r="N62" s="11">
        <f t="shared" ca="1" si="328"/>
        <v>12</v>
      </c>
      <c r="O62" s="11">
        <f t="shared" ca="1" si="329"/>
        <v>0</v>
      </c>
      <c r="P62" s="140" t="s">
        <v>250</v>
      </c>
      <c r="Q62" s="10">
        <f t="shared" si="265"/>
        <v>1509</v>
      </c>
      <c r="R62" s="138" t="str">
        <f t="shared" si="330"/>
        <v>1509多买多送.金币12元</v>
      </c>
      <c r="S62" s="132" t="str">
        <f t="shared" si="331"/>
        <v>[[1,1980],[2,3960],[3,7920],[4,11880]]</v>
      </c>
      <c r="T62" s="132" t="str">
        <f t="shared" si="332"/>
        <v>[[1,300000],[2,300000],[3,300000],[4,300000]]</v>
      </c>
      <c r="U62" s="138">
        <f t="shared" si="333"/>
        <v>3000000</v>
      </c>
      <c r="V62" s="142">
        <v>0</v>
      </c>
      <c r="W62" s="142">
        <v>0</v>
      </c>
      <c r="X62" s="138" t="str">
        <f t="shared" si="28"/>
        <v/>
      </c>
      <c r="Z62" s="138">
        <f t="shared" si="334"/>
        <v>3000000</v>
      </c>
      <c r="AA62" s="138">
        <f t="shared" si="335"/>
        <v>3000000</v>
      </c>
      <c r="AB62" s="150">
        <f t="shared" ca="1" si="367"/>
        <v>3000000</v>
      </c>
      <c r="AC62" s="138">
        <f t="shared" ca="1" si="368"/>
        <v>0</v>
      </c>
      <c r="AE62" s="154">
        <f t="shared" si="349"/>
        <v>0</v>
      </c>
      <c r="AF62" s="151">
        <v>0</v>
      </c>
      <c r="AG62" s="11">
        <f t="shared" si="369"/>
        <v>3000000</v>
      </c>
      <c r="AH62" s="11">
        <f>RIGHT('充值活动|RMBActivities'!F42,LEN('充值活动|RMBActivities'!F42)-4)*2.5</f>
        <v>3000000</v>
      </c>
      <c r="AI62" s="9">
        <f ca="1">_xlfn.IFNA(INDEX('充值活动|RMBActivities'!$S$5:$AS$59,MATCH($A62,'充值活动|RMBActivities'!$A:$A,0)-4,MATCH(AI$4,INDIRECT("'充值活动|RMBActivities'!$S"&amp;MATCH($A62,'充值活动|RMBActivities'!$A:$A,0)&amp;":$AQ"&amp;MATCH($A62,'充值活动|RMBActivities'!$A:$A,0)),0)+3),0)</f>
        <v>0</v>
      </c>
      <c r="AJ62" s="9">
        <f t="shared" ca="1" si="350"/>
        <v>0</v>
      </c>
      <c r="AK62" s="9">
        <f ca="1">_xlfn.IFNA(INDEX('充值活动|RMBActivities'!$S$5:$AS$59,MATCH($A62,'充值活动|RMBActivities'!$A:$A,0)-4,MATCH(AK$4,INDIRECT("'充值活动|RMBActivities'!$S"&amp;MATCH($A62,'充值活动|RMBActivities'!$A:$A,0)&amp;":$AQ"&amp;MATCH($A62,'充值活动|RMBActivities'!$A:$A,0)),0)+3),0)</f>
        <v>0</v>
      </c>
      <c r="AL62" s="9">
        <f t="shared" ca="1" si="351"/>
        <v>0</v>
      </c>
      <c r="AM62" s="9">
        <f ca="1">_xlfn.IFNA(INDEX('充值活动|RMBActivities'!$S$5:$AS$59,MATCH($A62,'充值活动|RMBActivities'!$A:$A,0)-4,MATCH(AM$4,INDIRECT("'充值活动|RMBActivities'!$S"&amp;MATCH($A62,'充值活动|RMBActivities'!$A:$A,0)&amp;":$AQ"&amp;MATCH($A62,'充值活动|RMBActivities'!$A:$A,0)),0)+3),0)</f>
        <v>0</v>
      </c>
      <c r="AN62" s="9">
        <f t="shared" ca="1" si="352"/>
        <v>0</v>
      </c>
      <c r="AO62" s="9">
        <f ca="1">_xlfn.IFNA(INDEX('充值活动|RMBActivities'!$S$5:$AS$59,MATCH($A62,'充值活动|RMBActivities'!$A:$A,0)-4,MATCH(AO$4,INDIRECT("'充值活动|RMBActivities'!$S"&amp;MATCH($A62,'充值活动|RMBActivities'!$A:$A,0)&amp;":$AQ"&amp;MATCH($A62,'充值活动|RMBActivities'!$A:$A,0)),0)+3),0)</f>
        <v>0</v>
      </c>
      <c r="AP62" s="9">
        <f t="shared" ca="1" si="353"/>
        <v>0</v>
      </c>
      <c r="AQ62" s="9">
        <f ca="1">_xlfn.IFNA(INDEX('充值活动|RMBActivities'!$S$5:$AS$59,MATCH($A62,'充值活动|RMBActivities'!$A:$A,0)-4,MATCH(AQ$4,INDIRECT("'充值活动|RMBActivities'!$S"&amp;MATCH($A62,'充值活动|RMBActivities'!$A:$A,0)&amp;":$AQ"&amp;MATCH($A62,'充值活动|RMBActivities'!$A:$A,0)),0)+3),0)</f>
        <v>0</v>
      </c>
      <c r="AR62" s="9">
        <f t="shared" ca="1" si="354"/>
        <v>0</v>
      </c>
      <c r="AS62" s="9">
        <f ca="1">_xlfn.IFNA(INDEX('充值活动|RMBActivities'!$S$5:$AS$59,MATCH($A62,'充值活动|RMBActivities'!$A:$A,0)-4,MATCH(AS$4,INDIRECT("'充值活动|RMBActivities'!$S"&amp;MATCH($A62,'充值活动|RMBActivities'!$A:$A,0)&amp;":$AQ"&amp;MATCH($A62,'充值活动|RMBActivities'!$A:$A,0)),0)+3),0)</f>
        <v>0</v>
      </c>
      <c r="AT62" s="9">
        <f t="shared" ca="1" si="355"/>
        <v>0</v>
      </c>
      <c r="AU62" s="9">
        <f ca="1">_xlfn.IFNA(INDEX('充值活动|RMBActivities'!$S$5:$AS$59,MATCH($A62,'充值活动|RMBActivities'!$A:$A,0)-4,MATCH(AU$4,INDIRECT("'充值活动|RMBActivities'!$S"&amp;MATCH($A62,'充值活动|RMBActivities'!$A:$A,0)&amp;":$AQ"&amp;MATCH($A62,'充值活动|RMBActivities'!$A:$A,0)),0)+3),0)</f>
        <v>0</v>
      </c>
      <c r="AV62" s="9">
        <f t="shared" ca="1" si="356"/>
        <v>0</v>
      </c>
      <c r="AW62" s="9">
        <f ca="1">_xlfn.IFNA(INDEX('充值活动|RMBActivities'!$S$5:$AS$59,MATCH($A62,'充值活动|RMBActivities'!$A:$A,0)-4,MATCH(AW$4,INDIRECT("'充值活动|RMBActivities'!$S"&amp;MATCH($A62,'充值活动|RMBActivities'!$A:$A,0)&amp;":$AQ"&amp;MATCH($A62,'充值活动|RMBActivities'!$A:$A,0)),0)+3),0)</f>
        <v>0</v>
      </c>
      <c r="AX62" s="9">
        <f t="shared" ca="1" si="357"/>
        <v>0</v>
      </c>
      <c r="AY62" s="9">
        <f ca="1">_xlfn.IFNA(INDEX('充值活动|RMBActivities'!$S$5:$AS$59,MATCH($A62,'充值活动|RMBActivities'!$A:$A,0)-4,MATCH(AY$4,INDIRECT("'充值活动|RMBActivities'!$S"&amp;MATCH($A62,'充值活动|RMBActivities'!$A:$A,0)&amp;":$AQ"&amp;MATCH($A62,'充值活动|RMBActivities'!$A:$A,0)),0)+3),0)</f>
        <v>0</v>
      </c>
      <c r="AZ62" s="9">
        <f t="shared" ca="1" si="358"/>
        <v>0</v>
      </c>
      <c r="BC62" s="11">
        <f t="shared" ca="1" si="359"/>
        <v>3000000</v>
      </c>
      <c r="BD62" s="170">
        <f t="shared" ca="1" si="360"/>
        <v>250000</v>
      </c>
      <c r="BE62" s="11">
        <f t="shared" ca="1" si="361"/>
        <v>3000000</v>
      </c>
      <c r="BF62" s="170">
        <f t="shared" ca="1" si="362"/>
        <v>250000</v>
      </c>
      <c r="BG62" s="11">
        <f t="shared" ca="1" si="363"/>
        <v>3000000</v>
      </c>
      <c r="BH62" s="170">
        <f t="shared" ca="1" si="364"/>
        <v>250000</v>
      </c>
      <c r="BI62" s="10">
        <f t="shared" si="365"/>
        <v>12</v>
      </c>
      <c r="BU62" s="142">
        <v>0.33</v>
      </c>
      <c r="BV62" s="138">
        <f t="shared" si="311"/>
        <v>1980</v>
      </c>
      <c r="BW62" s="138">
        <f t="shared" si="311"/>
        <v>3960</v>
      </c>
      <c r="BX62" s="138">
        <f t="shared" si="311"/>
        <v>7920</v>
      </c>
      <c r="BY62" s="138">
        <f t="shared" si="311"/>
        <v>11880</v>
      </c>
      <c r="CA62" s="138">
        <f t="shared" si="366"/>
        <v>300000</v>
      </c>
      <c r="CD62" s="146">
        <f t="shared" si="312"/>
        <v>0</v>
      </c>
      <c r="CE62" s="147">
        <f t="shared" si="313"/>
        <v>0</v>
      </c>
      <c r="CF62" s="138">
        <f t="shared" si="338"/>
        <v>0</v>
      </c>
      <c r="CG62" s="138">
        <f t="shared" si="339"/>
        <v>0</v>
      </c>
      <c r="CH62" s="138">
        <f t="shared" si="47"/>
        <v>0</v>
      </c>
      <c r="CI62" s="138">
        <f t="shared" si="340"/>
        <v>10</v>
      </c>
      <c r="CJ62" s="138">
        <f t="shared" si="48"/>
        <v>0</v>
      </c>
      <c r="CK62" s="138">
        <f t="shared" si="340"/>
        <v>10</v>
      </c>
      <c r="CL62" s="138">
        <f t="shared" si="49"/>
        <v>0</v>
      </c>
      <c r="CM62" s="138">
        <f t="shared" si="340"/>
        <v>14</v>
      </c>
      <c r="CN62" s="138">
        <f t="shared" si="50"/>
        <v>0</v>
      </c>
      <c r="CO62" s="138">
        <f t="shared" si="340"/>
        <v>20</v>
      </c>
      <c r="CP62" s="138">
        <f t="shared" si="51"/>
        <v>0</v>
      </c>
      <c r="CQ62" s="138">
        <f t="shared" si="340"/>
        <v>20</v>
      </c>
      <c r="CR62" s="138">
        <f t="shared" si="52"/>
        <v>0</v>
      </c>
      <c r="CS62" s="138">
        <f t="shared" si="233"/>
        <v>20</v>
      </c>
      <c r="CT62" s="138">
        <f t="shared" si="53"/>
        <v>0</v>
      </c>
      <c r="CU62" s="138">
        <f t="shared" si="113"/>
        <v>20</v>
      </c>
      <c r="CV62" s="138">
        <f t="shared" si="54"/>
        <v>0</v>
      </c>
      <c r="CW62" s="138">
        <f t="shared" si="114"/>
        <v>25</v>
      </c>
      <c r="CX62" s="138">
        <f t="shared" si="55"/>
        <v>0</v>
      </c>
      <c r="CY62" s="138">
        <f t="shared" si="115"/>
        <v>30</v>
      </c>
      <c r="CZ62" s="138">
        <f t="shared" si="56"/>
        <v>0</v>
      </c>
      <c r="DA62" s="138">
        <f t="shared" si="116"/>
        <v>25</v>
      </c>
      <c r="DB62" s="180">
        <f t="shared" si="341"/>
        <v>0</v>
      </c>
      <c r="DC62" s="138">
        <f t="shared" si="58"/>
        <v>0</v>
      </c>
      <c r="DD62" s="138">
        <f t="shared" si="320"/>
        <v>10</v>
      </c>
      <c r="DE62" s="138">
        <f t="shared" si="59"/>
        <v>0</v>
      </c>
      <c r="DF62" s="138">
        <f t="shared" si="320"/>
        <v>10</v>
      </c>
      <c r="DG62" s="138">
        <f t="shared" si="60"/>
        <v>0</v>
      </c>
      <c r="DH62" s="138">
        <f t="shared" si="320"/>
        <v>14</v>
      </c>
      <c r="DI62" s="138">
        <f t="shared" si="61"/>
        <v>0</v>
      </c>
      <c r="DJ62" s="138">
        <f t="shared" si="320"/>
        <v>20</v>
      </c>
      <c r="DK62" s="138">
        <f t="shared" si="62"/>
        <v>0</v>
      </c>
      <c r="DL62" s="138">
        <f t="shared" si="320"/>
        <v>20</v>
      </c>
      <c r="DM62" s="138">
        <f t="shared" si="63"/>
        <v>0</v>
      </c>
      <c r="DN62" s="138">
        <f t="shared" si="319"/>
        <v>20</v>
      </c>
      <c r="DO62" s="138">
        <f t="shared" si="64"/>
        <v>0</v>
      </c>
      <c r="DP62" s="138">
        <f t="shared" si="118"/>
        <v>20</v>
      </c>
      <c r="DQ62" s="138">
        <f t="shared" si="65"/>
        <v>0</v>
      </c>
      <c r="DR62" s="138">
        <f t="shared" si="119"/>
        <v>25</v>
      </c>
      <c r="DS62" s="138">
        <f t="shared" si="66"/>
        <v>0</v>
      </c>
      <c r="DT62" s="138">
        <f t="shared" si="120"/>
        <v>30</v>
      </c>
      <c r="DU62" s="138">
        <f t="shared" si="67"/>
        <v>0</v>
      </c>
      <c r="DV62" s="138">
        <f t="shared" si="121"/>
        <v>25</v>
      </c>
      <c r="DW62" s="180">
        <f t="shared" si="342"/>
        <v>0</v>
      </c>
      <c r="DZ62" s="146">
        <f t="shared" si="69"/>
        <v>0</v>
      </c>
      <c r="EA62" s="147">
        <f t="shared" si="70"/>
        <v>0</v>
      </c>
      <c r="EB62" s="181"/>
      <c r="EC62" s="147">
        <f t="shared" si="122"/>
        <v>0.5</v>
      </c>
      <c r="ED62" s="138">
        <f t="shared" si="71"/>
        <v>0</v>
      </c>
      <c r="EE62" s="138">
        <f t="shared" si="72"/>
        <v>0</v>
      </c>
      <c r="EF62" s="138">
        <f t="shared" si="73"/>
        <v>0</v>
      </c>
      <c r="EG62" s="138">
        <f t="shared" si="321"/>
        <v>10</v>
      </c>
      <c r="EH62" s="180">
        <f t="shared" si="74"/>
        <v>0</v>
      </c>
      <c r="EI62" s="138">
        <f t="shared" si="75"/>
        <v>0</v>
      </c>
      <c r="EJ62" s="138">
        <f t="shared" si="322"/>
        <v>10</v>
      </c>
      <c r="EK62" s="180">
        <f t="shared" si="76"/>
        <v>0</v>
      </c>
      <c r="EM62" s="147">
        <f t="shared" si="125"/>
        <v>0.75</v>
      </c>
      <c r="EN62" s="138">
        <f t="shared" si="77"/>
        <v>0</v>
      </c>
      <c r="EO62" s="138">
        <f t="shared" si="78"/>
        <v>0</v>
      </c>
      <c r="EP62" s="138">
        <f t="shared" si="79"/>
        <v>0</v>
      </c>
      <c r="EQ62" s="138">
        <f t="shared" si="126"/>
        <v>10</v>
      </c>
      <c r="ER62" s="180">
        <f t="shared" si="80"/>
        <v>0</v>
      </c>
      <c r="ES62" s="138">
        <f t="shared" si="81"/>
        <v>0</v>
      </c>
      <c r="ET62" s="138">
        <f t="shared" si="127"/>
        <v>10</v>
      </c>
      <c r="EU62" s="180">
        <f t="shared" si="82"/>
        <v>0</v>
      </c>
      <c r="EW62" s="147">
        <f t="shared" si="128"/>
        <v>1.25</v>
      </c>
      <c r="EX62" s="138">
        <f t="shared" si="83"/>
        <v>0</v>
      </c>
      <c r="EY62" s="138">
        <f t="shared" si="84"/>
        <v>0</v>
      </c>
      <c r="EZ62" s="138">
        <f t="shared" si="85"/>
        <v>0</v>
      </c>
      <c r="FA62" s="138">
        <f t="shared" si="129"/>
        <v>10</v>
      </c>
      <c r="FB62" s="180">
        <f t="shared" si="86"/>
        <v>0</v>
      </c>
      <c r="FC62" s="138">
        <f t="shared" si="87"/>
        <v>0</v>
      </c>
      <c r="FD62" s="138">
        <f t="shared" si="130"/>
        <v>10</v>
      </c>
      <c r="FE62" s="180">
        <f t="shared" si="88"/>
        <v>0</v>
      </c>
      <c r="FG62" s="147">
        <f t="shared" si="131"/>
        <v>1.5</v>
      </c>
      <c r="FH62" s="138">
        <f t="shared" si="89"/>
        <v>0</v>
      </c>
      <c r="FI62" s="138">
        <f t="shared" si="90"/>
        <v>0</v>
      </c>
      <c r="FJ62" s="138">
        <f t="shared" si="91"/>
        <v>0</v>
      </c>
      <c r="FK62" s="138">
        <f t="shared" si="132"/>
        <v>10</v>
      </c>
      <c r="FL62" s="180">
        <f t="shared" si="92"/>
        <v>0</v>
      </c>
      <c r="FM62" s="138">
        <f t="shared" si="93"/>
        <v>0</v>
      </c>
      <c r="FN62" s="138">
        <f t="shared" si="133"/>
        <v>10</v>
      </c>
      <c r="FO62" s="180">
        <f t="shared" si="94"/>
        <v>0</v>
      </c>
      <c r="FQ62" s="138">
        <f t="shared" ca="1" si="370"/>
        <v>3000000</v>
      </c>
      <c r="FR62" s="170">
        <f t="shared" ca="1" si="95"/>
        <v>250000</v>
      </c>
      <c r="FS62" s="138">
        <f t="shared" ca="1" si="371"/>
        <v>3000000</v>
      </c>
      <c r="FT62" s="170">
        <f t="shared" ca="1" si="96"/>
        <v>250000</v>
      </c>
      <c r="FU62" s="192">
        <v>0</v>
      </c>
      <c r="FW62" s="193">
        <f t="shared" si="264"/>
        <v>0</v>
      </c>
      <c r="FX62" s="193">
        <f t="shared" si="97"/>
        <v>0</v>
      </c>
      <c r="FY62" s="193">
        <f t="shared" si="98"/>
        <v>50</v>
      </c>
      <c r="FZ62" s="193">
        <f t="shared" si="99"/>
        <v>0</v>
      </c>
      <c r="GA62" s="193">
        <f t="shared" si="100"/>
        <v>0</v>
      </c>
      <c r="GB62" s="193">
        <f t="shared" si="101"/>
        <v>40</v>
      </c>
      <c r="GC62" s="193">
        <f t="shared" si="102"/>
        <v>0</v>
      </c>
      <c r="GD62" s="193">
        <f t="shared" si="103"/>
        <v>0</v>
      </c>
      <c r="GE62" s="193">
        <f t="shared" si="104"/>
        <v>10</v>
      </c>
      <c r="GF62" s="19">
        <f t="shared" si="226"/>
        <v>0</v>
      </c>
      <c r="GG62" s="19">
        <f t="shared" ca="1" si="105"/>
        <v>0.625</v>
      </c>
      <c r="GH62" s="11">
        <f t="shared" ca="1" si="106"/>
        <v>0.625</v>
      </c>
      <c r="GI62" s="11" t="str">
        <f t="shared" si="107"/>
        <v/>
      </c>
    </row>
    <row r="63" spans="1:191" x14ac:dyDescent="0.25">
      <c r="A63" s="10">
        <v>1510</v>
      </c>
      <c r="B63" s="126" t="str">
        <f t="shared" si="372"/>
        <v>多买多送.金币30元</v>
      </c>
      <c r="C63" s="127" t="str">
        <f t="shared" si="344"/>
        <v>购买后，最高可得10倍奖励</v>
      </c>
      <c r="D63" s="128">
        <v>1001</v>
      </c>
      <c r="E63" s="10" t="str">
        <f t="shared" si="287"/>
        <v>1|2|300000,1|1|30</v>
      </c>
      <c r="G63" s="10">
        <f>'充值活动|RMBActivities'!E43</f>
        <v>30</v>
      </c>
      <c r="H63" s="11">
        <f t="shared" si="324"/>
        <v>0</v>
      </c>
      <c r="I63" s="11">
        <f t="shared" si="325"/>
        <v>0</v>
      </c>
      <c r="J63" s="138" t="str">
        <f t="shared" si="326"/>
        <v>[[0,10],[0,10],[0,14],[0,20],[0,20],[0,20],[0,20],[0,25],[0,30],[0,25]]</v>
      </c>
      <c r="K63" s="138" t="str">
        <f t="shared" si="327"/>
        <v>[[0,10],[0,10],[0,14],[0,20],[0,20],[0,20],[0,20],[0,25],[0,30],[0,25]]</v>
      </c>
      <c r="L63" s="138" t="str">
        <f t="shared" si="19"/>
        <v>[[9,[0,10]],[10,[0,10]],[11,[0,10]],[12,[0,10]]]</v>
      </c>
      <c r="M63" s="138" t="str">
        <f t="shared" si="20"/>
        <v>[[9,[0,10]],[10,[0,10]],[11,[0,10]],[12,[0,10]]]</v>
      </c>
      <c r="N63" s="11">
        <f t="shared" ca="1" si="328"/>
        <v>30</v>
      </c>
      <c r="O63" s="11">
        <f t="shared" ca="1" si="329"/>
        <v>0</v>
      </c>
      <c r="P63" s="140" t="s">
        <v>251</v>
      </c>
      <c r="Q63" s="10">
        <f t="shared" si="265"/>
        <v>1510</v>
      </c>
      <c r="R63" s="138" t="str">
        <f t="shared" si="330"/>
        <v>1510多买多送.金币30元</v>
      </c>
      <c r="S63" s="132" t="str">
        <f t="shared" si="331"/>
        <v>[[1,4800],[2,9600],[3,19200],[4,28800]]</v>
      </c>
      <c r="T63" s="132" t="str">
        <f t="shared" si="332"/>
        <v>[[1,750000],[2,750000],[3,750000],[4,750000]]</v>
      </c>
      <c r="U63" s="138">
        <f t="shared" si="333"/>
        <v>7500000</v>
      </c>
      <c r="V63" s="142">
        <v>0</v>
      </c>
      <c r="W63" s="142">
        <v>0</v>
      </c>
      <c r="X63" s="138" t="str">
        <f t="shared" si="28"/>
        <v/>
      </c>
      <c r="Z63" s="138">
        <f t="shared" si="334"/>
        <v>7500000</v>
      </c>
      <c r="AA63" s="138">
        <f t="shared" si="335"/>
        <v>7500000</v>
      </c>
      <c r="AB63" s="150">
        <f t="shared" ca="1" si="367"/>
        <v>7500000</v>
      </c>
      <c r="AC63" s="138">
        <f t="shared" ca="1" si="368"/>
        <v>0</v>
      </c>
      <c r="AE63" s="154">
        <f t="shared" si="349"/>
        <v>0</v>
      </c>
      <c r="AF63" s="151">
        <v>0</v>
      </c>
      <c r="AG63" s="11">
        <f t="shared" si="369"/>
        <v>7500000</v>
      </c>
      <c r="AH63" s="11">
        <f>RIGHT('充值活动|RMBActivities'!F43,LEN('充值活动|RMBActivities'!F43)-4)*2.5</f>
        <v>7500000</v>
      </c>
      <c r="AI63" s="9">
        <f ca="1">_xlfn.IFNA(INDEX('充值活动|RMBActivities'!$S$5:$AS$59,MATCH($A63,'充值活动|RMBActivities'!$A:$A,0)-4,MATCH(AI$4,INDIRECT("'充值活动|RMBActivities'!$S"&amp;MATCH($A63,'充值活动|RMBActivities'!$A:$A,0)&amp;":$AQ"&amp;MATCH($A63,'充值活动|RMBActivities'!$A:$A,0)),0)+3),0)</f>
        <v>0</v>
      </c>
      <c r="AJ63" s="9">
        <f t="shared" ca="1" si="350"/>
        <v>0</v>
      </c>
      <c r="AK63" s="9">
        <f ca="1">_xlfn.IFNA(INDEX('充值活动|RMBActivities'!$S$5:$AS$59,MATCH($A63,'充值活动|RMBActivities'!$A:$A,0)-4,MATCH(AK$4,INDIRECT("'充值活动|RMBActivities'!$S"&amp;MATCH($A63,'充值活动|RMBActivities'!$A:$A,0)&amp;":$AQ"&amp;MATCH($A63,'充值活动|RMBActivities'!$A:$A,0)),0)+3),0)</f>
        <v>0</v>
      </c>
      <c r="AL63" s="9">
        <f t="shared" ca="1" si="351"/>
        <v>0</v>
      </c>
      <c r="AM63" s="9">
        <f ca="1">_xlfn.IFNA(INDEX('充值活动|RMBActivities'!$S$5:$AS$59,MATCH($A63,'充值活动|RMBActivities'!$A:$A,0)-4,MATCH(AM$4,INDIRECT("'充值活动|RMBActivities'!$S"&amp;MATCH($A63,'充值活动|RMBActivities'!$A:$A,0)&amp;":$AQ"&amp;MATCH($A63,'充值活动|RMBActivities'!$A:$A,0)),0)+3),0)</f>
        <v>0</v>
      </c>
      <c r="AN63" s="9">
        <f t="shared" ca="1" si="352"/>
        <v>0</v>
      </c>
      <c r="AO63" s="9">
        <f ca="1">_xlfn.IFNA(INDEX('充值活动|RMBActivities'!$S$5:$AS$59,MATCH($A63,'充值活动|RMBActivities'!$A:$A,0)-4,MATCH(AO$4,INDIRECT("'充值活动|RMBActivities'!$S"&amp;MATCH($A63,'充值活动|RMBActivities'!$A:$A,0)&amp;":$AQ"&amp;MATCH($A63,'充值活动|RMBActivities'!$A:$A,0)),0)+3),0)</f>
        <v>0</v>
      </c>
      <c r="AP63" s="9">
        <f t="shared" ca="1" si="353"/>
        <v>0</v>
      </c>
      <c r="AQ63" s="9">
        <f ca="1">_xlfn.IFNA(INDEX('充值活动|RMBActivities'!$S$5:$AS$59,MATCH($A63,'充值活动|RMBActivities'!$A:$A,0)-4,MATCH(AQ$4,INDIRECT("'充值活动|RMBActivities'!$S"&amp;MATCH($A63,'充值活动|RMBActivities'!$A:$A,0)&amp;":$AQ"&amp;MATCH($A63,'充值活动|RMBActivities'!$A:$A,0)),0)+3),0)</f>
        <v>0</v>
      </c>
      <c r="AR63" s="9">
        <f t="shared" ca="1" si="354"/>
        <v>0</v>
      </c>
      <c r="AS63" s="9">
        <f ca="1">_xlfn.IFNA(INDEX('充值活动|RMBActivities'!$S$5:$AS$59,MATCH($A63,'充值活动|RMBActivities'!$A:$A,0)-4,MATCH(AS$4,INDIRECT("'充值活动|RMBActivities'!$S"&amp;MATCH($A63,'充值活动|RMBActivities'!$A:$A,0)&amp;":$AQ"&amp;MATCH($A63,'充值活动|RMBActivities'!$A:$A,0)),0)+3),0)</f>
        <v>0</v>
      </c>
      <c r="AT63" s="9">
        <f t="shared" ca="1" si="355"/>
        <v>0</v>
      </c>
      <c r="AU63" s="9">
        <f ca="1">_xlfn.IFNA(INDEX('充值活动|RMBActivities'!$S$5:$AS$59,MATCH($A63,'充值活动|RMBActivities'!$A:$A,0)-4,MATCH(AU$4,INDIRECT("'充值活动|RMBActivities'!$S"&amp;MATCH($A63,'充值活动|RMBActivities'!$A:$A,0)&amp;":$AQ"&amp;MATCH($A63,'充值活动|RMBActivities'!$A:$A,0)),0)+3),0)</f>
        <v>0</v>
      </c>
      <c r="AV63" s="9">
        <f t="shared" ca="1" si="356"/>
        <v>0</v>
      </c>
      <c r="AW63" s="9">
        <f ca="1">_xlfn.IFNA(INDEX('充值活动|RMBActivities'!$S$5:$AS$59,MATCH($A63,'充值活动|RMBActivities'!$A:$A,0)-4,MATCH(AW$4,INDIRECT("'充值活动|RMBActivities'!$S"&amp;MATCH($A63,'充值活动|RMBActivities'!$A:$A,0)&amp;":$AQ"&amp;MATCH($A63,'充值活动|RMBActivities'!$A:$A,0)),0)+3),0)</f>
        <v>0</v>
      </c>
      <c r="AX63" s="9">
        <f t="shared" ca="1" si="357"/>
        <v>0</v>
      </c>
      <c r="AY63" s="9">
        <f ca="1">_xlfn.IFNA(INDEX('充值活动|RMBActivities'!$S$5:$AS$59,MATCH($A63,'充值活动|RMBActivities'!$A:$A,0)-4,MATCH(AY$4,INDIRECT("'充值活动|RMBActivities'!$S"&amp;MATCH($A63,'充值活动|RMBActivities'!$A:$A,0)&amp;":$AQ"&amp;MATCH($A63,'充值活动|RMBActivities'!$A:$A,0)),0)+3),0)</f>
        <v>0</v>
      </c>
      <c r="AZ63" s="9">
        <f t="shared" ca="1" si="358"/>
        <v>0</v>
      </c>
      <c r="BC63" s="11">
        <f t="shared" ca="1" si="359"/>
        <v>7500000</v>
      </c>
      <c r="BD63" s="170">
        <f t="shared" ca="1" si="360"/>
        <v>250000</v>
      </c>
      <c r="BE63" s="11">
        <f t="shared" ca="1" si="361"/>
        <v>7500000</v>
      </c>
      <c r="BF63" s="170">
        <f t="shared" ca="1" si="362"/>
        <v>250000</v>
      </c>
      <c r="BG63" s="11">
        <f t="shared" ca="1" si="363"/>
        <v>7500000</v>
      </c>
      <c r="BH63" s="170">
        <f t="shared" ca="1" si="364"/>
        <v>250000</v>
      </c>
      <c r="BI63" s="10">
        <f t="shared" si="365"/>
        <v>30</v>
      </c>
      <c r="BU63" s="142">
        <v>0.32</v>
      </c>
      <c r="BV63" s="138">
        <f t="shared" si="311"/>
        <v>4800</v>
      </c>
      <c r="BW63" s="138">
        <f t="shared" si="311"/>
        <v>9600</v>
      </c>
      <c r="BX63" s="138">
        <f t="shared" si="311"/>
        <v>19200</v>
      </c>
      <c r="BY63" s="138">
        <f t="shared" si="311"/>
        <v>28800</v>
      </c>
      <c r="CA63" s="138">
        <f t="shared" si="366"/>
        <v>750000</v>
      </c>
      <c r="CD63" s="146">
        <f t="shared" si="312"/>
        <v>0</v>
      </c>
      <c r="CE63" s="147">
        <f t="shared" si="313"/>
        <v>0</v>
      </c>
      <c r="CF63" s="138">
        <f t="shared" si="338"/>
        <v>0</v>
      </c>
      <c r="CG63" s="138">
        <f t="shared" si="339"/>
        <v>0</v>
      </c>
      <c r="CH63" s="138">
        <f t="shared" si="47"/>
        <v>0</v>
      </c>
      <c r="CI63" s="138">
        <f t="shared" si="340"/>
        <v>10</v>
      </c>
      <c r="CJ63" s="138">
        <f t="shared" si="48"/>
        <v>0</v>
      </c>
      <c r="CK63" s="138">
        <f t="shared" si="340"/>
        <v>10</v>
      </c>
      <c r="CL63" s="138">
        <f t="shared" si="49"/>
        <v>0</v>
      </c>
      <c r="CM63" s="138">
        <f t="shared" si="340"/>
        <v>14</v>
      </c>
      <c r="CN63" s="138">
        <f t="shared" si="50"/>
        <v>0</v>
      </c>
      <c r="CO63" s="138">
        <f t="shared" si="340"/>
        <v>20</v>
      </c>
      <c r="CP63" s="138">
        <f t="shared" si="51"/>
        <v>0</v>
      </c>
      <c r="CQ63" s="138">
        <f t="shared" si="340"/>
        <v>20</v>
      </c>
      <c r="CR63" s="138">
        <f t="shared" si="52"/>
        <v>0</v>
      </c>
      <c r="CS63" s="138">
        <f t="shared" si="233"/>
        <v>20</v>
      </c>
      <c r="CT63" s="138">
        <f t="shared" si="53"/>
        <v>0</v>
      </c>
      <c r="CU63" s="138">
        <f t="shared" si="113"/>
        <v>20</v>
      </c>
      <c r="CV63" s="138">
        <f t="shared" si="54"/>
        <v>0</v>
      </c>
      <c r="CW63" s="138">
        <f t="shared" si="114"/>
        <v>25</v>
      </c>
      <c r="CX63" s="138">
        <f t="shared" si="55"/>
        <v>0</v>
      </c>
      <c r="CY63" s="138">
        <f t="shared" si="115"/>
        <v>30</v>
      </c>
      <c r="CZ63" s="138">
        <f t="shared" si="56"/>
        <v>0</v>
      </c>
      <c r="DA63" s="138">
        <f t="shared" si="116"/>
        <v>25</v>
      </c>
      <c r="DB63" s="180">
        <f t="shared" si="341"/>
        <v>0</v>
      </c>
      <c r="DC63" s="138">
        <f t="shared" si="58"/>
        <v>0</v>
      </c>
      <c r="DD63" s="138">
        <f t="shared" si="320"/>
        <v>10</v>
      </c>
      <c r="DE63" s="138">
        <f t="shared" si="59"/>
        <v>0</v>
      </c>
      <c r="DF63" s="138">
        <f t="shared" si="320"/>
        <v>10</v>
      </c>
      <c r="DG63" s="138">
        <f t="shared" si="60"/>
        <v>0</v>
      </c>
      <c r="DH63" s="138">
        <f t="shared" si="320"/>
        <v>14</v>
      </c>
      <c r="DI63" s="138">
        <f t="shared" si="61"/>
        <v>0</v>
      </c>
      <c r="DJ63" s="138">
        <f t="shared" si="320"/>
        <v>20</v>
      </c>
      <c r="DK63" s="138">
        <f t="shared" si="62"/>
        <v>0</v>
      </c>
      <c r="DL63" s="138">
        <f t="shared" si="320"/>
        <v>20</v>
      </c>
      <c r="DM63" s="138">
        <f t="shared" si="63"/>
        <v>0</v>
      </c>
      <c r="DN63" s="138">
        <f t="shared" si="319"/>
        <v>20</v>
      </c>
      <c r="DO63" s="138">
        <f t="shared" si="64"/>
        <v>0</v>
      </c>
      <c r="DP63" s="138">
        <f t="shared" si="118"/>
        <v>20</v>
      </c>
      <c r="DQ63" s="138">
        <f t="shared" si="65"/>
        <v>0</v>
      </c>
      <c r="DR63" s="138">
        <f t="shared" si="119"/>
        <v>25</v>
      </c>
      <c r="DS63" s="138">
        <f t="shared" si="66"/>
        <v>0</v>
      </c>
      <c r="DT63" s="138">
        <f t="shared" si="120"/>
        <v>30</v>
      </c>
      <c r="DU63" s="138">
        <f t="shared" si="67"/>
        <v>0</v>
      </c>
      <c r="DV63" s="138">
        <f t="shared" si="121"/>
        <v>25</v>
      </c>
      <c r="DW63" s="180">
        <f t="shared" si="342"/>
        <v>0</v>
      </c>
      <c r="DZ63" s="146">
        <f t="shared" si="69"/>
        <v>0</v>
      </c>
      <c r="EA63" s="147">
        <f t="shared" si="70"/>
        <v>0</v>
      </c>
      <c r="EB63" s="181"/>
      <c r="EC63" s="147">
        <f t="shared" si="122"/>
        <v>0.5</v>
      </c>
      <c r="ED63" s="138">
        <f t="shared" si="71"/>
        <v>0</v>
      </c>
      <c r="EE63" s="138">
        <f t="shared" si="72"/>
        <v>0</v>
      </c>
      <c r="EF63" s="138">
        <f t="shared" si="73"/>
        <v>0</v>
      </c>
      <c r="EG63" s="138">
        <f t="shared" si="321"/>
        <v>10</v>
      </c>
      <c r="EH63" s="180">
        <f t="shared" si="74"/>
        <v>0</v>
      </c>
      <c r="EI63" s="138">
        <f t="shared" si="75"/>
        <v>0</v>
      </c>
      <c r="EJ63" s="138">
        <f t="shared" si="322"/>
        <v>10</v>
      </c>
      <c r="EK63" s="180">
        <f t="shared" si="76"/>
        <v>0</v>
      </c>
      <c r="EM63" s="147">
        <f t="shared" si="125"/>
        <v>0.75</v>
      </c>
      <c r="EN63" s="138">
        <f t="shared" si="77"/>
        <v>0</v>
      </c>
      <c r="EO63" s="138">
        <f t="shared" si="78"/>
        <v>0</v>
      </c>
      <c r="EP63" s="138">
        <f t="shared" si="79"/>
        <v>0</v>
      </c>
      <c r="EQ63" s="138">
        <f t="shared" si="126"/>
        <v>10</v>
      </c>
      <c r="ER63" s="180">
        <f t="shared" si="80"/>
        <v>0</v>
      </c>
      <c r="ES63" s="138">
        <f t="shared" si="81"/>
        <v>0</v>
      </c>
      <c r="ET63" s="138">
        <f t="shared" si="127"/>
        <v>10</v>
      </c>
      <c r="EU63" s="180">
        <f t="shared" si="82"/>
        <v>0</v>
      </c>
      <c r="EW63" s="147">
        <f t="shared" si="128"/>
        <v>1.25</v>
      </c>
      <c r="EX63" s="138">
        <f t="shared" si="83"/>
        <v>0</v>
      </c>
      <c r="EY63" s="138">
        <f t="shared" si="84"/>
        <v>0</v>
      </c>
      <c r="EZ63" s="138">
        <f t="shared" si="85"/>
        <v>0</v>
      </c>
      <c r="FA63" s="138">
        <f t="shared" si="129"/>
        <v>10</v>
      </c>
      <c r="FB63" s="180">
        <f t="shared" si="86"/>
        <v>0</v>
      </c>
      <c r="FC63" s="138">
        <f t="shared" si="87"/>
        <v>0</v>
      </c>
      <c r="FD63" s="138">
        <f t="shared" si="130"/>
        <v>10</v>
      </c>
      <c r="FE63" s="180">
        <f t="shared" si="88"/>
        <v>0</v>
      </c>
      <c r="FG63" s="147">
        <f t="shared" si="131"/>
        <v>1.5</v>
      </c>
      <c r="FH63" s="138">
        <f t="shared" si="89"/>
        <v>0</v>
      </c>
      <c r="FI63" s="138">
        <f t="shared" si="90"/>
        <v>0</v>
      </c>
      <c r="FJ63" s="138">
        <f t="shared" si="91"/>
        <v>0</v>
      </c>
      <c r="FK63" s="138">
        <f t="shared" si="132"/>
        <v>10</v>
      </c>
      <c r="FL63" s="180">
        <f t="shared" si="92"/>
        <v>0</v>
      </c>
      <c r="FM63" s="138">
        <f t="shared" si="93"/>
        <v>0</v>
      </c>
      <c r="FN63" s="138">
        <f t="shared" si="133"/>
        <v>10</v>
      </c>
      <c r="FO63" s="180">
        <f t="shared" si="94"/>
        <v>0</v>
      </c>
      <c r="FQ63" s="138">
        <f t="shared" ca="1" si="370"/>
        <v>7500000</v>
      </c>
      <c r="FR63" s="170">
        <f t="shared" ca="1" si="95"/>
        <v>250000</v>
      </c>
      <c r="FS63" s="138">
        <f t="shared" ca="1" si="371"/>
        <v>7500000</v>
      </c>
      <c r="FT63" s="170">
        <f t="shared" ca="1" si="96"/>
        <v>250000</v>
      </c>
      <c r="FU63" s="192">
        <v>0</v>
      </c>
      <c r="FW63" s="193">
        <f t="shared" si="264"/>
        <v>0</v>
      </c>
      <c r="FX63" s="193">
        <f t="shared" si="97"/>
        <v>0</v>
      </c>
      <c r="FY63" s="193">
        <f t="shared" si="98"/>
        <v>33</v>
      </c>
      <c r="FZ63" s="193">
        <f t="shared" si="99"/>
        <v>0</v>
      </c>
      <c r="GA63" s="193">
        <f t="shared" si="100"/>
        <v>0</v>
      </c>
      <c r="GB63" s="193">
        <f t="shared" si="101"/>
        <v>34</v>
      </c>
      <c r="GC63" s="193">
        <f t="shared" si="102"/>
        <v>0</v>
      </c>
      <c r="GD63" s="193">
        <f t="shared" si="103"/>
        <v>0</v>
      </c>
      <c r="GE63" s="193">
        <f t="shared" si="104"/>
        <v>33</v>
      </c>
      <c r="GF63" s="19">
        <f t="shared" si="226"/>
        <v>0</v>
      </c>
      <c r="GG63" s="19">
        <f t="shared" ca="1" si="105"/>
        <v>0.625</v>
      </c>
      <c r="GH63" s="11">
        <f t="shared" ca="1" si="106"/>
        <v>0.625</v>
      </c>
      <c r="GI63" s="11" t="str">
        <f t="shared" si="107"/>
        <v/>
      </c>
    </row>
    <row r="64" spans="1:191" x14ac:dyDescent="0.25">
      <c r="A64" s="10">
        <v>1511</v>
      </c>
      <c r="B64" s="126" t="str">
        <f t="shared" si="372"/>
        <v>多买多送.金币98元</v>
      </c>
      <c r="C64" s="127" t="str">
        <f t="shared" si="344"/>
        <v>购买后，最高可得10倍奖励</v>
      </c>
      <c r="D64" s="128">
        <v>1001</v>
      </c>
      <c r="E64" s="10" t="str">
        <f t="shared" si="287"/>
        <v>1|2|500000,1|1|98</v>
      </c>
      <c r="G64" s="10">
        <f>'充值活动|RMBActivities'!E44</f>
        <v>98</v>
      </c>
      <c r="H64" s="11">
        <f t="shared" si="324"/>
        <v>0</v>
      </c>
      <c r="I64" s="11">
        <f t="shared" si="325"/>
        <v>0</v>
      </c>
      <c r="J64" s="138" t="str">
        <f t="shared" si="326"/>
        <v>[[0,10],[0,10],[0,14],[0,20],[0,20],[0,20],[0,20],[0,25],[0,30],[0,25]]</v>
      </c>
      <c r="K64" s="138" t="str">
        <f t="shared" si="327"/>
        <v>[[0,10],[0,10],[0,14],[0,20],[0,20],[0,20],[0,20],[0,25],[0,30],[0,25]]</v>
      </c>
      <c r="L64" s="138" t="str">
        <f t="shared" si="19"/>
        <v>[[9,[0,10]],[10,[0,10]],[11,[0,10]],[12,[0,10]]]</v>
      </c>
      <c r="M64" s="138" t="str">
        <f t="shared" si="20"/>
        <v>[[9,[0,10]],[10,[0,10]],[11,[0,10]],[12,[0,10]]]</v>
      </c>
      <c r="N64" s="11">
        <f t="shared" ca="1" si="328"/>
        <v>98</v>
      </c>
      <c r="O64" s="11">
        <f t="shared" ca="1" si="329"/>
        <v>0</v>
      </c>
      <c r="P64" s="140" t="s">
        <v>252</v>
      </c>
      <c r="Q64" s="10">
        <f t="shared" si="265"/>
        <v>1511</v>
      </c>
      <c r="R64" s="138" t="str">
        <f t="shared" si="330"/>
        <v>1511多买多送.金币98元</v>
      </c>
      <c r="S64" s="132" t="str">
        <f t="shared" si="331"/>
        <v>[[1,10780],[2,21560],[3,43120],[4,64680]]</v>
      </c>
      <c r="T64" s="132" t="str">
        <f t="shared" si="332"/>
        <v>[[1,2450000],[2,2450000],[3,2450000],[4,2450000]]</v>
      </c>
      <c r="U64" s="138">
        <f t="shared" si="333"/>
        <v>24500000</v>
      </c>
      <c r="V64" s="142">
        <v>0</v>
      </c>
      <c r="W64" s="142">
        <v>0</v>
      </c>
      <c r="X64" s="138" t="str">
        <f t="shared" si="28"/>
        <v/>
      </c>
      <c r="Z64" s="138">
        <f t="shared" si="334"/>
        <v>24500000</v>
      </c>
      <c r="AA64" s="138">
        <f t="shared" si="335"/>
        <v>24500000</v>
      </c>
      <c r="AB64" s="150">
        <f t="shared" ca="1" si="367"/>
        <v>24500000</v>
      </c>
      <c r="AC64" s="138">
        <f t="shared" ca="1" si="368"/>
        <v>0</v>
      </c>
      <c r="AE64" s="154">
        <f t="shared" si="349"/>
        <v>0</v>
      </c>
      <c r="AF64" s="151">
        <v>0</v>
      </c>
      <c r="AG64" s="11">
        <f t="shared" si="369"/>
        <v>24500000</v>
      </c>
      <c r="AH64" s="11">
        <f>RIGHT('充值活动|RMBActivities'!F44,LEN('充值活动|RMBActivities'!F44)-4)*2.5</f>
        <v>24500000</v>
      </c>
      <c r="AI64" s="9">
        <f ca="1">_xlfn.IFNA(INDEX('充值活动|RMBActivities'!$S$5:$AS$59,MATCH($A64,'充值活动|RMBActivities'!$A:$A,0)-4,MATCH(AI$4,INDIRECT("'充值活动|RMBActivities'!$S"&amp;MATCH($A64,'充值活动|RMBActivities'!$A:$A,0)&amp;":$AQ"&amp;MATCH($A64,'充值活动|RMBActivities'!$A:$A,0)),0)+3),0)</f>
        <v>0</v>
      </c>
      <c r="AJ64" s="9">
        <f t="shared" ca="1" si="350"/>
        <v>0</v>
      </c>
      <c r="AK64" s="9">
        <f ca="1">_xlfn.IFNA(INDEX('充值活动|RMBActivities'!$S$5:$AS$59,MATCH($A64,'充值活动|RMBActivities'!$A:$A,0)-4,MATCH(AK$4,INDIRECT("'充值活动|RMBActivities'!$S"&amp;MATCH($A64,'充值活动|RMBActivities'!$A:$A,0)&amp;":$AQ"&amp;MATCH($A64,'充值活动|RMBActivities'!$A:$A,0)),0)+3),0)</f>
        <v>0</v>
      </c>
      <c r="AL64" s="9">
        <f t="shared" ca="1" si="351"/>
        <v>0</v>
      </c>
      <c r="AM64" s="9">
        <f ca="1">_xlfn.IFNA(INDEX('充值活动|RMBActivities'!$S$5:$AS$59,MATCH($A64,'充值活动|RMBActivities'!$A:$A,0)-4,MATCH(AM$4,INDIRECT("'充值活动|RMBActivities'!$S"&amp;MATCH($A64,'充值活动|RMBActivities'!$A:$A,0)&amp;":$AQ"&amp;MATCH($A64,'充值活动|RMBActivities'!$A:$A,0)),0)+3),0)</f>
        <v>0</v>
      </c>
      <c r="AN64" s="9">
        <f t="shared" ca="1" si="352"/>
        <v>0</v>
      </c>
      <c r="AO64" s="9">
        <f ca="1">_xlfn.IFNA(INDEX('充值活动|RMBActivities'!$S$5:$AS$59,MATCH($A64,'充值活动|RMBActivities'!$A:$A,0)-4,MATCH(AO$4,INDIRECT("'充值活动|RMBActivities'!$S"&amp;MATCH($A64,'充值活动|RMBActivities'!$A:$A,0)&amp;":$AQ"&amp;MATCH($A64,'充值活动|RMBActivities'!$A:$A,0)),0)+3),0)</f>
        <v>0</v>
      </c>
      <c r="AP64" s="9">
        <f t="shared" ca="1" si="353"/>
        <v>0</v>
      </c>
      <c r="AQ64" s="9">
        <f ca="1">_xlfn.IFNA(INDEX('充值活动|RMBActivities'!$S$5:$AS$59,MATCH($A64,'充值活动|RMBActivities'!$A:$A,0)-4,MATCH(AQ$4,INDIRECT("'充值活动|RMBActivities'!$S"&amp;MATCH($A64,'充值活动|RMBActivities'!$A:$A,0)&amp;":$AQ"&amp;MATCH($A64,'充值活动|RMBActivities'!$A:$A,0)),0)+3),0)</f>
        <v>0</v>
      </c>
      <c r="AR64" s="9">
        <f t="shared" ca="1" si="354"/>
        <v>0</v>
      </c>
      <c r="AS64" s="9">
        <f ca="1">_xlfn.IFNA(INDEX('充值活动|RMBActivities'!$S$5:$AS$59,MATCH($A64,'充值活动|RMBActivities'!$A:$A,0)-4,MATCH(AS$4,INDIRECT("'充值活动|RMBActivities'!$S"&amp;MATCH($A64,'充值活动|RMBActivities'!$A:$A,0)&amp;":$AQ"&amp;MATCH($A64,'充值活动|RMBActivities'!$A:$A,0)),0)+3),0)</f>
        <v>0</v>
      </c>
      <c r="AT64" s="9">
        <f t="shared" ca="1" si="355"/>
        <v>0</v>
      </c>
      <c r="AU64" s="9">
        <f ca="1">_xlfn.IFNA(INDEX('充值活动|RMBActivities'!$S$5:$AS$59,MATCH($A64,'充值活动|RMBActivities'!$A:$A,0)-4,MATCH(AU$4,INDIRECT("'充值活动|RMBActivities'!$S"&amp;MATCH($A64,'充值活动|RMBActivities'!$A:$A,0)&amp;":$AQ"&amp;MATCH($A64,'充值活动|RMBActivities'!$A:$A,0)),0)+3),0)</f>
        <v>0</v>
      </c>
      <c r="AV64" s="9">
        <f t="shared" ca="1" si="356"/>
        <v>0</v>
      </c>
      <c r="AW64" s="9">
        <f ca="1">_xlfn.IFNA(INDEX('充值活动|RMBActivities'!$S$5:$AS$59,MATCH($A64,'充值活动|RMBActivities'!$A:$A,0)-4,MATCH(AW$4,INDIRECT("'充值活动|RMBActivities'!$S"&amp;MATCH($A64,'充值活动|RMBActivities'!$A:$A,0)&amp;":$AQ"&amp;MATCH($A64,'充值活动|RMBActivities'!$A:$A,0)),0)+3),0)</f>
        <v>0</v>
      </c>
      <c r="AX64" s="9">
        <f t="shared" ca="1" si="357"/>
        <v>0</v>
      </c>
      <c r="AY64" s="9">
        <f ca="1">_xlfn.IFNA(INDEX('充值活动|RMBActivities'!$S$5:$AS$59,MATCH($A64,'充值活动|RMBActivities'!$A:$A,0)-4,MATCH(AY$4,INDIRECT("'充值活动|RMBActivities'!$S"&amp;MATCH($A64,'充值活动|RMBActivities'!$A:$A,0)&amp;":$AQ"&amp;MATCH($A64,'充值活动|RMBActivities'!$A:$A,0)),0)+3),0)</f>
        <v>0</v>
      </c>
      <c r="AZ64" s="9">
        <f t="shared" ca="1" si="358"/>
        <v>0</v>
      </c>
      <c r="BC64" s="11">
        <f t="shared" ca="1" si="359"/>
        <v>24500000</v>
      </c>
      <c r="BD64" s="170">
        <f t="shared" ca="1" si="360"/>
        <v>250000</v>
      </c>
      <c r="BE64" s="11">
        <f t="shared" ca="1" si="361"/>
        <v>24500000</v>
      </c>
      <c r="BF64" s="170">
        <f t="shared" ca="1" si="362"/>
        <v>250000</v>
      </c>
      <c r="BG64" s="11">
        <f t="shared" ca="1" si="363"/>
        <v>24500000</v>
      </c>
      <c r="BH64" s="170">
        <f t="shared" ca="1" si="364"/>
        <v>250000</v>
      </c>
      <c r="BI64" s="10">
        <f t="shared" si="365"/>
        <v>98</v>
      </c>
      <c r="BU64" s="142">
        <v>0.22</v>
      </c>
      <c r="BV64" s="138">
        <f t="shared" si="311"/>
        <v>10780</v>
      </c>
      <c r="BW64" s="138">
        <f t="shared" si="311"/>
        <v>21560</v>
      </c>
      <c r="BX64" s="138">
        <f t="shared" si="311"/>
        <v>43120</v>
      </c>
      <c r="BY64" s="138">
        <f t="shared" si="311"/>
        <v>64680</v>
      </c>
      <c r="CA64" s="138">
        <f t="shared" si="366"/>
        <v>2450000</v>
      </c>
      <c r="CD64" s="146">
        <f t="shared" si="312"/>
        <v>0</v>
      </c>
      <c r="CE64" s="147">
        <f t="shared" si="313"/>
        <v>0</v>
      </c>
      <c r="CF64" s="138">
        <f t="shared" si="338"/>
        <v>0</v>
      </c>
      <c r="CG64" s="138">
        <f t="shared" si="339"/>
        <v>0</v>
      </c>
      <c r="CH64" s="138">
        <f t="shared" si="47"/>
        <v>0</v>
      </c>
      <c r="CI64" s="138">
        <f t="shared" si="340"/>
        <v>10</v>
      </c>
      <c r="CJ64" s="138">
        <f t="shared" si="48"/>
        <v>0</v>
      </c>
      <c r="CK64" s="138">
        <f t="shared" si="340"/>
        <v>10</v>
      </c>
      <c r="CL64" s="138">
        <f t="shared" si="49"/>
        <v>0</v>
      </c>
      <c r="CM64" s="138">
        <f t="shared" si="340"/>
        <v>14</v>
      </c>
      <c r="CN64" s="138">
        <f t="shared" si="50"/>
        <v>0</v>
      </c>
      <c r="CO64" s="138">
        <f t="shared" si="340"/>
        <v>20</v>
      </c>
      <c r="CP64" s="138">
        <f t="shared" si="51"/>
        <v>0</v>
      </c>
      <c r="CQ64" s="138">
        <f t="shared" si="340"/>
        <v>20</v>
      </c>
      <c r="CR64" s="138">
        <f t="shared" si="52"/>
        <v>0</v>
      </c>
      <c r="CS64" s="138">
        <f t="shared" si="233"/>
        <v>20</v>
      </c>
      <c r="CT64" s="138">
        <f t="shared" si="53"/>
        <v>0</v>
      </c>
      <c r="CU64" s="138">
        <f t="shared" si="113"/>
        <v>20</v>
      </c>
      <c r="CV64" s="138">
        <f t="shared" si="54"/>
        <v>0</v>
      </c>
      <c r="CW64" s="138">
        <f t="shared" si="114"/>
        <v>25</v>
      </c>
      <c r="CX64" s="138">
        <f t="shared" si="55"/>
        <v>0</v>
      </c>
      <c r="CY64" s="138">
        <f t="shared" si="115"/>
        <v>30</v>
      </c>
      <c r="CZ64" s="138">
        <f t="shared" si="56"/>
        <v>0</v>
      </c>
      <c r="DA64" s="138">
        <f t="shared" si="116"/>
        <v>25</v>
      </c>
      <c r="DB64" s="180">
        <f t="shared" si="341"/>
        <v>0</v>
      </c>
      <c r="DC64" s="138">
        <f t="shared" si="58"/>
        <v>0</v>
      </c>
      <c r="DD64" s="138">
        <f t="shared" si="320"/>
        <v>10</v>
      </c>
      <c r="DE64" s="138">
        <f t="shared" si="59"/>
        <v>0</v>
      </c>
      <c r="DF64" s="138">
        <f t="shared" si="320"/>
        <v>10</v>
      </c>
      <c r="DG64" s="138">
        <f t="shared" si="60"/>
        <v>0</v>
      </c>
      <c r="DH64" s="138">
        <f t="shared" si="320"/>
        <v>14</v>
      </c>
      <c r="DI64" s="138">
        <f t="shared" si="61"/>
        <v>0</v>
      </c>
      <c r="DJ64" s="138">
        <f t="shared" si="320"/>
        <v>20</v>
      </c>
      <c r="DK64" s="138">
        <f t="shared" si="62"/>
        <v>0</v>
      </c>
      <c r="DL64" s="138">
        <f t="shared" si="320"/>
        <v>20</v>
      </c>
      <c r="DM64" s="138">
        <f t="shared" si="63"/>
        <v>0</v>
      </c>
      <c r="DN64" s="138">
        <f t="shared" si="319"/>
        <v>20</v>
      </c>
      <c r="DO64" s="138">
        <f t="shared" si="64"/>
        <v>0</v>
      </c>
      <c r="DP64" s="138">
        <f t="shared" si="118"/>
        <v>20</v>
      </c>
      <c r="DQ64" s="138">
        <f t="shared" si="65"/>
        <v>0</v>
      </c>
      <c r="DR64" s="138">
        <f t="shared" si="119"/>
        <v>25</v>
      </c>
      <c r="DS64" s="138">
        <f t="shared" si="66"/>
        <v>0</v>
      </c>
      <c r="DT64" s="138">
        <f t="shared" si="120"/>
        <v>30</v>
      </c>
      <c r="DU64" s="138">
        <f t="shared" si="67"/>
        <v>0</v>
      </c>
      <c r="DV64" s="138">
        <f t="shared" si="121"/>
        <v>25</v>
      </c>
      <c r="DW64" s="180">
        <f t="shared" si="342"/>
        <v>0</v>
      </c>
      <c r="DZ64" s="146">
        <f t="shared" si="69"/>
        <v>0</v>
      </c>
      <c r="EA64" s="147">
        <f t="shared" si="70"/>
        <v>0</v>
      </c>
      <c r="EB64" s="181"/>
      <c r="EC64" s="147">
        <f t="shared" si="122"/>
        <v>0.5</v>
      </c>
      <c r="ED64" s="138">
        <f t="shared" si="71"/>
        <v>0</v>
      </c>
      <c r="EE64" s="138">
        <f t="shared" si="72"/>
        <v>0</v>
      </c>
      <c r="EF64" s="138">
        <f t="shared" si="73"/>
        <v>0</v>
      </c>
      <c r="EG64" s="138">
        <f t="shared" si="321"/>
        <v>10</v>
      </c>
      <c r="EH64" s="180">
        <f t="shared" si="74"/>
        <v>0</v>
      </c>
      <c r="EI64" s="138">
        <f t="shared" si="75"/>
        <v>0</v>
      </c>
      <c r="EJ64" s="138">
        <f t="shared" si="322"/>
        <v>10</v>
      </c>
      <c r="EK64" s="180">
        <f t="shared" si="76"/>
        <v>0</v>
      </c>
      <c r="EM64" s="147">
        <f t="shared" si="125"/>
        <v>0.75</v>
      </c>
      <c r="EN64" s="138">
        <f t="shared" si="77"/>
        <v>0</v>
      </c>
      <c r="EO64" s="138">
        <f t="shared" si="78"/>
        <v>0</v>
      </c>
      <c r="EP64" s="138">
        <f t="shared" si="79"/>
        <v>0</v>
      </c>
      <c r="EQ64" s="138">
        <f t="shared" si="126"/>
        <v>10</v>
      </c>
      <c r="ER64" s="180">
        <f t="shared" si="80"/>
        <v>0</v>
      </c>
      <c r="ES64" s="138">
        <f t="shared" si="81"/>
        <v>0</v>
      </c>
      <c r="ET64" s="138">
        <f t="shared" si="127"/>
        <v>10</v>
      </c>
      <c r="EU64" s="180">
        <f t="shared" si="82"/>
        <v>0</v>
      </c>
      <c r="EW64" s="147">
        <f t="shared" si="128"/>
        <v>1.25</v>
      </c>
      <c r="EX64" s="138">
        <f t="shared" si="83"/>
        <v>0</v>
      </c>
      <c r="EY64" s="138">
        <f t="shared" si="84"/>
        <v>0</v>
      </c>
      <c r="EZ64" s="138">
        <f t="shared" si="85"/>
        <v>0</v>
      </c>
      <c r="FA64" s="138">
        <f t="shared" si="129"/>
        <v>10</v>
      </c>
      <c r="FB64" s="180">
        <f t="shared" si="86"/>
        <v>0</v>
      </c>
      <c r="FC64" s="138">
        <f t="shared" si="87"/>
        <v>0</v>
      </c>
      <c r="FD64" s="138">
        <f t="shared" si="130"/>
        <v>10</v>
      </c>
      <c r="FE64" s="180">
        <f t="shared" si="88"/>
        <v>0</v>
      </c>
      <c r="FG64" s="147">
        <f t="shared" si="131"/>
        <v>1.5</v>
      </c>
      <c r="FH64" s="138">
        <f t="shared" si="89"/>
        <v>0</v>
      </c>
      <c r="FI64" s="138">
        <f t="shared" si="90"/>
        <v>0</v>
      </c>
      <c r="FJ64" s="138">
        <f t="shared" si="91"/>
        <v>0</v>
      </c>
      <c r="FK64" s="138">
        <f t="shared" si="132"/>
        <v>10</v>
      </c>
      <c r="FL64" s="180">
        <f t="shared" si="92"/>
        <v>0</v>
      </c>
      <c r="FM64" s="138">
        <f t="shared" si="93"/>
        <v>0</v>
      </c>
      <c r="FN64" s="138">
        <f t="shared" si="133"/>
        <v>10</v>
      </c>
      <c r="FO64" s="180">
        <f t="shared" si="94"/>
        <v>0</v>
      </c>
      <c r="FQ64" s="138">
        <f t="shared" ca="1" si="370"/>
        <v>24500000</v>
      </c>
      <c r="FR64" s="170">
        <f t="shared" ca="1" si="95"/>
        <v>250000</v>
      </c>
      <c r="FS64" s="138">
        <f t="shared" ca="1" si="371"/>
        <v>24500000</v>
      </c>
      <c r="FT64" s="170">
        <f t="shared" ca="1" si="96"/>
        <v>250000</v>
      </c>
      <c r="FU64" s="192">
        <v>0</v>
      </c>
      <c r="FW64" s="193">
        <f t="shared" si="264"/>
        <v>0</v>
      </c>
      <c r="FX64" s="193">
        <f t="shared" si="97"/>
        <v>0</v>
      </c>
      <c r="FY64" s="193">
        <f t="shared" si="98"/>
        <v>50</v>
      </c>
      <c r="FZ64" s="193">
        <f t="shared" si="99"/>
        <v>0</v>
      </c>
      <c r="GA64" s="193">
        <f t="shared" si="100"/>
        <v>0</v>
      </c>
      <c r="GB64" s="193">
        <f t="shared" si="101"/>
        <v>30</v>
      </c>
      <c r="GC64" s="193">
        <f t="shared" si="102"/>
        <v>0</v>
      </c>
      <c r="GD64" s="193">
        <f t="shared" si="103"/>
        <v>0</v>
      </c>
      <c r="GE64" s="193">
        <f t="shared" si="104"/>
        <v>20</v>
      </c>
      <c r="GF64" s="19">
        <f t="shared" si="226"/>
        <v>0</v>
      </c>
      <c r="GG64" s="19">
        <f t="shared" ca="1" si="105"/>
        <v>0.625</v>
      </c>
      <c r="GH64" s="11">
        <f t="shared" ca="1" si="106"/>
        <v>0.625</v>
      </c>
      <c r="GI64" s="11" t="str">
        <f t="shared" si="107"/>
        <v/>
      </c>
    </row>
    <row r="65" spans="1:191" x14ac:dyDescent="0.25">
      <c r="A65" s="10">
        <v>1512</v>
      </c>
      <c r="B65" s="126" t="str">
        <f t="shared" si="372"/>
        <v>多买多送.金币198元</v>
      </c>
      <c r="C65" s="127" t="str">
        <f t="shared" si="344"/>
        <v>购买后，最高可得10倍奖励</v>
      </c>
      <c r="D65" s="128">
        <v>1001</v>
      </c>
      <c r="E65" s="10" t="str">
        <f t="shared" si="287"/>
        <v>1|2|500000,1|1|198</v>
      </c>
      <c r="G65" s="10">
        <f>'充值活动|RMBActivities'!E45</f>
        <v>198</v>
      </c>
      <c r="H65" s="11">
        <f t="shared" si="324"/>
        <v>0</v>
      </c>
      <c r="I65" s="11">
        <f t="shared" si="325"/>
        <v>0</v>
      </c>
      <c r="J65" s="138" t="str">
        <f t="shared" si="326"/>
        <v>[[0,10],[0,10],[0,14],[0,20],[0,20],[0,20],[0,20],[0,25],[0,30],[0,25]]</v>
      </c>
      <c r="K65" s="138" t="str">
        <f t="shared" si="327"/>
        <v>[[0,10],[0,10],[0,14],[0,20],[0,20],[0,20],[0,20],[0,25],[0,30],[0,25]]</v>
      </c>
      <c r="L65" s="138" t="str">
        <f t="shared" si="19"/>
        <v>[[9,[0,10]],[10,[0,10]],[11,[0,10]],[12,[0,10]]]</v>
      </c>
      <c r="M65" s="138" t="str">
        <f t="shared" si="20"/>
        <v>[[9,[0,10]],[10,[0,10]],[11,[0,10]],[12,[0,10]]]</v>
      </c>
      <c r="N65" s="11">
        <f t="shared" ca="1" si="328"/>
        <v>198</v>
      </c>
      <c r="O65" s="11">
        <f t="shared" ca="1" si="329"/>
        <v>0</v>
      </c>
      <c r="P65" s="140" t="s">
        <v>253</v>
      </c>
      <c r="Q65" s="10">
        <f t="shared" si="265"/>
        <v>1512</v>
      </c>
      <c r="R65" s="138" t="str">
        <f t="shared" si="330"/>
        <v>1512多买多送.金币198元</v>
      </c>
      <c r="S65" s="132" t="str">
        <f t="shared" si="331"/>
        <v>[[1,20790],[2,41580],[3,83160],[4,124740]]</v>
      </c>
      <c r="T65" s="132" t="str">
        <f t="shared" si="332"/>
        <v>[[1,4950000],[2,4950000],[3,4950000],[4,4950000]]</v>
      </c>
      <c r="U65" s="138">
        <f t="shared" si="333"/>
        <v>49500000</v>
      </c>
      <c r="V65" s="142">
        <v>0</v>
      </c>
      <c r="W65" s="142">
        <v>0</v>
      </c>
      <c r="X65" s="138" t="str">
        <f t="shared" si="28"/>
        <v/>
      </c>
      <c r="Z65" s="138">
        <f t="shared" si="334"/>
        <v>49500000</v>
      </c>
      <c r="AA65" s="138">
        <f t="shared" si="335"/>
        <v>49500000</v>
      </c>
      <c r="AB65" s="150">
        <f t="shared" ca="1" si="367"/>
        <v>49500000</v>
      </c>
      <c r="AC65" s="138">
        <f t="shared" ca="1" si="368"/>
        <v>0</v>
      </c>
      <c r="AE65" s="154">
        <f t="shared" si="349"/>
        <v>0</v>
      </c>
      <c r="AF65" s="151">
        <v>0</v>
      </c>
      <c r="AG65" s="11">
        <f t="shared" si="369"/>
        <v>49500000</v>
      </c>
      <c r="AH65" s="11">
        <f>RIGHT('充值活动|RMBActivities'!F45,LEN('充值活动|RMBActivities'!F45)-4)*2.5</f>
        <v>49500000</v>
      </c>
      <c r="AI65" s="9">
        <f ca="1">_xlfn.IFNA(INDEX('充值活动|RMBActivities'!$S$5:$AS$59,MATCH($A65,'充值活动|RMBActivities'!$A:$A,0)-4,MATCH(AI$4,INDIRECT("'充值活动|RMBActivities'!$S"&amp;MATCH($A65,'充值活动|RMBActivities'!$A:$A,0)&amp;":$AQ"&amp;MATCH($A65,'充值活动|RMBActivities'!$A:$A,0)),0)+3),0)</f>
        <v>0</v>
      </c>
      <c r="AJ65" s="9">
        <f t="shared" ca="1" si="350"/>
        <v>0</v>
      </c>
      <c r="AK65" s="9">
        <f ca="1">_xlfn.IFNA(INDEX('充值活动|RMBActivities'!$S$5:$AS$59,MATCH($A65,'充值活动|RMBActivities'!$A:$A,0)-4,MATCH(AK$4,INDIRECT("'充值活动|RMBActivities'!$S"&amp;MATCH($A65,'充值活动|RMBActivities'!$A:$A,0)&amp;":$AQ"&amp;MATCH($A65,'充值活动|RMBActivities'!$A:$A,0)),0)+3),0)</f>
        <v>0</v>
      </c>
      <c r="AL65" s="9">
        <f t="shared" ca="1" si="351"/>
        <v>0</v>
      </c>
      <c r="AM65" s="9">
        <f ca="1">_xlfn.IFNA(INDEX('充值活动|RMBActivities'!$S$5:$AS$59,MATCH($A65,'充值活动|RMBActivities'!$A:$A,0)-4,MATCH(AM$4,INDIRECT("'充值活动|RMBActivities'!$S"&amp;MATCH($A65,'充值活动|RMBActivities'!$A:$A,0)&amp;":$AQ"&amp;MATCH($A65,'充值活动|RMBActivities'!$A:$A,0)),0)+3),0)</f>
        <v>0</v>
      </c>
      <c r="AN65" s="9">
        <f t="shared" ca="1" si="352"/>
        <v>0</v>
      </c>
      <c r="AO65" s="9">
        <f ca="1">_xlfn.IFNA(INDEX('充值活动|RMBActivities'!$S$5:$AS$59,MATCH($A65,'充值活动|RMBActivities'!$A:$A,0)-4,MATCH(AO$4,INDIRECT("'充值活动|RMBActivities'!$S"&amp;MATCH($A65,'充值活动|RMBActivities'!$A:$A,0)&amp;":$AQ"&amp;MATCH($A65,'充值活动|RMBActivities'!$A:$A,0)),0)+3),0)</f>
        <v>0</v>
      </c>
      <c r="AP65" s="9">
        <f t="shared" ca="1" si="353"/>
        <v>0</v>
      </c>
      <c r="AQ65" s="9">
        <f ca="1">_xlfn.IFNA(INDEX('充值活动|RMBActivities'!$S$5:$AS$59,MATCH($A65,'充值活动|RMBActivities'!$A:$A,0)-4,MATCH(AQ$4,INDIRECT("'充值活动|RMBActivities'!$S"&amp;MATCH($A65,'充值活动|RMBActivities'!$A:$A,0)&amp;":$AQ"&amp;MATCH($A65,'充值活动|RMBActivities'!$A:$A,0)),0)+3),0)</f>
        <v>0</v>
      </c>
      <c r="AR65" s="9">
        <f t="shared" ca="1" si="354"/>
        <v>0</v>
      </c>
      <c r="AS65" s="9">
        <f ca="1">_xlfn.IFNA(INDEX('充值活动|RMBActivities'!$S$5:$AS$59,MATCH($A65,'充值活动|RMBActivities'!$A:$A,0)-4,MATCH(AS$4,INDIRECT("'充值活动|RMBActivities'!$S"&amp;MATCH($A65,'充值活动|RMBActivities'!$A:$A,0)&amp;":$AQ"&amp;MATCH($A65,'充值活动|RMBActivities'!$A:$A,0)),0)+3),0)</f>
        <v>0</v>
      </c>
      <c r="AT65" s="9">
        <f t="shared" ca="1" si="355"/>
        <v>0</v>
      </c>
      <c r="AU65" s="9">
        <f ca="1">_xlfn.IFNA(INDEX('充值活动|RMBActivities'!$S$5:$AS$59,MATCH($A65,'充值活动|RMBActivities'!$A:$A,0)-4,MATCH(AU$4,INDIRECT("'充值活动|RMBActivities'!$S"&amp;MATCH($A65,'充值活动|RMBActivities'!$A:$A,0)&amp;":$AQ"&amp;MATCH($A65,'充值活动|RMBActivities'!$A:$A,0)),0)+3),0)</f>
        <v>0</v>
      </c>
      <c r="AV65" s="9">
        <f t="shared" ca="1" si="356"/>
        <v>0</v>
      </c>
      <c r="AW65" s="9">
        <f ca="1">_xlfn.IFNA(INDEX('充值活动|RMBActivities'!$S$5:$AS$59,MATCH($A65,'充值活动|RMBActivities'!$A:$A,0)-4,MATCH(AW$4,INDIRECT("'充值活动|RMBActivities'!$S"&amp;MATCH($A65,'充值活动|RMBActivities'!$A:$A,0)&amp;":$AQ"&amp;MATCH($A65,'充值活动|RMBActivities'!$A:$A,0)),0)+3),0)</f>
        <v>0</v>
      </c>
      <c r="AX65" s="9">
        <f t="shared" ca="1" si="357"/>
        <v>0</v>
      </c>
      <c r="AY65" s="9">
        <f ca="1">_xlfn.IFNA(INDEX('充值活动|RMBActivities'!$S$5:$AS$59,MATCH($A65,'充值活动|RMBActivities'!$A:$A,0)-4,MATCH(AY$4,INDIRECT("'充值活动|RMBActivities'!$S"&amp;MATCH($A65,'充值活动|RMBActivities'!$A:$A,0)&amp;":$AQ"&amp;MATCH($A65,'充值活动|RMBActivities'!$A:$A,0)),0)+3),0)</f>
        <v>0</v>
      </c>
      <c r="AZ65" s="9">
        <f t="shared" ca="1" si="358"/>
        <v>0</v>
      </c>
      <c r="BC65" s="11">
        <f t="shared" ca="1" si="359"/>
        <v>49500000</v>
      </c>
      <c r="BD65" s="170">
        <f t="shared" ca="1" si="360"/>
        <v>250000</v>
      </c>
      <c r="BE65" s="11">
        <f t="shared" ca="1" si="361"/>
        <v>49500000</v>
      </c>
      <c r="BF65" s="170">
        <f t="shared" ca="1" si="362"/>
        <v>250000</v>
      </c>
      <c r="BG65" s="11">
        <f t="shared" ca="1" si="363"/>
        <v>49500000</v>
      </c>
      <c r="BH65" s="170">
        <f t="shared" ca="1" si="364"/>
        <v>250000</v>
      </c>
      <c r="BI65" s="10">
        <f t="shared" si="365"/>
        <v>198</v>
      </c>
      <c r="BU65" s="142">
        <v>0.21</v>
      </c>
      <c r="BV65" s="138">
        <f t="shared" si="311"/>
        <v>20790</v>
      </c>
      <c r="BW65" s="138">
        <f t="shared" si="311"/>
        <v>41580</v>
      </c>
      <c r="BX65" s="138">
        <f t="shared" si="311"/>
        <v>83160</v>
      </c>
      <c r="BY65" s="138">
        <f t="shared" si="311"/>
        <v>124740</v>
      </c>
      <c r="CA65" s="138">
        <f t="shared" si="366"/>
        <v>4950000</v>
      </c>
      <c r="CD65" s="146">
        <f t="shared" si="312"/>
        <v>0</v>
      </c>
      <c r="CE65" s="147">
        <f t="shared" si="313"/>
        <v>0</v>
      </c>
      <c r="CF65" s="138">
        <f t="shared" si="338"/>
        <v>0</v>
      </c>
      <c r="CG65" s="138">
        <f t="shared" si="339"/>
        <v>0</v>
      </c>
      <c r="CH65" s="138">
        <f t="shared" si="47"/>
        <v>0</v>
      </c>
      <c r="CI65" s="138">
        <f t="shared" si="340"/>
        <v>10</v>
      </c>
      <c r="CJ65" s="138">
        <f t="shared" si="48"/>
        <v>0</v>
      </c>
      <c r="CK65" s="138">
        <f t="shared" si="340"/>
        <v>10</v>
      </c>
      <c r="CL65" s="138">
        <f t="shared" si="49"/>
        <v>0</v>
      </c>
      <c r="CM65" s="138">
        <f t="shared" si="340"/>
        <v>14</v>
      </c>
      <c r="CN65" s="138">
        <f t="shared" si="50"/>
        <v>0</v>
      </c>
      <c r="CO65" s="138">
        <f t="shared" si="340"/>
        <v>20</v>
      </c>
      <c r="CP65" s="138">
        <f t="shared" si="51"/>
        <v>0</v>
      </c>
      <c r="CQ65" s="138">
        <f t="shared" si="340"/>
        <v>20</v>
      </c>
      <c r="CR65" s="138">
        <f t="shared" si="52"/>
        <v>0</v>
      </c>
      <c r="CS65" s="138">
        <f t="shared" si="233"/>
        <v>20</v>
      </c>
      <c r="CT65" s="138">
        <f t="shared" si="53"/>
        <v>0</v>
      </c>
      <c r="CU65" s="138">
        <f t="shared" si="113"/>
        <v>20</v>
      </c>
      <c r="CV65" s="138">
        <f t="shared" si="54"/>
        <v>0</v>
      </c>
      <c r="CW65" s="138">
        <f t="shared" si="114"/>
        <v>25</v>
      </c>
      <c r="CX65" s="138">
        <f t="shared" si="55"/>
        <v>0</v>
      </c>
      <c r="CY65" s="138">
        <f t="shared" si="115"/>
        <v>30</v>
      </c>
      <c r="CZ65" s="138">
        <f t="shared" si="56"/>
        <v>0</v>
      </c>
      <c r="DA65" s="138">
        <f t="shared" si="116"/>
        <v>25</v>
      </c>
      <c r="DB65" s="180">
        <f t="shared" si="341"/>
        <v>0</v>
      </c>
      <c r="DC65" s="138">
        <f t="shared" si="58"/>
        <v>0</v>
      </c>
      <c r="DD65" s="138">
        <f t="shared" si="320"/>
        <v>10</v>
      </c>
      <c r="DE65" s="138">
        <f t="shared" si="59"/>
        <v>0</v>
      </c>
      <c r="DF65" s="138">
        <f t="shared" si="320"/>
        <v>10</v>
      </c>
      <c r="DG65" s="138">
        <f t="shared" si="60"/>
        <v>0</v>
      </c>
      <c r="DH65" s="138">
        <f t="shared" si="320"/>
        <v>14</v>
      </c>
      <c r="DI65" s="138">
        <f t="shared" si="61"/>
        <v>0</v>
      </c>
      <c r="DJ65" s="138">
        <f t="shared" si="320"/>
        <v>20</v>
      </c>
      <c r="DK65" s="138">
        <f t="shared" si="62"/>
        <v>0</v>
      </c>
      <c r="DL65" s="138">
        <f t="shared" si="320"/>
        <v>20</v>
      </c>
      <c r="DM65" s="138">
        <f t="shared" si="63"/>
        <v>0</v>
      </c>
      <c r="DN65" s="138">
        <f t="shared" si="319"/>
        <v>20</v>
      </c>
      <c r="DO65" s="138">
        <f t="shared" si="64"/>
        <v>0</v>
      </c>
      <c r="DP65" s="138">
        <f t="shared" si="118"/>
        <v>20</v>
      </c>
      <c r="DQ65" s="138">
        <f t="shared" si="65"/>
        <v>0</v>
      </c>
      <c r="DR65" s="138">
        <f t="shared" si="119"/>
        <v>25</v>
      </c>
      <c r="DS65" s="138">
        <f t="shared" si="66"/>
        <v>0</v>
      </c>
      <c r="DT65" s="138">
        <f t="shared" si="120"/>
        <v>30</v>
      </c>
      <c r="DU65" s="138">
        <f t="shared" si="67"/>
        <v>0</v>
      </c>
      <c r="DV65" s="138">
        <f t="shared" si="121"/>
        <v>25</v>
      </c>
      <c r="DW65" s="180">
        <f t="shared" si="342"/>
        <v>0</v>
      </c>
      <c r="DZ65" s="146">
        <f t="shared" si="69"/>
        <v>0</v>
      </c>
      <c r="EA65" s="147">
        <f t="shared" si="70"/>
        <v>0</v>
      </c>
      <c r="EB65" s="181"/>
      <c r="EC65" s="147">
        <f t="shared" si="122"/>
        <v>0.5</v>
      </c>
      <c r="ED65" s="138">
        <f t="shared" si="71"/>
        <v>0</v>
      </c>
      <c r="EE65" s="138">
        <f t="shared" si="72"/>
        <v>0</v>
      </c>
      <c r="EF65" s="138">
        <f t="shared" si="73"/>
        <v>0</v>
      </c>
      <c r="EG65" s="138">
        <f t="shared" si="321"/>
        <v>10</v>
      </c>
      <c r="EH65" s="180">
        <f t="shared" si="74"/>
        <v>0</v>
      </c>
      <c r="EI65" s="138">
        <f t="shared" si="75"/>
        <v>0</v>
      </c>
      <c r="EJ65" s="138">
        <f t="shared" si="322"/>
        <v>10</v>
      </c>
      <c r="EK65" s="180">
        <f t="shared" si="76"/>
        <v>0</v>
      </c>
      <c r="EM65" s="147">
        <f t="shared" si="125"/>
        <v>0.75</v>
      </c>
      <c r="EN65" s="138">
        <f t="shared" si="77"/>
        <v>0</v>
      </c>
      <c r="EO65" s="138">
        <f t="shared" si="78"/>
        <v>0</v>
      </c>
      <c r="EP65" s="138">
        <f t="shared" si="79"/>
        <v>0</v>
      </c>
      <c r="EQ65" s="138">
        <f t="shared" si="126"/>
        <v>10</v>
      </c>
      <c r="ER65" s="180">
        <f t="shared" si="80"/>
        <v>0</v>
      </c>
      <c r="ES65" s="138">
        <f t="shared" si="81"/>
        <v>0</v>
      </c>
      <c r="ET65" s="138">
        <f t="shared" si="127"/>
        <v>10</v>
      </c>
      <c r="EU65" s="180">
        <f t="shared" si="82"/>
        <v>0</v>
      </c>
      <c r="EW65" s="147">
        <f t="shared" si="128"/>
        <v>1.25</v>
      </c>
      <c r="EX65" s="138">
        <f t="shared" si="83"/>
        <v>0</v>
      </c>
      <c r="EY65" s="138">
        <f t="shared" si="84"/>
        <v>0</v>
      </c>
      <c r="EZ65" s="138">
        <f t="shared" si="85"/>
        <v>0</v>
      </c>
      <c r="FA65" s="138">
        <f t="shared" si="129"/>
        <v>10</v>
      </c>
      <c r="FB65" s="180">
        <f t="shared" si="86"/>
        <v>0</v>
      </c>
      <c r="FC65" s="138">
        <f t="shared" si="87"/>
        <v>0</v>
      </c>
      <c r="FD65" s="138">
        <f t="shared" si="130"/>
        <v>10</v>
      </c>
      <c r="FE65" s="180">
        <f t="shared" si="88"/>
        <v>0</v>
      </c>
      <c r="FG65" s="147">
        <f t="shared" si="131"/>
        <v>1.5</v>
      </c>
      <c r="FH65" s="138">
        <f t="shared" si="89"/>
        <v>0</v>
      </c>
      <c r="FI65" s="138">
        <f t="shared" si="90"/>
        <v>0</v>
      </c>
      <c r="FJ65" s="138">
        <f t="shared" si="91"/>
        <v>0</v>
      </c>
      <c r="FK65" s="138">
        <f t="shared" si="132"/>
        <v>10</v>
      </c>
      <c r="FL65" s="180">
        <f t="shared" si="92"/>
        <v>0</v>
      </c>
      <c r="FM65" s="138">
        <f t="shared" si="93"/>
        <v>0</v>
      </c>
      <c r="FN65" s="138">
        <f t="shared" si="133"/>
        <v>10</v>
      </c>
      <c r="FO65" s="180">
        <f t="shared" si="94"/>
        <v>0</v>
      </c>
      <c r="FQ65" s="138">
        <f t="shared" ca="1" si="370"/>
        <v>49500000</v>
      </c>
      <c r="FR65" s="170">
        <f t="shared" ca="1" si="95"/>
        <v>250000</v>
      </c>
      <c r="FS65" s="138">
        <f t="shared" ca="1" si="371"/>
        <v>49500000</v>
      </c>
      <c r="FT65" s="170">
        <f t="shared" ca="1" si="96"/>
        <v>250000</v>
      </c>
      <c r="FU65" s="192">
        <v>0</v>
      </c>
      <c r="FW65" s="193">
        <f t="shared" si="264"/>
        <v>0</v>
      </c>
      <c r="FX65" s="193">
        <f t="shared" si="97"/>
        <v>0</v>
      </c>
      <c r="FY65" s="193">
        <f t="shared" si="98"/>
        <v>50</v>
      </c>
      <c r="FZ65" s="193">
        <f t="shared" si="99"/>
        <v>0</v>
      </c>
      <c r="GA65" s="193">
        <f t="shared" si="100"/>
        <v>0</v>
      </c>
      <c r="GB65" s="193">
        <f t="shared" si="101"/>
        <v>30</v>
      </c>
      <c r="GC65" s="193">
        <f t="shared" si="102"/>
        <v>0</v>
      </c>
      <c r="GD65" s="193">
        <f t="shared" si="103"/>
        <v>0</v>
      </c>
      <c r="GE65" s="193">
        <f t="shared" si="104"/>
        <v>20</v>
      </c>
      <c r="GF65" s="19">
        <f t="shared" si="226"/>
        <v>0</v>
      </c>
      <c r="GG65" s="19">
        <f t="shared" ca="1" si="105"/>
        <v>0.625</v>
      </c>
      <c r="GH65" s="11">
        <f t="shared" ca="1" si="106"/>
        <v>0.625</v>
      </c>
      <c r="GI65" s="11" t="str">
        <f t="shared" si="107"/>
        <v/>
      </c>
    </row>
    <row r="66" spans="1:191" x14ac:dyDescent="0.25">
      <c r="A66" s="10">
        <v>1513</v>
      </c>
      <c r="B66" s="126" t="str">
        <f t="shared" si="372"/>
        <v>多买多送.金币328元</v>
      </c>
      <c r="C66" s="127" t="str">
        <f t="shared" si="344"/>
        <v>购买后，最高可得10倍奖励</v>
      </c>
      <c r="D66" s="128">
        <v>1001</v>
      </c>
      <c r="E66" s="10" t="str">
        <f t="shared" si="287"/>
        <v>1|2|500000,1|1|328</v>
      </c>
      <c r="G66" s="10">
        <f>'充值活动|RMBActivities'!E46</f>
        <v>328</v>
      </c>
      <c r="H66" s="11">
        <f t="shared" si="324"/>
        <v>0</v>
      </c>
      <c r="I66" s="11">
        <f t="shared" si="325"/>
        <v>0</v>
      </c>
      <c r="J66" s="138" t="str">
        <f t="shared" si="326"/>
        <v>[[0,10],[0,10],[0,14],[0,20],[0,20],[0,20],[0,20],[0,25],[0,30],[0,25]]</v>
      </c>
      <c r="K66" s="138" t="str">
        <f t="shared" si="327"/>
        <v>[[0,10],[0,10],[0,14],[0,20],[0,20],[0,20],[0,20],[0,25],[0,30],[0,25]]</v>
      </c>
      <c r="L66" s="138" t="str">
        <f t="shared" si="19"/>
        <v>[[9,[0,10]],[10,[0,10]],[11,[0,10]],[12,[0,10]]]</v>
      </c>
      <c r="M66" s="138" t="str">
        <f t="shared" si="20"/>
        <v>[[9,[0,10]],[10,[0,10]],[11,[0,10]],[12,[0,10]]]</v>
      </c>
      <c r="N66" s="11">
        <f t="shared" ca="1" si="328"/>
        <v>328</v>
      </c>
      <c r="O66" s="11">
        <f t="shared" ca="1" si="329"/>
        <v>0</v>
      </c>
      <c r="P66" s="140" t="s">
        <v>254</v>
      </c>
      <c r="Q66" s="10">
        <f t="shared" si="265"/>
        <v>1513</v>
      </c>
      <c r="R66" s="138" t="str">
        <f t="shared" si="330"/>
        <v>1513多买多送.金币328元</v>
      </c>
      <c r="S66" s="132" t="str">
        <f t="shared" si="331"/>
        <v>[[1,32800],[2,65600],[3,131200],[4,196800]]</v>
      </c>
      <c r="T66" s="132" t="str">
        <f t="shared" si="332"/>
        <v>[[1,8200000],[2,8200000],[3,8200000],[4,8200000]]</v>
      </c>
      <c r="U66" s="138">
        <f t="shared" si="333"/>
        <v>82000000</v>
      </c>
      <c r="V66" s="142">
        <v>0</v>
      </c>
      <c r="W66" s="142">
        <v>0</v>
      </c>
      <c r="X66" s="138" t="str">
        <f t="shared" si="28"/>
        <v/>
      </c>
      <c r="Z66" s="138">
        <f t="shared" si="334"/>
        <v>82000000</v>
      </c>
      <c r="AA66" s="138">
        <f t="shared" si="335"/>
        <v>82000000</v>
      </c>
      <c r="AB66" s="150">
        <f t="shared" ca="1" si="367"/>
        <v>82000000</v>
      </c>
      <c r="AC66" s="138">
        <f t="shared" ca="1" si="368"/>
        <v>0</v>
      </c>
      <c r="AE66" s="154">
        <f t="shared" si="349"/>
        <v>0</v>
      </c>
      <c r="AF66" s="151">
        <v>0</v>
      </c>
      <c r="AG66" s="11">
        <f t="shared" si="369"/>
        <v>82000000</v>
      </c>
      <c r="AH66" s="11">
        <f>RIGHT('充值活动|RMBActivities'!F46,LEN('充值活动|RMBActivities'!F46)-4)*2.5</f>
        <v>82000000</v>
      </c>
      <c r="AI66" s="9">
        <f ca="1">_xlfn.IFNA(INDEX('充值活动|RMBActivities'!$S$5:$AS$59,MATCH($A66,'充值活动|RMBActivities'!$A:$A,0)-4,MATCH(AI$4,INDIRECT("'充值活动|RMBActivities'!$S"&amp;MATCH($A66,'充值活动|RMBActivities'!$A:$A,0)&amp;":$AQ"&amp;MATCH($A66,'充值活动|RMBActivities'!$A:$A,0)),0)+3),0)</f>
        <v>0</v>
      </c>
      <c r="AJ66" s="9">
        <f t="shared" ca="1" si="350"/>
        <v>0</v>
      </c>
      <c r="AK66" s="9">
        <f ca="1">_xlfn.IFNA(INDEX('充值活动|RMBActivities'!$S$5:$AS$59,MATCH($A66,'充值活动|RMBActivities'!$A:$A,0)-4,MATCH(AK$4,INDIRECT("'充值活动|RMBActivities'!$S"&amp;MATCH($A66,'充值活动|RMBActivities'!$A:$A,0)&amp;":$AQ"&amp;MATCH($A66,'充值活动|RMBActivities'!$A:$A,0)),0)+3),0)</f>
        <v>0</v>
      </c>
      <c r="AL66" s="9">
        <f t="shared" ca="1" si="351"/>
        <v>0</v>
      </c>
      <c r="AM66" s="9">
        <f ca="1">_xlfn.IFNA(INDEX('充值活动|RMBActivities'!$S$5:$AS$59,MATCH($A66,'充值活动|RMBActivities'!$A:$A,0)-4,MATCH(AM$4,INDIRECT("'充值活动|RMBActivities'!$S"&amp;MATCH($A66,'充值活动|RMBActivities'!$A:$A,0)&amp;":$AQ"&amp;MATCH($A66,'充值活动|RMBActivities'!$A:$A,0)),0)+3),0)</f>
        <v>0</v>
      </c>
      <c r="AN66" s="9">
        <f t="shared" ca="1" si="352"/>
        <v>0</v>
      </c>
      <c r="AO66" s="9">
        <f ca="1">_xlfn.IFNA(INDEX('充值活动|RMBActivities'!$S$5:$AS$59,MATCH($A66,'充值活动|RMBActivities'!$A:$A,0)-4,MATCH(AO$4,INDIRECT("'充值活动|RMBActivities'!$S"&amp;MATCH($A66,'充值活动|RMBActivities'!$A:$A,0)&amp;":$AQ"&amp;MATCH($A66,'充值活动|RMBActivities'!$A:$A,0)),0)+3),0)</f>
        <v>0</v>
      </c>
      <c r="AP66" s="9">
        <f t="shared" ca="1" si="353"/>
        <v>0</v>
      </c>
      <c r="AQ66" s="9">
        <f ca="1">_xlfn.IFNA(INDEX('充值活动|RMBActivities'!$S$5:$AS$59,MATCH($A66,'充值活动|RMBActivities'!$A:$A,0)-4,MATCH(AQ$4,INDIRECT("'充值活动|RMBActivities'!$S"&amp;MATCH($A66,'充值活动|RMBActivities'!$A:$A,0)&amp;":$AQ"&amp;MATCH($A66,'充值活动|RMBActivities'!$A:$A,0)),0)+3),0)</f>
        <v>0</v>
      </c>
      <c r="AR66" s="9">
        <f t="shared" ca="1" si="354"/>
        <v>0</v>
      </c>
      <c r="AS66" s="9">
        <f ca="1">_xlfn.IFNA(INDEX('充值活动|RMBActivities'!$S$5:$AS$59,MATCH($A66,'充值活动|RMBActivities'!$A:$A,0)-4,MATCH(AS$4,INDIRECT("'充值活动|RMBActivities'!$S"&amp;MATCH($A66,'充值活动|RMBActivities'!$A:$A,0)&amp;":$AQ"&amp;MATCH($A66,'充值活动|RMBActivities'!$A:$A,0)),0)+3),0)</f>
        <v>0</v>
      </c>
      <c r="AT66" s="9">
        <f t="shared" ca="1" si="355"/>
        <v>0</v>
      </c>
      <c r="AU66" s="9">
        <f ca="1">_xlfn.IFNA(INDEX('充值活动|RMBActivities'!$S$5:$AS$59,MATCH($A66,'充值活动|RMBActivities'!$A:$A,0)-4,MATCH(AU$4,INDIRECT("'充值活动|RMBActivities'!$S"&amp;MATCH($A66,'充值活动|RMBActivities'!$A:$A,0)&amp;":$AQ"&amp;MATCH($A66,'充值活动|RMBActivities'!$A:$A,0)),0)+3),0)</f>
        <v>0</v>
      </c>
      <c r="AV66" s="9">
        <f t="shared" ca="1" si="356"/>
        <v>0</v>
      </c>
      <c r="AW66" s="9">
        <f ca="1">_xlfn.IFNA(INDEX('充值活动|RMBActivities'!$S$5:$AS$59,MATCH($A66,'充值活动|RMBActivities'!$A:$A,0)-4,MATCH(AW$4,INDIRECT("'充值活动|RMBActivities'!$S"&amp;MATCH($A66,'充值活动|RMBActivities'!$A:$A,0)&amp;":$AQ"&amp;MATCH($A66,'充值活动|RMBActivities'!$A:$A,0)),0)+3),0)</f>
        <v>0</v>
      </c>
      <c r="AX66" s="9">
        <f t="shared" ca="1" si="357"/>
        <v>0</v>
      </c>
      <c r="AY66" s="9">
        <f ca="1">_xlfn.IFNA(INDEX('充值活动|RMBActivities'!$S$5:$AS$59,MATCH($A66,'充值活动|RMBActivities'!$A:$A,0)-4,MATCH(AY$4,INDIRECT("'充值活动|RMBActivities'!$S"&amp;MATCH($A66,'充值活动|RMBActivities'!$A:$A,0)&amp;":$AQ"&amp;MATCH($A66,'充值活动|RMBActivities'!$A:$A,0)),0)+3),0)</f>
        <v>0</v>
      </c>
      <c r="AZ66" s="9">
        <f t="shared" ca="1" si="358"/>
        <v>0</v>
      </c>
      <c r="BC66" s="11">
        <f t="shared" ca="1" si="359"/>
        <v>82000000</v>
      </c>
      <c r="BD66" s="170">
        <f t="shared" ca="1" si="360"/>
        <v>250000</v>
      </c>
      <c r="BE66" s="11">
        <f t="shared" ca="1" si="361"/>
        <v>82000000</v>
      </c>
      <c r="BF66" s="170">
        <f t="shared" ca="1" si="362"/>
        <v>250000</v>
      </c>
      <c r="BG66" s="11">
        <f t="shared" ca="1" si="363"/>
        <v>82000000</v>
      </c>
      <c r="BH66" s="170">
        <f t="shared" ca="1" si="364"/>
        <v>250000</v>
      </c>
      <c r="BI66" s="10">
        <f t="shared" si="365"/>
        <v>328</v>
      </c>
      <c r="BU66" s="142">
        <v>0.2</v>
      </c>
      <c r="BV66" s="138">
        <f t="shared" si="311"/>
        <v>32800</v>
      </c>
      <c r="BW66" s="138">
        <f t="shared" si="311"/>
        <v>65600</v>
      </c>
      <c r="BX66" s="138">
        <f t="shared" si="311"/>
        <v>131200</v>
      </c>
      <c r="BY66" s="138">
        <f t="shared" si="311"/>
        <v>196800</v>
      </c>
      <c r="CA66" s="138">
        <f t="shared" si="366"/>
        <v>8200000</v>
      </c>
      <c r="CD66" s="146">
        <f t="shared" si="312"/>
        <v>0</v>
      </c>
      <c r="CE66" s="147">
        <f t="shared" si="313"/>
        <v>0</v>
      </c>
      <c r="CF66" s="138">
        <f t="shared" si="338"/>
        <v>0</v>
      </c>
      <c r="CG66" s="138">
        <f t="shared" si="339"/>
        <v>0</v>
      </c>
      <c r="CH66" s="138">
        <f t="shared" si="47"/>
        <v>0</v>
      </c>
      <c r="CI66" s="138">
        <f t="shared" si="340"/>
        <v>10</v>
      </c>
      <c r="CJ66" s="138">
        <f t="shared" si="48"/>
        <v>0</v>
      </c>
      <c r="CK66" s="138">
        <f t="shared" si="340"/>
        <v>10</v>
      </c>
      <c r="CL66" s="138">
        <f t="shared" si="49"/>
        <v>0</v>
      </c>
      <c r="CM66" s="138">
        <f t="shared" si="340"/>
        <v>14</v>
      </c>
      <c r="CN66" s="138">
        <f t="shared" si="50"/>
        <v>0</v>
      </c>
      <c r="CO66" s="138">
        <f t="shared" si="340"/>
        <v>20</v>
      </c>
      <c r="CP66" s="138">
        <f t="shared" si="51"/>
        <v>0</v>
      </c>
      <c r="CQ66" s="138">
        <f t="shared" si="340"/>
        <v>20</v>
      </c>
      <c r="CR66" s="138">
        <f t="shared" si="52"/>
        <v>0</v>
      </c>
      <c r="CS66" s="138">
        <f t="shared" si="233"/>
        <v>20</v>
      </c>
      <c r="CT66" s="138">
        <f t="shared" si="53"/>
        <v>0</v>
      </c>
      <c r="CU66" s="138">
        <f t="shared" si="113"/>
        <v>20</v>
      </c>
      <c r="CV66" s="138">
        <f t="shared" si="54"/>
        <v>0</v>
      </c>
      <c r="CW66" s="138">
        <f t="shared" si="114"/>
        <v>25</v>
      </c>
      <c r="CX66" s="138">
        <f t="shared" si="55"/>
        <v>0</v>
      </c>
      <c r="CY66" s="138">
        <f t="shared" si="115"/>
        <v>30</v>
      </c>
      <c r="CZ66" s="138">
        <f t="shared" si="56"/>
        <v>0</v>
      </c>
      <c r="DA66" s="138">
        <f t="shared" si="116"/>
        <v>25</v>
      </c>
      <c r="DB66" s="180">
        <f t="shared" si="341"/>
        <v>0</v>
      </c>
      <c r="DC66" s="138">
        <f t="shared" si="58"/>
        <v>0</v>
      </c>
      <c r="DD66" s="138">
        <f t="shared" ref="DD66:DL67" si="373">DD$5</f>
        <v>10</v>
      </c>
      <c r="DE66" s="138">
        <f t="shared" si="59"/>
        <v>0</v>
      </c>
      <c r="DF66" s="138">
        <f t="shared" si="373"/>
        <v>10</v>
      </c>
      <c r="DG66" s="138">
        <f t="shared" si="60"/>
        <v>0</v>
      </c>
      <c r="DH66" s="138">
        <f t="shared" si="373"/>
        <v>14</v>
      </c>
      <c r="DI66" s="138">
        <f t="shared" si="61"/>
        <v>0</v>
      </c>
      <c r="DJ66" s="138">
        <f t="shared" si="373"/>
        <v>20</v>
      </c>
      <c r="DK66" s="138">
        <f t="shared" si="62"/>
        <v>0</v>
      </c>
      <c r="DL66" s="138">
        <f t="shared" si="373"/>
        <v>20</v>
      </c>
      <c r="DM66" s="138">
        <f t="shared" si="63"/>
        <v>0</v>
      </c>
      <c r="DN66" s="138">
        <f t="shared" si="319"/>
        <v>20</v>
      </c>
      <c r="DO66" s="138">
        <f t="shared" si="64"/>
        <v>0</v>
      </c>
      <c r="DP66" s="138">
        <f t="shared" si="118"/>
        <v>20</v>
      </c>
      <c r="DQ66" s="138">
        <f t="shared" si="65"/>
        <v>0</v>
      </c>
      <c r="DR66" s="138">
        <f t="shared" si="119"/>
        <v>25</v>
      </c>
      <c r="DS66" s="138">
        <f t="shared" si="66"/>
        <v>0</v>
      </c>
      <c r="DT66" s="138">
        <f t="shared" si="120"/>
        <v>30</v>
      </c>
      <c r="DU66" s="138">
        <f t="shared" si="67"/>
        <v>0</v>
      </c>
      <c r="DV66" s="138">
        <f t="shared" si="121"/>
        <v>25</v>
      </c>
      <c r="DW66" s="180">
        <f t="shared" si="342"/>
        <v>0</v>
      </c>
      <c r="DZ66" s="146">
        <f t="shared" si="69"/>
        <v>0</v>
      </c>
      <c r="EA66" s="147">
        <f t="shared" si="70"/>
        <v>0</v>
      </c>
      <c r="EB66" s="181"/>
      <c r="EC66" s="147">
        <f t="shared" si="122"/>
        <v>0.5</v>
      </c>
      <c r="ED66" s="138">
        <f t="shared" si="71"/>
        <v>0</v>
      </c>
      <c r="EE66" s="138">
        <f t="shared" si="72"/>
        <v>0</v>
      </c>
      <c r="EF66" s="138">
        <f t="shared" si="73"/>
        <v>0</v>
      </c>
      <c r="EG66" s="138">
        <f t="shared" si="321"/>
        <v>10</v>
      </c>
      <c r="EH66" s="180">
        <f t="shared" si="74"/>
        <v>0</v>
      </c>
      <c r="EI66" s="138">
        <f t="shared" si="75"/>
        <v>0</v>
      </c>
      <c r="EJ66" s="138">
        <f t="shared" ref="EJ66:EJ67" si="374">EJ$5</f>
        <v>10</v>
      </c>
      <c r="EK66" s="180">
        <f t="shared" si="76"/>
        <v>0</v>
      </c>
      <c r="EM66" s="147">
        <f t="shared" si="125"/>
        <v>0.75</v>
      </c>
      <c r="EN66" s="138">
        <f t="shared" si="77"/>
        <v>0</v>
      </c>
      <c r="EO66" s="138">
        <f t="shared" si="78"/>
        <v>0</v>
      </c>
      <c r="EP66" s="138">
        <f t="shared" si="79"/>
        <v>0</v>
      </c>
      <c r="EQ66" s="138">
        <f t="shared" si="126"/>
        <v>10</v>
      </c>
      <c r="ER66" s="180">
        <f t="shared" si="80"/>
        <v>0</v>
      </c>
      <c r="ES66" s="138">
        <f t="shared" si="81"/>
        <v>0</v>
      </c>
      <c r="ET66" s="138">
        <f t="shared" si="127"/>
        <v>10</v>
      </c>
      <c r="EU66" s="180">
        <f t="shared" si="82"/>
        <v>0</v>
      </c>
      <c r="EW66" s="147">
        <f t="shared" si="128"/>
        <v>1.25</v>
      </c>
      <c r="EX66" s="138">
        <f t="shared" si="83"/>
        <v>0</v>
      </c>
      <c r="EY66" s="138">
        <f t="shared" si="84"/>
        <v>0</v>
      </c>
      <c r="EZ66" s="138">
        <f t="shared" si="85"/>
        <v>0</v>
      </c>
      <c r="FA66" s="138">
        <f t="shared" si="129"/>
        <v>10</v>
      </c>
      <c r="FB66" s="180">
        <f t="shared" si="86"/>
        <v>0</v>
      </c>
      <c r="FC66" s="138">
        <f t="shared" si="87"/>
        <v>0</v>
      </c>
      <c r="FD66" s="138">
        <f t="shared" si="130"/>
        <v>10</v>
      </c>
      <c r="FE66" s="180">
        <f t="shared" si="88"/>
        <v>0</v>
      </c>
      <c r="FG66" s="147">
        <f t="shared" si="131"/>
        <v>1.5</v>
      </c>
      <c r="FH66" s="138">
        <f t="shared" si="89"/>
        <v>0</v>
      </c>
      <c r="FI66" s="138">
        <f t="shared" si="90"/>
        <v>0</v>
      </c>
      <c r="FJ66" s="138">
        <f t="shared" si="91"/>
        <v>0</v>
      </c>
      <c r="FK66" s="138">
        <f t="shared" si="132"/>
        <v>10</v>
      </c>
      <c r="FL66" s="180">
        <f t="shared" si="92"/>
        <v>0</v>
      </c>
      <c r="FM66" s="138">
        <f t="shared" si="93"/>
        <v>0</v>
      </c>
      <c r="FN66" s="138">
        <f t="shared" si="133"/>
        <v>10</v>
      </c>
      <c r="FO66" s="180">
        <f t="shared" si="94"/>
        <v>0</v>
      </c>
      <c r="FQ66" s="138">
        <f t="shared" ca="1" si="370"/>
        <v>82000000</v>
      </c>
      <c r="FR66" s="170">
        <f t="shared" ca="1" si="95"/>
        <v>250000</v>
      </c>
      <c r="FS66" s="138">
        <f t="shared" ca="1" si="371"/>
        <v>82000000</v>
      </c>
      <c r="FT66" s="170">
        <f t="shared" ca="1" si="96"/>
        <v>250000</v>
      </c>
      <c r="FU66" s="192">
        <v>0</v>
      </c>
      <c r="FW66" s="193">
        <f t="shared" si="264"/>
        <v>0</v>
      </c>
      <c r="FX66" s="193">
        <f t="shared" si="97"/>
        <v>0</v>
      </c>
      <c r="FY66" s="193">
        <f t="shared" si="98"/>
        <v>60</v>
      </c>
      <c r="FZ66" s="193">
        <f t="shared" si="99"/>
        <v>0</v>
      </c>
      <c r="GA66" s="193">
        <f t="shared" si="100"/>
        <v>0</v>
      </c>
      <c r="GB66" s="193">
        <f t="shared" si="101"/>
        <v>20</v>
      </c>
      <c r="GC66" s="193">
        <f t="shared" si="102"/>
        <v>0</v>
      </c>
      <c r="GD66" s="193">
        <f t="shared" si="103"/>
        <v>0</v>
      </c>
      <c r="GE66" s="193">
        <f t="shared" si="104"/>
        <v>20</v>
      </c>
      <c r="GF66" s="19">
        <f t="shared" si="226"/>
        <v>0</v>
      </c>
      <c r="GG66" s="19">
        <f t="shared" ca="1" si="105"/>
        <v>0.625</v>
      </c>
      <c r="GH66" s="11">
        <f t="shared" ca="1" si="106"/>
        <v>0.625</v>
      </c>
      <c r="GI66" s="11" t="str">
        <f t="shared" si="107"/>
        <v/>
      </c>
    </row>
    <row r="67" spans="1:191" x14ac:dyDescent="0.25">
      <c r="A67" s="10">
        <v>1514</v>
      </c>
      <c r="B67" s="126" t="str">
        <f t="shared" si="372"/>
        <v>多买多送.金币648元</v>
      </c>
      <c r="C67" s="127" t="str">
        <f t="shared" si="344"/>
        <v>购买后，最高可得10倍奖励</v>
      </c>
      <c r="D67" s="128">
        <v>1001</v>
      </c>
      <c r="E67" s="10" t="str">
        <f t="shared" si="287"/>
        <v>1|2|500000,1|1|648</v>
      </c>
      <c r="G67" s="10">
        <f>'充值活动|RMBActivities'!E47</f>
        <v>648</v>
      </c>
      <c r="H67" s="11">
        <f t="shared" si="324"/>
        <v>0</v>
      </c>
      <c r="I67" s="11">
        <f t="shared" si="325"/>
        <v>0</v>
      </c>
      <c r="J67" s="138" t="str">
        <f t="shared" si="326"/>
        <v>[[0,10],[0,10],[0,14],[0,20],[0,20],[0,20],[0,20],[0,25],[0,30],[0,25]]</v>
      </c>
      <c r="K67" s="138" t="str">
        <f t="shared" si="327"/>
        <v>[[0,10],[0,10],[0,14],[0,20],[0,20],[0,20],[0,20],[0,25],[0,30],[0,25]]</v>
      </c>
      <c r="L67" s="138" t="str">
        <f t="shared" si="19"/>
        <v>[[9,[0,10]],[10,[0,10]],[11,[0,10]],[12,[0,10]]]</v>
      </c>
      <c r="M67" s="138" t="str">
        <f t="shared" si="20"/>
        <v>[[9,[0,10]],[10,[0,10]],[11,[0,10]],[12,[0,10]]]</v>
      </c>
      <c r="N67" s="11">
        <f t="shared" ca="1" si="328"/>
        <v>648</v>
      </c>
      <c r="O67" s="11">
        <f t="shared" ca="1" si="329"/>
        <v>0</v>
      </c>
      <c r="P67" s="140" t="s">
        <v>255</v>
      </c>
      <c r="Q67" s="10">
        <f t="shared" si="265"/>
        <v>1514</v>
      </c>
      <c r="R67" s="138" t="str">
        <f t="shared" si="330"/>
        <v>1514多买多送.金币648元</v>
      </c>
      <c r="S67" s="132" t="str">
        <f t="shared" si="331"/>
        <v>[[1,58320],[2,116640],[3,233280],[4,349920]]</v>
      </c>
      <c r="T67" s="132" t="str">
        <f t="shared" si="332"/>
        <v>[[1,16200000],[2,16200000],[3,16200000],[4,16200000]]</v>
      </c>
      <c r="U67" s="138">
        <f t="shared" si="333"/>
        <v>162000000</v>
      </c>
      <c r="V67" s="142">
        <v>0</v>
      </c>
      <c r="W67" s="142">
        <v>0</v>
      </c>
      <c r="X67" s="138" t="str">
        <f t="shared" si="28"/>
        <v/>
      </c>
      <c r="Z67" s="138">
        <f t="shared" si="334"/>
        <v>162000000</v>
      </c>
      <c r="AA67" s="138">
        <f t="shared" si="335"/>
        <v>162000000</v>
      </c>
      <c r="AB67" s="150">
        <f t="shared" ca="1" si="367"/>
        <v>162000000</v>
      </c>
      <c r="AC67" s="138">
        <f t="shared" ca="1" si="368"/>
        <v>0</v>
      </c>
      <c r="AE67" s="154">
        <f t="shared" si="349"/>
        <v>0</v>
      </c>
      <c r="AF67" s="151">
        <v>0</v>
      </c>
      <c r="AG67" s="11">
        <f t="shared" si="369"/>
        <v>162000000</v>
      </c>
      <c r="AH67" s="11">
        <f>RIGHT('充值活动|RMBActivities'!F47,LEN('充值活动|RMBActivities'!F47)-4)*2.5</f>
        <v>162000000</v>
      </c>
      <c r="AI67" s="9">
        <f ca="1">_xlfn.IFNA(INDEX('充值活动|RMBActivities'!$S$5:$AS$59,MATCH($A67,'充值活动|RMBActivities'!$A:$A,0)-4,MATCH(AI$4,INDIRECT("'充值活动|RMBActivities'!$S"&amp;MATCH($A67,'充值活动|RMBActivities'!$A:$A,0)&amp;":$AQ"&amp;MATCH($A67,'充值活动|RMBActivities'!$A:$A,0)),0)+3),0)</f>
        <v>0</v>
      </c>
      <c r="AJ67" s="9">
        <f t="shared" ca="1" si="350"/>
        <v>0</v>
      </c>
      <c r="AK67" s="9">
        <f ca="1">_xlfn.IFNA(INDEX('充值活动|RMBActivities'!$S$5:$AS$59,MATCH($A67,'充值活动|RMBActivities'!$A:$A,0)-4,MATCH(AK$4,INDIRECT("'充值活动|RMBActivities'!$S"&amp;MATCH($A67,'充值活动|RMBActivities'!$A:$A,0)&amp;":$AQ"&amp;MATCH($A67,'充值活动|RMBActivities'!$A:$A,0)),0)+3),0)</f>
        <v>0</v>
      </c>
      <c r="AL67" s="9">
        <f t="shared" ca="1" si="351"/>
        <v>0</v>
      </c>
      <c r="AM67" s="9">
        <f ca="1">_xlfn.IFNA(INDEX('充值活动|RMBActivities'!$S$5:$AS$59,MATCH($A67,'充值活动|RMBActivities'!$A:$A,0)-4,MATCH(AM$4,INDIRECT("'充值活动|RMBActivities'!$S"&amp;MATCH($A67,'充值活动|RMBActivities'!$A:$A,0)&amp;":$AQ"&amp;MATCH($A67,'充值活动|RMBActivities'!$A:$A,0)),0)+3),0)</f>
        <v>0</v>
      </c>
      <c r="AN67" s="9">
        <f t="shared" ca="1" si="352"/>
        <v>0</v>
      </c>
      <c r="AO67" s="9">
        <f ca="1">_xlfn.IFNA(INDEX('充值活动|RMBActivities'!$S$5:$AS$59,MATCH($A67,'充值活动|RMBActivities'!$A:$A,0)-4,MATCH(AO$4,INDIRECT("'充值活动|RMBActivities'!$S"&amp;MATCH($A67,'充值活动|RMBActivities'!$A:$A,0)&amp;":$AQ"&amp;MATCH($A67,'充值活动|RMBActivities'!$A:$A,0)),0)+3),0)</f>
        <v>0</v>
      </c>
      <c r="AP67" s="9">
        <f t="shared" ca="1" si="353"/>
        <v>0</v>
      </c>
      <c r="AQ67" s="9">
        <f ca="1">_xlfn.IFNA(INDEX('充值活动|RMBActivities'!$S$5:$AS$59,MATCH($A67,'充值活动|RMBActivities'!$A:$A,0)-4,MATCH(AQ$4,INDIRECT("'充值活动|RMBActivities'!$S"&amp;MATCH($A67,'充值活动|RMBActivities'!$A:$A,0)&amp;":$AQ"&amp;MATCH($A67,'充值活动|RMBActivities'!$A:$A,0)),0)+3),0)</f>
        <v>0</v>
      </c>
      <c r="AR67" s="9">
        <f t="shared" ca="1" si="354"/>
        <v>0</v>
      </c>
      <c r="AS67" s="9">
        <f ca="1">_xlfn.IFNA(INDEX('充值活动|RMBActivities'!$S$5:$AS$59,MATCH($A67,'充值活动|RMBActivities'!$A:$A,0)-4,MATCH(AS$4,INDIRECT("'充值活动|RMBActivities'!$S"&amp;MATCH($A67,'充值活动|RMBActivities'!$A:$A,0)&amp;":$AQ"&amp;MATCH($A67,'充值活动|RMBActivities'!$A:$A,0)),0)+3),0)</f>
        <v>0</v>
      </c>
      <c r="AT67" s="9">
        <f t="shared" ca="1" si="355"/>
        <v>0</v>
      </c>
      <c r="AU67" s="9">
        <f ca="1">_xlfn.IFNA(INDEX('充值活动|RMBActivities'!$S$5:$AS$59,MATCH($A67,'充值活动|RMBActivities'!$A:$A,0)-4,MATCH(AU$4,INDIRECT("'充值活动|RMBActivities'!$S"&amp;MATCH($A67,'充值活动|RMBActivities'!$A:$A,0)&amp;":$AQ"&amp;MATCH($A67,'充值活动|RMBActivities'!$A:$A,0)),0)+3),0)</f>
        <v>0</v>
      </c>
      <c r="AV67" s="9">
        <f t="shared" ca="1" si="356"/>
        <v>0</v>
      </c>
      <c r="AW67" s="9">
        <f ca="1">_xlfn.IFNA(INDEX('充值活动|RMBActivities'!$S$5:$AS$59,MATCH($A67,'充值活动|RMBActivities'!$A:$A,0)-4,MATCH(AW$4,INDIRECT("'充值活动|RMBActivities'!$S"&amp;MATCH($A67,'充值活动|RMBActivities'!$A:$A,0)&amp;":$AQ"&amp;MATCH($A67,'充值活动|RMBActivities'!$A:$A,0)),0)+3),0)</f>
        <v>0</v>
      </c>
      <c r="AX67" s="9">
        <f t="shared" ca="1" si="357"/>
        <v>0</v>
      </c>
      <c r="AY67" s="9">
        <f ca="1">_xlfn.IFNA(INDEX('充值活动|RMBActivities'!$S$5:$AS$59,MATCH($A67,'充值活动|RMBActivities'!$A:$A,0)-4,MATCH(AY$4,INDIRECT("'充值活动|RMBActivities'!$S"&amp;MATCH($A67,'充值活动|RMBActivities'!$A:$A,0)&amp;":$AQ"&amp;MATCH($A67,'充值活动|RMBActivities'!$A:$A,0)),0)+3),0)</f>
        <v>0</v>
      </c>
      <c r="AZ67" s="9">
        <f t="shared" ca="1" si="358"/>
        <v>0</v>
      </c>
      <c r="BC67" s="11">
        <f t="shared" ca="1" si="359"/>
        <v>162000000</v>
      </c>
      <c r="BD67" s="170">
        <f t="shared" ca="1" si="360"/>
        <v>250000</v>
      </c>
      <c r="BE67" s="11">
        <f t="shared" ca="1" si="361"/>
        <v>162000000</v>
      </c>
      <c r="BF67" s="170">
        <f t="shared" ca="1" si="362"/>
        <v>250000</v>
      </c>
      <c r="BG67" s="11">
        <f t="shared" ca="1" si="363"/>
        <v>162000000</v>
      </c>
      <c r="BH67" s="170">
        <f t="shared" ca="1" si="364"/>
        <v>250000</v>
      </c>
      <c r="BI67" s="10">
        <f t="shared" si="365"/>
        <v>648</v>
      </c>
      <c r="BU67" s="142">
        <v>0.18</v>
      </c>
      <c r="BV67" s="138">
        <f t="shared" si="311"/>
        <v>58320</v>
      </c>
      <c r="BW67" s="138">
        <f t="shared" si="311"/>
        <v>116640</v>
      </c>
      <c r="BX67" s="138">
        <f t="shared" si="311"/>
        <v>233280</v>
      </c>
      <c r="BY67" s="138">
        <f t="shared" si="311"/>
        <v>349920</v>
      </c>
      <c r="CA67" s="138">
        <f t="shared" si="366"/>
        <v>16200000</v>
      </c>
      <c r="CD67" s="146">
        <f t="shared" si="312"/>
        <v>0</v>
      </c>
      <c r="CE67" s="147">
        <f t="shared" si="313"/>
        <v>0</v>
      </c>
      <c r="CF67" s="138">
        <f t="shared" si="338"/>
        <v>0</v>
      </c>
      <c r="CG67" s="138">
        <f t="shared" si="339"/>
        <v>0</v>
      </c>
      <c r="CH67" s="138">
        <f t="shared" si="47"/>
        <v>0</v>
      </c>
      <c r="CI67" s="138">
        <f t="shared" si="340"/>
        <v>10</v>
      </c>
      <c r="CJ67" s="138">
        <f t="shared" si="48"/>
        <v>0</v>
      </c>
      <c r="CK67" s="138">
        <f t="shared" si="340"/>
        <v>10</v>
      </c>
      <c r="CL67" s="138">
        <f t="shared" si="49"/>
        <v>0</v>
      </c>
      <c r="CM67" s="138">
        <f t="shared" si="340"/>
        <v>14</v>
      </c>
      <c r="CN67" s="138">
        <f t="shared" si="50"/>
        <v>0</v>
      </c>
      <c r="CO67" s="138">
        <f t="shared" si="340"/>
        <v>20</v>
      </c>
      <c r="CP67" s="138">
        <f t="shared" si="51"/>
        <v>0</v>
      </c>
      <c r="CQ67" s="138">
        <f t="shared" si="340"/>
        <v>20</v>
      </c>
      <c r="CR67" s="138">
        <f t="shared" si="52"/>
        <v>0</v>
      </c>
      <c r="CS67" s="138">
        <f t="shared" si="233"/>
        <v>20</v>
      </c>
      <c r="CT67" s="138">
        <f t="shared" si="53"/>
        <v>0</v>
      </c>
      <c r="CU67" s="138">
        <f t="shared" si="113"/>
        <v>20</v>
      </c>
      <c r="CV67" s="138">
        <f t="shared" si="54"/>
        <v>0</v>
      </c>
      <c r="CW67" s="138">
        <f t="shared" si="114"/>
        <v>25</v>
      </c>
      <c r="CX67" s="138">
        <f t="shared" si="55"/>
        <v>0</v>
      </c>
      <c r="CY67" s="138">
        <f t="shared" si="115"/>
        <v>30</v>
      </c>
      <c r="CZ67" s="138">
        <f t="shared" si="56"/>
        <v>0</v>
      </c>
      <c r="DA67" s="138">
        <f t="shared" si="116"/>
        <v>25</v>
      </c>
      <c r="DB67" s="180">
        <f t="shared" si="341"/>
        <v>0</v>
      </c>
      <c r="DC67" s="138">
        <f t="shared" si="58"/>
        <v>0</v>
      </c>
      <c r="DD67" s="138">
        <f t="shared" si="373"/>
        <v>10</v>
      </c>
      <c r="DE67" s="138">
        <f t="shared" si="59"/>
        <v>0</v>
      </c>
      <c r="DF67" s="138">
        <f t="shared" si="373"/>
        <v>10</v>
      </c>
      <c r="DG67" s="138">
        <f t="shared" si="60"/>
        <v>0</v>
      </c>
      <c r="DH67" s="138">
        <f t="shared" si="373"/>
        <v>14</v>
      </c>
      <c r="DI67" s="138">
        <f t="shared" si="61"/>
        <v>0</v>
      </c>
      <c r="DJ67" s="138">
        <f t="shared" si="373"/>
        <v>20</v>
      </c>
      <c r="DK67" s="138">
        <f t="shared" si="62"/>
        <v>0</v>
      </c>
      <c r="DL67" s="138">
        <f t="shared" si="373"/>
        <v>20</v>
      </c>
      <c r="DM67" s="138">
        <f t="shared" si="63"/>
        <v>0</v>
      </c>
      <c r="DN67" s="138">
        <f t="shared" si="319"/>
        <v>20</v>
      </c>
      <c r="DO67" s="138">
        <f t="shared" si="64"/>
        <v>0</v>
      </c>
      <c r="DP67" s="138">
        <f t="shared" si="118"/>
        <v>20</v>
      </c>
      <c r="DQ67" s="138">
        <f t="shared" si="65"/>
        <v>0</v>
      </c>
      <c r="DR67" s="138">
        <f t="shared" si="119"/>
        <v>25</v>
      </c>
      <c r="DS67" s="138">
        <f t="shared" si="66"/>
        <v>0</v>
      </c>
      <c r="DT67" s="138">
        <f t="shared" si="120"/>
        <v>30</v>
      </c>
      <c r="DU67" s="138">
        <f t="shared" si="67"/>
        <v>0</v>
      </c>
      <c r="DV67" s="138">
        <f t="shared" si="121"/>
        <v>25</v>
      </c>
      <c r="DW67" s="180">
        <f t="shared" si="342"/>
        <v>0</v>
      </c>
      <c r="DZ67" s="146">
        <f t="shared" si="69"/>
        <v>0</v>
      </c>
      <c r="EA67" s="147">
        <f t="shared" si="70"/>
        <v>0</v>
      </c>
      <c r="EB67" s="181"/>
      <c r="EC67" s="147">
        <f t="shared" si="122"/>
        <v>0.5</v>
      </c>
      <c r="ED67" s="138">
        <f t="shared" si="71"/>
        <v>0</v>
      </c>
      <c r="EE67" s="138">
        <f t="shared" si="72"/>
        <v>0</v>
      </c>
      <c r="EF67" s="138">
        <f t="shared" si="73"/>
        <v>0</v>
      </c>
      <c r="EG67" s="138">
        <f t="shared" si="321"/>
        <v>10</v>
      </c>
      <c r="EH67" s="180">
        <f t="shared" si="74"/>
        <v>0</v>
      </c>
      <c r="EI67" s="138">
        <f t="shared" si="75"/>
        <v>0</v>
      </c>
      <c r="EJ67" s="138">
        <f t="shared" si="374"/>
        <v>10</v>
      </c>
      <c r="EK67" s="180">
        <f t="shared" si="76"/>
        <v>0</v>
      </c>
      <c r="EM67" s="147">
        <f t="shared" si="125"/>
        <v>0.75</v>
      </c>
      <c r="EN67" s="138">
        <f t="shared" si="77"/>
        <v>0</v>
      </c>
      <c r="EO67" s="138">
        <f t="shared" si="78"/>
        <v>0</v>
      </c>
      <c r="EP67" s="138">
        <f t="shared" si="79"/>
        <v>0</v>
      </c>
      <c r="EQ67" s="138">
        <f t="shared" si="126"/>
        <v>10</v>
      </c>
      <c r="ER67" s="180">
        <f t="shared" si="80"/>
        <v>0</v>
      </c>
      <c r="ES67" s="138">
        <f t="shared" si="81"/>
        <v>0</v>
      </c>
      <c r="ET67" s="138">
        <f t="shared" si="127"/>
        <v>10</v>
      </c>
      <c r="EU67" s="180">
        <f t="shared" si="82"/>
        <v>0</v>
      </c>
      <c r="EW67" s="147">
        <f t="shared" si="128"/>
        <v>1.25</v>
      </c>
      <c r="EX67" s="138">
        <f t="shared" si="83"/>
        <v>0</v>
      </c>
      <c r="EY67" s="138">
        <f t="shared" si="84"/>
        <v>0</v>
      </c>
      <c r="EZ67" s="138">
        <f t="shared" si="85"/>
        <v>0</v>
      </c>
      <c r="FA67" s="138">
        <f t="shared" si="129"/>
        <v>10</v>
      </c>
      <c r="FB67" s="180">
        <f t="shared" si="86"/>
        <v>0</v>
      </c>
      <c r="FC67" s="138">
        <f t="shared" si="87"/>
        <v>0</v>
      </c>
      <c r="FD67" s="138">
        <f t="shared" si="130"/>
        <v>10</v>
      </c>
      <c r="FE67" s="180">
        <f t="shared" si="88"/>
        <v>0</v>
      </c>
      <c r="FG67" s="147">
        <f t="shared" si="131"/>
        <v>1.5</v>
      </c>
      <c r="FH67" s="138">
        <f t="shared" si="89"/>
        <v>0</v>
      </c>
      <c r="FI67" s="138">
        <f t="shared" si="90"/>
        <v>0</v>
      </c>
      <c r="FJ67" s="138">
        <f t="shared" si="91"/>
        <v>0</v>
      </c>
      <c r="FK67" s="138">
        <f t="shared" si="132"/>
        <v>10</v>
      </c>
      <c r="FL67" s="180">
        <f t="shared" si="92"/>
        <v>0</v>
      </c>
      <c r="FM67" s="138">
        <f t="shared" si="93"/>
        <v>0</v>
      </c>
      <c r="FN67" s="138">
        <f t="shared" si="133"/>
        <v>10</v>
      </c>
      <c r="FO67" s="180">
        <f t="shared" si="94"/>
        <v>0</v>
      </c>
      <c r="FQ67" s="138">
        <f t="shared" ca="1" si="370"/>
        <v>162000000</v>
      </c>
      <c r="FR67" s="170">
        <f t="shared" ca="1" si="95"/>
        <v>250000</v>
      </c>
      <c r="FS67" s="138">
        <f t="shared" ca="1" si="371"/>
        <v>162000000</v>
      </c>
      <c r="FT67" s="170">
        <f t="shared" ca="1" si="96"/>
        <v>250000</v>
      </c>
      <c r="FU67" s="192">
        <v>0</v>
      </c>
      <c r="FW67" s="193">
        <f t="shared" si="264"/>
        <v>0</v>
      </c>
      <c r="FX67" s="193">
        <f t="shared" si="97"/>
        <v>0</v>
      </c>
      <c r="FY67" s="193">
        <f t="shared" si="98"/>
        <v>40</v>
      </c>
      <c r="FZ67" s="193">
        <f t="shared" si="99"/>
        <v>0</v>
      </c>
      <c r="GA67" s="193">
        <f t="shared" si="100"/>
        <v>0</v>
      </c>
      <c r="GB67" s="193">
        <f t="shared" si="101"/>
        <v>45</v>
      </c>
      <c r="GC67" s="193">
        <f t="shared" si="102"/>
        <v>0</v>
      </c>
      <c r="GD67" s="193">
        <f t="shared" si="103"/>
        <v>0</v>
      </c>
      <c r="GE67" s="193">
        <f t="shared" si="104"/>
        <v>15</v>
      </c>
      <c r="GF67" s="19">
        <f t="shared" si="226"/>
        <v>0</v>
      </c>
      <c r="GG67" s="19">
        <f t="shared" ca="1" si="105"/>
        <v>0.625</v>
      </c>
      <c r="GH67" s="11">
        <f t="shared" ca="1" si="106"/>
        <v>0.625</v>
      </c>
      <c r="GI67" s="11" t="str">
        <f t="shared" si="107"/>
        <v/>
      </c>
    </row>
    <row r="68" spans="1:191" x14ac:dyDescent="0.25">
      <c r="A68" s="10">
        <v>4</v>
      </c>
      <c r="B68" s="126" t="s">
        <v>256</v>
      </c>
      <c r="C68" s="127" t="str">
        <f>"充值，即可获得"&amp;B68&amp;"奖励"</f>
        <v>充值，即可获得星钻月卡奖励</v>
      </c>
      <c r="D68" s="128">
        <v>2</v>
      </c>
      <c r="E68" s="10" t="str">
        <f t="shared" si="287"/>
        <v>1|2|500000,1|1|68</v>
      </c>
      <c r="G68" s="10">
        <f>'会员卡|NobleCard'!B6</f>
        <v>68</v>
      </c>
      <c r="H68" s="11">
        <f t="shared" si="324"/>
        <v>0</v>
      </c>
      <c r="I68" s="11">
        <f t="shared" si="325"/>
        <v>0</v>
      </c>
      <c r="J68" s="138" t="str">
        <f t="shared" si="326"/>
        <v>[[0,10],[0,10],[0,14],[0,20],[0,20],[0,20],[0,20],[0,25],[0,30],[0,25]]</v>
      </c>
      <c r="K68" s="138" t="str">
        <f t="shared" si="327"/>
        <v>[[0,10],[0,10],[0,14],[0,20],[0,20],[0,20],[0,20],[0,25],[0,30],[0,25]]</v>
      </c>
      <c r="L68" s="138" t="str">
        <f t="shared" si="19"/>
        <v>[[9,[0,10]],[10,[0,10]],[11,[0,10]],[12,[0,10]]]</v>
      </c>
      <c r="M68" s="138" t="str">
        <f t="shared" si="20"/>
        <v>[[9,[0,10]],[10,[0,10]],[11,[0,10]],[12,[0,10]]]</v>
      </c>
      <c r="N68" s="11">
        <f t="shared" si="328"/>
        <v>0</v>
      </c>
      <c r="O68" s="11">
        <f t="shared" si="329"/>
        <v>68</v>
      </c>
      <c r="P68" s="232" t="s">
        <v>475</v>
      </c>
      <c r="Q68" s="10">
        <f t="shared" si="265"/>
        <v>4</v>
      </c>
      <c r="R68" s="138" t="str">
        <f t="shared" si="330"/>
        <v>4星钻月卡</v>
      </c>
      <c r="S68" s="132" t="str">
        <f t="shared" si="331"/>
        <v>[[1,10200],[2,20400],[3,40800],[4,61200]]</v>
      </c>
      <c r="T68" s="132" t="str">
        <f t="shared" si="332"/>
        <v>[[1,0],[2,0],[3,0],[4,0]]</v>
      </c>
      <c r="U68" s="138">
        <f t="shared" si="333"/>
        <v>0</v>
      </c>
      <c r="V68" s="138">
        <v>0</v>
      </c>
      <c r="W68" s="138">
        <v>0</v>
      </c>
      <c r="X68" s="142" t="str">
        <f t="shared" si="28"/>
        <v/>
      </c>
      <c r="Z68" s="138">
        <f t="shared" si="334"/>
        <v>0</v>
      </c>
      <c r="AA68" s="138">
        <f t="shared" si="335"/>
        <v>0</v>
      </c>
      <c r="AB68" s="145">
        <f t="shared" ref="AB68:AB69" si="375">AG68+AH68*30+I68</f>
        <v>0</v>
      </c>
      <c r="AC68" s="138">
        <f>'会员卡|NobleCard'!M6*$AD$2/$AD$3+(AJ68+AL68+AN68)*30</f>
        <v>17800000</v>
      </c>
      <c r="AE68" s="146">
        <f t="shared" si="349"/>
        <v>0</v>
      </c>
      <c r="AF68" s="147">
        <v>0</v>
      </c>
      <c r="AG68" s="11">
        <f>'会员卡|NobleCard'!M68</f>
        <v>0</v>
      </c>
      <c r="AH68" s="11">
        <f>'会员卡|NobleCard'!V68</f>
        <v>0</v>
      </c>
      <c r="AI68" s="17">
        <f>'会员卡|NobleCard'!R6</f>
        <v>40</v>
      </c>
      <c r="AJ68" s="9">
        <f t="shared" si="350"/>
        <v>400000</v>
      </c>
      <c r="AK68" s="17">
        <f>'会员卡|NobleCard'!Z68</f>
        <v>0</v>
      </c>
      <c r="AL68" s="9">
        <f t="shared" si="351"/>
        <v>0</v>
      </c>
      <c r="AM68" s="17">
        <f>'会员卡|NobleCard'!AD68</f>
        <v>0</v>
      </c>
      <c r="AN68" s="9">
        <f t="shared" si="352"/>
        <v>0</v>
      </c>
      <c r="AO68" s="17">
        <v>0</v>
      </c>
      <c r="AP68" s="9">
        <f t="shared" si="353"/>
        <v>0</v>
      </c>
      <c r="AQ68" s="17">
        <v>0</v>
      </c>
      <c r="AR68" s="9">
        <f t="shared" si="354"/>
        <v>0</v>
      </c>
      <c r="AS68" s="17">
        <v>0</v>
      </c>
      <c r="AT68" s="9">
        <f t="shared" si="355"/>
        <v>0</v>
      </c>
      <c r="AU68" s="17">
        <v>0</v>
      </c>
      <c r="AV68" s="9">
        <f t="shared" si="356"/>
        <v>0</v>
      </c>
      <c r="AW68" s="17">
        <v>0</v>
      </c>
      <c r="AX68" s="9">
        <f t="shared" si="357"/>
        <v>0</v>
      </c>
      <c r="AY68" s="17">
        <v>0</v>
      </c>
      <c r="AZ68" s="9">
        <f t="shared" si="358"/>
        <v>0</v>
      </c>
      <c r="BA68" s="170"/>
      <c r="BB68" s="170"/>
      <c r="BC68" s="11">
        <f t="shared" si="359"/>
        <v>0</v>
      </c>
      <c r="BD68" s="170">
        <f t="shared" si="360"/>
        <v>0</v>
      </c>
      <c r="BE68" s="11">
        <f t="shared" si="361"/>
        <v>400000</v>
      </c>
      <c r="BF68" s="170">
        <f t="shared" si="362"/>
        <v>5882.3529411764703</v>
      </c>
      <c r="BG68" s="11">
        <f t="shared" si="363"/>
        <v>400000</v>
      </c>
      <c r="BH68" s="170">
        <f t="shared" si="364"/>
        <v>5882.3529411764703</v>
      </c>
      <c r="BI68" s="10">
        <f t="shared" si="365"/>
        <v>68</v>
      </c>
      <c r="BM68" s="30" t="s">
        <v>139</v>
      </c>
      <c r="BU68" s="142">
        <v>0.3</v>
      </c>
      <c r="BV68" s="138">
        <f t="shared" ref="BV68:BY69" si="376">ROUND($G68*BV$3*$BU68,0)</f>
        <v>10200</v>
      </c>
      <c r="BW68" s="138">
        <f t="shared" si="376"/>
        <v>20400</v>
      </c>
      <c r="BX68" s="138">
        <f t="shared" si="376"/>
        <v>40800</v>
      </c>
      <c r="BY68" s="138">
        <f t="shared" si="376"/>
        <v>61200</v>
      </c>
      <c r="CA68" s="138">
        <f t="shared" si="366"/>
        <v>0</v>
      </c>
      <c r="CC68" s="28"/>
      <c r="CD68" s="146">
        <f t="shared" si="312"/>
        <v>0</v>
      </c>
      <c r="CE68" s="147">
        <f t="shared" si="313"/>
        <v>0</v>
      </c>
      <c r="CF68" s="138">
        <f t="shared" si="338"/>
        <v>0</v>
      </c>
      <c r="CG68" s="138">
        <f t="shared" si="339"/>
        <v>0</v>
      </c>
      <c r="CH68" s="138">
        <f t="shared" si="47"/>
        <v>0</v>
      </c>
      <c r="CI68" s="142">
        <v>10</v>
      </c>
      <c r="CJ68" s="138">
        <f t="shared" si="48"/>
        <v>0</v>
      </c>
      <c r="CK68" s="142">
        <v>10</v>
      </c>
      <c r="CL68" s="138">
        <f t="shared" si="49"/>
        <v>0</v>
      </c>
      <c r="CM68" s="142">
        <v>14</v>
      </c>
      <c r="CN68" s="138">
        <f t="shared" si="50"/>
        <v>0</v>
      </c>
      <c r="CO68" s="142">
        <v>20</v>
      </c>
      <c r="CP68" s="138">
        <f t="shared" si="51"/>
        <v>0</v>
      </c>
      <c r="CQ68" s="179">
        <v>20</v>
      </c>
      <c r="CR68" s="138">
        <f t="shared" si="52"/>
        <v>0</v>
      </c>
      <c r="CS68" s="142">
        <v>20</v>
      </c>
      <c r="CT68" s="138">
        <f t="shared" si="53"/>
        <v>0</v>
      </c>
      <c r="CU68" s="142">
        <v>20</v>
      </c>
      <c r="CV68" s="138">
        <f t="shared" si="54"/>
        <v>0</v>
      </c>
      <c r="CW68" s="142">
        <v>25</v>
      </c>
      <c r="CX68" s="138">
        <f t="shared" si="55"/>
        <v>0</v>
      </c>
      <c r="CY68" s="142">
        <v>30</v>
      </c>
      <c r="CZ68" s="138">
        <f t="shared" si="56"/>
        <v>0</v>
      </c>
      <c r="DA68" s="142">
        <v>25</v>
      </c>
      <c r="DB68" s="180">
        <f t="shared" si="341"/>
        <v>0</v>
      </c>
      <c r="DC68" s="138">
        <f t="shared" si="58"/>
        <v>0</v>
      </c>
      <c r="DD68" s="142">
        <v>10</v>
      </c>
      <c r="DE68" s="138">
        <f t="shared" si="59"/>
        <v>0</v>
      </c>
      <c r="DF68" s="142">
        <v>10</v>
      </c>
      <c r="DG68" s="138">
        <f t="shared" si="60"/>
        <v>0</v>
      </c>
      <c r="DH68" s="142">
        <v>14</v>
      </c>
      <c r="DI68" s="138">
        <f t="shared" si="61"/>
        <v>0</v>
      </c>
      <c r="DJ68" s="142">
        <v>20</v>
      </c>
      <c r="DK68" s="138">
        <f t="shared" si="62"/>
        <v>0</v>
      </c>
      <c r="DL68" s="142">
        <v>20</v>
      </c>
      <c r="DM68" s="138">
        <f t="shared" si="63"/>
        <v>0</v>
      </c>
      <c r="DN68" s="142">
        <v>20</v>
      </c>
      <c r="DO68" s="138">
        <f t="shared" si="64"/>
        <v>0</v>
      </c>
      <c r="DP68" s="142">
        <v>20</v>
      </c>
      <c r="DQ68" s="138">
        <f t="shared" si="65"/>
        <v>0</v>
      </c>
      <c r="DR68" s="142">
        <v>25</v>
      </c>
      <c r="DS68" s="138">
        <f t="shared" si="66"/>
        <v>0</v>
      </c>
      <c r="DT68" s="142">
        <v>30</v>
      </c>
      <c r="DU68" s="138">
        <f t="shared" si="67"/>
        <v>0</v>
      </c>
      <c r="DV68" s="142">
        <v>25</v>
      </c>
      <c r="DW68" s="180">
        <f t="shared" si="342"/>
        <v>0</v>
      </c>
      <c r="DZ68" s="146">
        <f t="shared" si="69"/>
        <v>0</v>
      </c>
      <c r="EA68" s="147">
        <f t="shared" si="70"/>
        <v>0</v>
      </c>
      <c r="EB68" s="181"/>
      <c r="EC68" s="154">
        <v>0.5</v>
      </c>
      <c r="ED68" s="138">
        <f t="shared" si="71"/>
        <v>0</v>
      </c>
      <c r="EE68" s="138">
        <f t="shared" si="72"/>
        <v>0</v>
      </c>
      <c r="EF68" s="138">
        <f t="shared" si="73"/>
        <v>0</v>
      </c>
      <c r="EG68" s="142">
        <v>10</v>
      </c>
      <c r="EH68" s="180">
        <f t="shared" si="74"/>
        <v>0</v>
      </c>
      <c r="EI68" s="138">
        <f t="shared" si="75"/>
        <v>0</v>
      </c>
      <c r="EJ68" s="142">
        <v>10</v>
      </c>
      <c r="EK68" s="180">
        <f t="shared" si="76"/>
        <v>0</v>
      </c>
      <c r="EM68" s="154">
        <v>0.75</v>
      </c>
      <c r="EN68" s="138">
        <f t="shared" si="77"/>
        <v>0</v>
      </c>
      <c r="EO68" s="138">
        <f t="shared" si="78"/>
        <v>0</v>
      </c>
      <c r="EP68" s="138">
        <f t="shared" si="79"/>
        <v>0</v>
      </c>
      <c r="EQ68" s="142">
        <v>10</v>
      </c>
      <c r="ER68" s="180">
        <f t="shared" si="80"/>
        <v>0</v>
      </c>
      <c r="ES68" s="138">
        <f t="shared" si="81"/>
        <v>0</v>
      </c>
      <c r="ET68" s="142">
        <v>10</v>
      </c>
      <c r="EU68" s="180">
        <f t="shared" si="82"/>
        <v>0</v>
      </c>
      <c r="EW68" s="154">
        <v>1.25</v>
      </c>
      <c r="EX68" s="138">
        <f t="shared" si="83"/>
        <v>0</v>
      </c>
      <c r="EY68" s="138">
        <f t="shared" si="84"/>
        <v>0</v>
      </c>
      <c r="EZ68" s="138">
        <f t="shared" si="85"/>
        <v>0</v>
      </c>
      <c r="FA68" s="142">
        <v>10</v>
      </c>
      <c r="FB68" s="180">
        <f t="shared" si="86"/>
        <v>0</v>
      </c>
      <c r="FC68" s="138">
        <f t="shared" si="87"/>
        <v>0</v>
      </c>
      <c r="FD68" s="142">
        <v>10</v>
      </c>
      <c r="FE68" s="180">
        <f t="shared" si="88"/>
        <v>0</v>
      </c>
      <c r="FG68" s="154">
        <v>1.5</v>
      </c>
      <c r="FH68" s="138">
        <f t="shared" si="89"/>
        <v>0</v>
      </c>
      <c r="FI68" s="138">
        <f t="shared" si="90"/>
        <v>0</v>
      </c>
      <c r="FJ68" s="138">
        <f t="shared" si="91"/>
        <v>0</v>
      </c>
      <c r="FK68" s="142">
        <v>10</v>
      </c>
      <c r="FL68" s="180">
        <f t="shared" si="92"/>
        <v>0</v>
      </c>
      <c r="FM68" s="138">
        <f t="shared" si="93"/>
        <v>0</v>
      </c>
      <c r="FN68" s="142">
        <v>10</v>
      </c>
      <c r="FO68" s="180">
        <f t="shared" si="94"/>
        <v>0</v>
      </c>
      <c r="FQ68" s="138">
        <f>AG68+AH68*30</f>
        <v>0</v>
      </c>
      <c r="FR68" s="170">
        <f t="shared" si="95"/>
        <v>0</v>
      </c>
      <c r="FS68" s="138">
        <f t="shared" si="371"/>
        <v>0</v>
      </c>
      <c r="FT68" s="170">
        <f t="shared" si="96"/>
        <v>0</v>
      </c>
      <c r="FU68" s="192">
        <v>0</v>
      </c>
      <c r="FW68" s="193">
        <f t="shared" si="264"/>
        <v>0</v>
      </c>
      <c r="FX68" s="193">
        <f t="shared" si="97"/>
        <v>0</v>
      </c>
      <c r="FY68" s="193">
        <f t="shared" si="98"/>
        <v>50</v>
      </c>
      <c r="FZ68" s="193">
        <f t="shared" si="99"/>
        <v>0</v>
      </c>
      <c r="GA68" s="193">
        <f t="shared" si="100"/>
        <v>0</v>
      </c>
      <c r="GB68" s="193">
        <f t="shared" si="101"/>
        <v>30</v>
      </c>
      <c r="GC68" s="193">
        <f t="shared" si="102"/>
        <v>0</v>
      </c>
      <c r="GD68" s="193">
        <f t="shared" si="103"/>
        <v>0</v>
      </c>
      <c r="GE68" s="193">
        <f t="shared" si="104"/>
        <v>20</v>
      </c>
      <c r="GF68" s="19">
        <f t="shared" si="226"/>
        <v>0</v>
      </c>
      <c r="GG68" s="19">
        <f t="shared" si="105"/>
        <v>0</v>
      </c>
      <c r="GH68" s="11">
        <f t="shared" si="106"/>
        <v>0</v>
      </c>
      <c r="GI68" s="11" t="str">
        <f t="shared" si="107"/>
        <v/>
      </c>
    </row>
    <row r="69" spans="1:191" x14ac:dyDescent="0.25">
      <c r="A69" s="10">
        <v>5</v>
      </c>
      <c r="B69" s="126" t="s">
        <v>257</v>
      </c>
      <c r="C69" s="127" t="str">
        <f>"充值，即可获得"&amp;B69&amp;"奖励"</f>
        <v>充值，即可获得金币月卡奖励</v>
      </c>
      <c r="D69" s="128">
        <v>2</v>
      </c>
      <c r="E69" s="10" t="str">
        <f t="shared" ref="E69" si="377">"1|2|"&amp;MIN(G69*10000,500000)&amp;",1|1|"&amp;MIN(G69*1,1000)</f>
        <v>1|2|500000,1|1|68</v>
      </c>
      <c r="G69" s="10">
        <v>68</v>
      </c>
      <c r="H69" s="11">
        <f t="shared" ref="H69" si="378">AE69*$G69*$AD$2</f>
        <v>13600000</v>
      </c>
      <c r="I69" s="11">
        <f t="shared" ref="I69" si="379">AF69*$G69*$AD$2</f>
        <v>13600000</v>
      </c>
      <c r="J69" s="138" t="str">
        <f t="shared" ref="J69" si="380">"[["&amp;CH69&amp;","&amp;CI69&amp;"],["&amp;CJ69&amp;","&amp;CK69&amp;"],["&amp;CL69&amp;","&amp;CM69&amp;"],["&amp;CN69&amp;","&amp;CO69&amp;"],["&amp;CP69&amp;","&amp;CQ69&amp;"],["&amp;CR69&amp;","&amp;CS69&amp;"],["&amp;CT69&amp;","&amp;CU69&amp;"],["&amp;CV69&amp;","&amp;CW69&amp;"],["&amp;CX69&amp;","&amp;CY69&amp;"],["&amp;CZ69&amp;","&amp;DA69&amp;"]]"</f>
        <v>[[4080000,10],[5440000,10],[6800000,14],[8160000,20],[9520000,20],[10880000,20],[12240000,20],[13600000,25],[20400000,30],[27200000,25]]</v>
      </c>
      <c r="K69" s="138" t="str">
        <f t="shared" ref="K69" si="381">"[["&amp;DC69&amp;","&amp;DD69&amp;"],["&amp;DE69&amp;","&amp;DF69&amp;"],["&amp;DG69&amp;","&amp;DH69&amp;"],["&amp;DI69&amp;","&amp;DJ69&amp;"],["&amp;DK69&amp;","&amp;DL69&amp;"],["&amp;DM69&amp;","&amp;DN69&amp;"],["&amp;DO69&amp;","&amp;DP69&amp;"],["&amp;DQ69&amp;","&amp;DR69&amp;"],["&amp;DS69&amp;","&amp;DT69&amp;"],["&amp;DU69&amp;","&amp;DV69&amp;"]]"</f>
        <v>[[4080000,10],[5440000,10],[6800000,14],[8160000,20],[9520000,20],[10880000,20],[12240000,20],[13600000,25],[20400000,30],[27200000,25]]</v>
      </c>
      <c r="L69" s="138" t="str">
        <f t="shared" ref="L69" si="382">"[[9,["&amp;EF69&amp;","&amp;EG69&amp;"]],[10,["&amp;EP69&amp;","&amp;EQ69&amp;"]],[11,["&amp;EZ69&amp;","&amp;FA69&amp;"]],[12,["&amp;FJ69&amp;","&amp;FK69&amp;"]]]"</f>
        <v>[[9,[6800000,10]],[10,[10200000,10]],[11,[17000000,10]],[12,[20400000,10]]]</v>
      </c>
      <c r="M69" s="138" t="str">
        <f t="shared" ref="M69" si="383">"[[9,["&amp;EI69&amp;","&amp;EJ69&amp;"]],[10,["&amp;ES69&amp;","&amp;ET69&amp;"]],[11,["&amp;FC69&amp;","&amp;FD69&amp;"]],[12,["&amp;FM69&amp;","&amp;FN69&amp;"]]]"</f>
        <v>[[9,[6800000,10]],[10,[10200000,10]],[11,[17000000,10]],[12,[20400000,10]]]</v>
      </c>
      <c r="N69" s="11">
        <f t="shared" ref="N69" si="384">ROUND(G69*AB69/(AB69+AC69),3)</f>
        <v>68</v>
      </c>
      <c r="O69" s="11">
        <f t="shared" ref="O69" si="385">G69-N69</f>
        <v>0</v>
      </c>
      <c r="P69" s="232" t="s">
        <v>476</v>
      </c>
      <c r="Q69" s="10">
        <v>5</v>
      </c>
      <c r="R69" s="138" t="str">
        <f t="shared" ref="R69" si="386">A69&amp;B69</f>
        <v>5金币月卡</v>
      </c>
      <c r="S69" s="132" t="str">
        <f t="shared" ref="S69" si="387">"[[1,"&amp;BV69&amp;"],[2,"&amp;BW69&amp;"],[3,"&amp;BX69&amp;"],[4,"&amp;BY69&amp;"]]"</f>
        <v>[[1,10200],[2,20400],[3,40800],[4,61200]]</v>
      </c>
      <c r="T69" s="132" t="str">
        <f t="shared" ref="T69" si="388">"[[1,"&amp;CA69&amp;"],[2,"&amp;CA69&amp;"],[3,"&amp;CA69&amp;"],[4,"&amp;CA69&amp;"]]"</f>
        <v>[[1,1940000],[2,1940000],[3,1940000],[4,1940000]]</v>
      </c>
      <c r="U69" s="138">
        <f t="shared" ref="U69" si="389">Z69</f>
        <v>19400000</v>
      </c>
      <c r="V69" s="138">
        <v>0</v>
      </c>
      <c r="W69" s="138">
        <v>0</v>
      </c>
      <c r="X69" s="138" t="str">
        <f t="shared" si="28"/>
        <v/>
      </c>
      <c r="Z69" s="138">
        <f t="shared" ref="Z69" si="390">AG69+H69</f>
        <v>19400000</v>
      </c>
      <c r="AA69" s="138">
        <f t="shared" ref="AA69" si="391">I69+AH69</f>
        <v>14100000</v>
      </c>
      <c r="AB69" s="145">
        <f t="shared" si="375"/>
        <v>34400000</v>
      </c>
      <c r="AC69" s="138">
        <f t="shared" ref="AC69" si="392">(AJ69+AL69+AN69)*30</f>
        <v>0</v>
      </c>
      <c r="AE69" s="146">
        <v>2</v>
      </c>
      <c r="AF69" s="147">
        <v>2</v>
      </c>
      <c r="AG69" s="11">
        <f>'会员卡|NobleCard'!M7</f>
        <v>5800000</v>
      </c>
      <c r="AH69" s="11">
        <f>'会员卡|NobleCard'!R7</f>
        <v>500000</v>
      </c>
      <c r="AI69" s="17">
        <v>0</v>
      </c>
      <c r="AJ69" s="9">
        <f t="shared" ref="AJ69" si="393">AI69*$AD$2/$AD$3</f>
        <v>0</v>
      </c>
      <c r="AK69" s="17">
        <f>'会员卡|NobleCard'!Z69</f>
        <v>0</v>
      </c>
      <c r="AL69" s="9">
        <f t="shared" ref="AL69" si="394">AK69*2*$AD$2/$AD$3</f>
        <v>0</v>
      </c>
      <c r="AM69" s="17">
        <f>'会员卡|NobleCard'!AD69</f>
        <v>0</v>
      </c>
      <c r="AN69" s="9">
        <f t="shared" ref="AN69" si="395">AM69*5*$AD$2/$AD$3</f>
        <v>0</v>
      </c>
      <c r="AO69" s="17">
        <v>0</v>
      </c>
      <c r="AP69" s="9">
        <f t="shared" ref="AP69" si="396">AO69*2*$AD$2/$AD$3</f>
        <v>0</v>
      </c>
      <c r="AQ69" s="17">
        <v>0</v>
      </c>
      <c r="AR69" s="9">
        <f t="shared" ref="AR69" si="397">AQ69*10*$AD$2/$AD$3</f>
        <v>0</v>
      </c>
      <c r="AS69" s="17">
        <v>0</v>
      </c>
      <c r="AT69" s="9">
        <f t="shared" ref="AT69" si="398">AS69*1000000</f>
        <v>0</v>
      </c>
      <c r="AU69" s="17">
        <v>0</v>
      </c>
      <c r="AV69" s="9">
        <f t="shared" ref="AV69" si="399">AU69*1000000</f>
        <v>0</v>
      </c>
      <c r="AW69" s="17">
        <v>0</v>
      </c>
      <c r="AX69" s="9">
        <f t="shared" ref="AX69" si="400">AW69*1000000</f>
        <v>0</v>
      </c>
      <c r="AY69" s="17">
        <v>0</v>
      </c>
      <c r="AZ69" s="9">
        <f t="shared" ref="AZ69" si="401">AY69*1000000</f>
        <v>0</v>
      </c>
      <c r="BA69" s="170"/>
      <c r="BB69" s="170"/>
      <c r="BC69" s="11">
        <f t="shared" ref="BC69" si="402">I69+AH69+AT69+AV69+AX69+AZ69</f>
        <v>14100000</v>
      </c>
      <c r="BD69" s="170">
        <f t="shared" ref="BD69" si="403">BC69/BI69</f>
        <v>207352.9411764706</v>
      </c>
      <c r="BE69" s="11">
        <f t="shared" ref="BE69" si="404">I69+AH69+AT69+AV69+AX69+AZ69+AJ69</f>
        <v>14100000</v>
      </c>
      <c r="BF69" s="170">
        <f t="shared" ref="BF69" si="405">BE69/BI69</f>
        <v>207352.9411764706</v>
      </c>
      <c r="BG69" s="11">
        <f t="shared" ref="BG69" si="406">I69+AH69+AT69+AV69+AX69+AZ69+AJ69+AL69+AN69+AP69+AR69</f>
        <v>14100000</v>
      </c>
      <c r="BH69" s="170">
        <f t="shared" ref="BH69" si="407">BG69/BI69</f>
        <v>207352.9411764706</v>
      </c>
      <c r="BI69" s="10">
        <f t="shared" ref="BI69" si="408">G69</f>
        <v>68</v>
      </c>
      <c r="BM69" s="30" t="s">
        <v>139</v>
      </c>
      <c r="BU69" s="142">
        <v>0.3</v>
      </c>
      <c r="BV69" s="138">
        <f t="shared" si="376"/>
        <v>10200</v>
      </c>
      <c r="BW69" s="138">
        <f t="shared" si="376"/>
        <v>20400</v>
      </c>
      <c r="BX69" s="138">
        <f t="shared" si="376"/>
        <v>40800</v>
      </c>
      <c r="BY69" s="138">
        <f t="shared" si="376"/>
        <v>61200</v>
      </c>
      <c r="CA69" s="138">
        <f t="shared" ref="CA69" si="409">IF(BU69=0,0,ROUND(Z69*0.1,0))</f>
        <v>1940000</v>
      </c>
      <c r="CC69" s="28"/>
      <c r="CD69" s="146">
        <f t="shared" ref="CD69" si="410">AE69</f>
        <v>2</v>
      </c>
      <c r="CE69" s="147">
        <f t="shared" ref="CE69" si="411">AF69</f>
        <v>2</v>
      </c>
      <c r="CF69" s="138">
        <f t="shared" ref="CF69" si="412">CD69*$G69*$AD$2</f>
        <v>13600000</v>
      </c>
      <c r="CG69" s="138">
        <f t="shared" ref="CG69" si="413">CE69*$G69*$AD$2</f>
        <v>13600000</v>
      </c>
      <c r="CH69" s="138">
        <f t="shared" si="47"/>
        <v>4080000</v>
      </c>
      <c r="CI69" s="142">
        <v>10</v>
      </c>
      <c r="CJ69" s="138">
        <f t="shared" si="48"/>
        <v>5440000</v>
      </c>
      <c r="CK69" s="142">
        <v>10</v>
      </c>
      <c r="CL69" s="138">
        <f t="shared" si="49"/>
        <v>6800000</v>
      </c>
      <c r="CM69" s="142">
        <v>14</v>
      </c>
      <c r="CN69" s="138">
        <f t="shared" si="50"/>
        <v>8160000</v>
      </c>
      <c r="CO69" s="142">
        <v>20</v>
      </c>
      <c r="CP69" s="138">
        <f t="shared" si="51"/>
        <v>9520000</v>
      </c>
      <c r="CQ69" s="179">
        <v>20</v>
      </c>
      <c r="CR69" s="138">
        <f t="shared" si="52"/>
        <v>10880000</v>
      </c>
      <c r="CS69" s="142">
        <v>20</v>
      </c>
      <c r="CT69" s="138">
        <f t="shared" si="53"/>
        <v>12240000</v>
      </c>
      <c r="CU69" s="142">
        <v>20</v>
      </c>
      <c r="CV69" s="138">
        <f t="shared" si="54"/>
        <v>13600000</v>
      </c>
      <c r="CW69" s="142">
        <v>25</v>
      </c>
      <c r="CX69" s="138">
        <f t="shared" si="55"/>
        <v>20400000</v>
      </c>
      <c r="CY69" s="142">
        <v>30</v>
      </c>
      <c r="CZ69" s="138">
        <f t="shared" si="56"/>
        <v>27200000</v>
      </c>
      <c r="DA69" s="142">
        <v>25</v>
      </c>
      <c r="DB69" s="180">
        <f t="shared" ref="DB69" si="414">(CH69*CI69+CJ69*CK69+CL69*CM69+CN69*CO69+CP69*CQ69+CR69*CS69+CT69*CU69+CV69*CW69+CX69*CY69+CZ69*DA69)/SUM(CI69+CK69+CM69+CO69+CQ69+CS69+CU69+CW69+CY69+DA69)</f>
        <v>13600000</v>
      </c>
      <c r="DC69" s="138">
        <f t="shared" si="58"/>
        <v>4080000</v>
      </c>
      <c r="DD69" s="142">
        <v>10</v>
      </c>
      <c r="DE69" s="138">
        <f t="shared" si="59"/>
        <v>5440000</v>
      </c>
      <c r="DF69" s="142">
        <v>10</v>
      </c>
      <c r="DG69" s="138">
        <f t="shared" si="60"/>
        <v>6800000</v>
      </c>
      <c r="DH69" s="142">
        <v>14</v>
      </c>
      <c r="DI69" s="138">
        <f t="shared" si="61"/>
        <v>8160000</v>
      </c>
      <c r="DJ69" s="142">
        <v>20</v>
      </c>
      <c r="DK69" s="138">
        <f t="shared" si="62"/>
        <v>9520000</v>
      </c>
      <c r="DL69" s="142">
        <v>20</v>
      </c>
      <c r="DM69" s="138">
        <f t="shared" si="63"/>
        <v>10880000</v>
      </c>
      <c r="DN69" s="142">
        <v>20</v>
      </c>
      <c r="DO69" s="138">
        <f t="shared" si="64"/>
        <v>12240000</v>
      </c>
      <c r="DP69" s="142">
        <v>20</v>
      </c>
      <c r="DQ69" s="138">
        <f t="shared" si="65"/>
        <v>13600000</v>
      </c>
      <c r="DR69" s="142">
        <v>25</v>
      </c>
      <c r="DS69" s="138">
        <f t="shared" si="66"/>
        <v>20400000</v>
      </c>
      <c r="DT69" s="142">
        <v>30</v>
      </c>
      <c r="DU69" s="138">
        <f t="shared" si="67"/>
        <v>27200000</v>
      </c>
      <c r="DV69" s="142">
        <v>25</v>
      </c>
      <c r="DW69" s="180">
        <f t="shared" ref="DW69" si="415">(DC69*DD69+DE69*DF69+DG69*DH69+DI69*DJ69+DK69*DL69+DM69*DN69+DO69*DP69+DQ69*DR69+DS69*DT69+DU69*DV69)/SUM(DD69+DF69+DH69+DJ69+DL69+DN69+DP69+DR69+DT69+DV69)</f>
        <v>13600000</v>
      </c>
      <c r="DZ69" s="146">
        <f t="shared" ref="DZ69" si="416">AE69</f>
        <v>2</v>
      </c>
      <c r="EA69" s="147">
        <f t="shared" ref="EA69" si="417">AF69</f>
        <v>2</v>
      </c>
      <c r="EB69" s="181"/>
      <c r="EC69" s="154">
        <v>0.5</v>
      </c>
      <c r="ED69" s="138">
        <f t="shared" ref="ED69" si="418">$DZ69*$G69*$AD$2*EC$5</f>
        <v>6800000</v>
      </c>
      <c r="EE69" s="138">
        <f t="shared" ref="EE69" si="419">$EA69*$G69*$AD$2*EC$5</f>
        <v>6800000</v>
      </c>
      <c r="EF69" s="138">
        <f t="shared" ref="EF69" si="420">ED69*EF$4</f>
        <v>6800000</v>
      </c>
      <c r="EG69" s="142">
        <v>10</v>
      </c>
      <c r="EH69" s="180">
        <f t="shared" ref="EH69" si="421">(EF69*EG69)/SUM(EG69)</f>
        <v>6800000</v>
      </c>
      <c r="EI69" s="138">
        <f t="shared" ref="EI69" si="422">EE69*EI$4</f>
        <v>6800000</v>
      </c>
      <c r="EJ69" s="142">
        <v>10</v>
      </c>
      <c r="EK69" s="180">
        <f t="shared" ref="EK69" si="423">(EI69*EJ69)/SUM(EJ69)</f>
        <v>6800000</v>
      </c>
      <c r="EM69" s="154">
        <v>0.75</v>
      </c>
      <c r="EN69" s="138">
        <f t="shared" ref="EN69" si="424">$DZ69*$G69*$AD$2*EM$5</f>
        <v>10200000</v>
      </c>
      <c r="EO69" s="138">
        <f t="shared" ref="EO69" si="425">$EA69*$G69*$AD$2*EM$5</f>
        <v>10200000</v>
      </c>
      <c r="EP69" s="138">
        <f t="shared" ref="EP69" si="426">EN69*EP$4</f>
        <v>10200000</v>
      </c>
      <c r="EQ69" s="142">
        <v>10</v>
      </c>
      <c r="ER69" s="180">
        <f t="shared" ref="ER69" si="427">(EP69*EQ69)/SUM(EQ69)</f>
        <v>10200000</v>
      </c>
      <c r="ES69" s="138">
        <f t="shared" ref="ES69" si="428">EO69*ES$4</f>
        <v>10200000</v>
      </c>
      <c r="ET69" s="142">
        <v>10</v>
      </c>
      <c r="EU69" s="180">
        <f t="shared" ref="EU69" si="429">(ES69*ET69)/SUM(ET69)</f>
        <v>10200000</v>
      </c>
      <c r="EW69" s="154">
        <v>1.25</v>
      </c>
      <c r="EX69" s="138">
        <f t="shared" ref="EX69" si="430">$DZ69*$G69*$AD$2*EW$5</f>
        <v>17000000</v>
      </c>
      <c r="EY69" s="138">
        <f t="shared" ref="EY69" si="431">$EA69*$G69*$AD$2*EW$5</f>
        <v>17000000</v>
      </c>
      <c r="EZ69" s="138">
        <f t="shared" ref="EZ69" si="432">EX69*EZ$4</f>
        <v>17000000</v>
      </c>
      <c r="FA69" s="142">
        <v>10</v>
      </c>
      <c r="FB69" s="180">
        <f t="shared" ref="FB69" si="433">(EZ69*FA69)/SUM(FA69)</f>
        <v>17000000</v>
      </c>
      <c r="FC69" s="138">
        <f t="shared" ref="FC69" si="434">EY69*FC$4</f>
        <v>17000000</v>
      </c>
      <c r="FD69" s="142">
        <v>10</v>
      </c>
      <c r="FE69" s="180">
        <f t="shared" ref="FE69" si="435">(FC69*FD69)/SUM(FD69)</f>
        <v>17000000</v>
      </c>
      <c r="FG69" s="154">
        <v>1.5</v>
      </c>
      <c r="FH69" s="138">
        <f t="shared" ref="FH69" si="436">$DZ69*$G69*$AD$2*FG$5</f>
        <v>20400000</v>
      </c>
      <c r="FI69" s="138">
        <f t="shared" ref="FI69" si="437">$EA69*$G69*$AD$2*FG$5</f>
        <v>20400000</v>
      </c>
      <c r="FJ69" s="138">
        <f t="shared" ref="FJ69" si="438">FH69*FJ$4</f>
        <v>20400000</v>
      </c>
      <c r="FK69" s="142">
        <v>10</v>
      </c>
      <c r="FL69" s="180">
        <f t="shared" ref="FL69" si="439">(FJ69*FK69)/SUM(FK69)</f>
        <v>20400000</v>
      </c>
      <c r="FM69" s="138">
        <f t="shared" ref="FM69" si="440">FI69*FM$4</f>
        <v>20400000</v>
      </c>
      <c r="FN69" s="142">
        <v>10</v>
      </c>
      <c r="FO69" s="180">
        <f t="shared" ref="FO69" si="441">(FM69*FN69)/SUM(FN69)</f>
        <v>20400000</v>
      </c>
      <c r="FQ69" s="138">
        <f>AG69+AH69*30</f>
        <v>20800000</v>
      </c>
      <c r="FR69" s="170">
        <f t="shared" si="95"/>
        <v>305882.35294117645</v>
      </c>
      <c r="FS69" s="138">
        <f t="shared" si="371"/>
        <v>20800000</v>
      </c>
      <c r="FT69" s="170">
        <f t="shared" si="96"/>
        <v>305882.35294117645</v>
      </c>
      <c r="FU69" s="192">
        <v>0</v>
      </c>
      <c r="FW69" s="193">
        <f t="shared" si="264"/>
        <v>0</v>
      </c>
      <c r="FX69" s="193">
        <f t="shared" si="97"/>
        <v>0</v>
      </c>
      <c r="FY69" s="193">
        <f t="shared" si="98"/>
        <v>50</v>
      </c>
      <c r="FZ69" s="193">
        <f t="shared" si="99"/>
        <v>0</v>
      </c>
      <c r="GA69" s="193">
        <f t="shared" si="100"/>
        <v>0</v>
      </c>
      <c r="GB69" s="193">
        <f t="shared" si="101"/>
        <v>30</v>
      </c>
      <c r="GC69" s="193">
        <f t="shared" si="102"/>
        <v>0</v>
      </c>
      <c r="GD69" s="193">
        <f t="shared" si="103"/>
        <v>0</v>
      </c>
      <c r="GE69" s="193">
        <f t="shared" si="104"/>
        <v>20</v>
      </c>
      <c r="GF69" s="19">
        <f t="shared" si="226"/>
        <v>0</v>
      </c>
      <c r="GG69" s="19">
        <f t="shared" si="105"/>
        <v>0.76470588235294112</v>
      </c>
      <c r="GH69" s="11">
        <f t="shared" si="106"/>
        <v>0.76470588235294112</v>
      </c>
      <c r="GI69" s="11" t="str">
        <f t="shared" si="107"/>
        <v/>
      </c>
    </row>
  </sheetData>
  <mergeCells count="47">
    <mergeCell ref="CD1:CG3"/>
    <mergeCell ref="DZ1:EA3"/>
    <mergeCell ref="EW1:EW3"/>
    <mergeCell ref="FB1:FB3"/>
    <mergeCell ref="FG1:FG3"/>
    <mergeCell ref="DU2:DV2"/>
    <mergeCell ref="EF2:EG2"/>
    <mergeCell ref="EI2:EJ2"/>
    <mergeCell ref="EP2:EQ2"/>
    <mergeCell ref="ES2:ET2"/>
    <mergeCell ref="EC1:EC3"/>
    <mergeCell ref="EH1:EH3"/>
    <mergeCell ref="EM1:EM3"/>
    <mergeCell ref="ER1:ER3"/>
    <mergeCell ref="DK2:DL2"/>
    <mergeCell ref="DM2:DN2"/>
    <mergeCell ref="DC2:DD2"/>
    <mergeCell ref="DE2:DF2"/>
    <mergeCell ref="DG2:DH2"/>
    <mergeCell ref="GQ3:GU3"/>
    <mergeCell ref="GV3:GZ3"/>
    <mergeCell ref="EZ2:FA2"/>
    <mergeCell ref="FC2:FD2"/>
    <mergeCell ref="FJ2:FK2"/>
    <mergeCell ref="FM2:FN2"/>
    <mergeCell ref="FW3:FY3"/>
    <mergeCell ref="FL1:FL3"/>
    <mergeCell ref="GK1:GK3"/>
    <mergeCell ref="FZ3:GB3"/>
    <mergeCell ref="GC3:GE3"/>
    <mergeCell ref="GL3:GP3"/>
    <mergeCell ref="DI2:DJ2"/>
    <mergeCell ref="DO2:DP2"/>
    <mergeCell ref="DQ2:DR2"/>
    <mergeCell ref="DS2:DT2"/>
    <mergeCell ref="CH1:DA1"/>
    <mergeCell ref="DC1:DV1"/>
    <mergeCell ref="CH2:CI2"/>
    <mergeCell ref="CJ2:CK2"/>
    <mergeCell ref="CL2:CM2"/>
    <mergeCell ref="CN2:CO2"/>
    <mergeCell ref="CP2:CQ2"/>
    <mergeCell ref="CR2:CS2"/>
    <mergeCell ref="CT2:CU2"/>
    <mergeCell ref="CV2:CW2"/>
    <mergeCell ref="CX2:CY2"/>
    <mergeCell ref="CZ2:DA2"/>
  </mergeCells>
  <phoneticPr fontId="30" type="noConversion"/>
  <conditionalFormatting sqref="M1">
    <cfRule type="containsText" dxfId="1845" priority="779" operator="containsText" text=" ">
      <formula>NOT(ISERROR(SEARCH(" ",M1)))</formula>
    </cfRule>
  </conditionalFormatting>
  <conditionalFormatting sqref="X1">
    <cfRule type="containsText" dxfId="1844" priority="492" operator="containsText" text=" ">
      <formula>NOT(ISERROR(SEARCH(" ",X1)))</formula>
    </cfRule>
  </conditionalFormatting>
  <conditionalFormatting sqref="FR1">
    <cfRule type="containsText" dxfId="1843" priority="119" operator="containsText" text=" ">
      <formula>NOT(ISERROR(SEARCH(" ",FR1)))</formula>
    </cfRule>
  </conditionalFormatting>
  <conditionalFormatting sqref="J2">
    <cfRule type="containsText" dxfId="1842" priority="1204" operator="containsText" text=" ">
      <formula>NOT(ISERROR(SEARCH(" ",J2)))</formula>
    </cfRule>
  </conditionalFormatting>
  <conditionalFormatting sqref="K2">
    <cfRule type="containsText" dxfId="1841" priority="1203" operator="containsText" text=" ">
      <formula>NOT(ISERROR(SEARCH(" ",K2)))</formula>
    </cfRule>
  </conditionalFormatting>
  <conditionalFormatting sqref="L2">
    <cfRule type="containsText" dxfId="1840" priority="776" operator="containsText" text=" ">
      <formula>NOT(ISERROR(SEARCH(" ",L2)))</formula>
    </cfRule>
  </conditionalFormatting>
  <conditionalFormatting sqref="M2">
    <cfRule type="containsText" dxfId="1839" priority="778" operator="containsText" text=" ">
      <formula>NOT(ISERROR(SEARCH(" ",M2)))</formula>
    </cfRule>
  </conditionalFormatting>
  <conditionalFormatting sqref="Q2">
    <cfRule type="containsText" dxfId="1838" priority="1322" operator="containsText" text=" ">
      <formula>NOT(ISERROR(SEARCH(" ",Q2)))</formula>
    </cfRule>
  </conditionalFormatting>
  <conditionalFormatting sqref="T2">
    <cfRule type="containsText" dxfId="1837" priority="1290" operator="containsText" text=" ">
      <formula>NOT(ISERROR(SEARCH(" ",T2)))</formula>
    </cfRule>
  </conditionalFormatting>
  <conditionalFormatting sqref="U2">
    <cfRule type="containsText" dxfId="1836" priority="1287" operator="containsText" text=" ">
      <formula>NOT(ISERROR(SEARCH(" ",U2)))</formula>
    </cfRule>
  </conditionalFormatting>
  <conditionalFormatting sqref="V2:W2">
    <cfRule type="containsText" dxfId="1835" priority="928" operator="containsText" text=" ">
      <formula>NOT(ISERROR(SEARCH(" ",V2)))</formula>
    </cfRule>
  </conditionalFormatting>
  <conditionalFormatting sqref="X2">
    <cfRule type="containsText" dxfId="1834" priority="489" operator="containsText" text=" ">
      <formula>NOT(ISERROR(SEARCH(" ",X2)))</formula>
    </cfRule>
  </conditionalFormatting>
  <conditionalFormatting sqref="AH2">
    <cfRule type="containsText" dxfId="1833" priority="1572" operator="containsText" text=" ">
      <formula>NOT(ISERROR(SEARCH(" ",AH2)))</formula>
    </cfRule>
  </conditionalFormatting>
  <conditionalFormatting sqref="EF2">
    <cfRule type="containsText" dxfId="1832" priority="919" operator="containsText" text=" ">
      <formula>NOT(ISERROR(SEARCH(" ",EF2)))</formula>
    </cfRule>
  </conditionalFormatting>
  <conditionalFormatting sqref="EI2">
    <cfRule type="containsText" dxfId="1831" priority="905" operator="containsText" text=" ">
      <formula>NOT(ISERROR(SEARCH(" ",EI2)))</formula>
    </cfRule>
  </conditionalFormatting>
  <conditionalFormatting sqref="EP2">
    <cfRule type="containsText" dxfId="1830" priority="822" operator="containsText" text=" ">
      <formula>NOT(ISERROR(SEARCH(" ",EP2)))</formula>
    </cfRule>
  </conditionalFormatting>
  <conditionalFormatting sqref="ES2">
    <cfRule type="containsText" dxfId="1829" priority="818" operator="containsText" text=" ">
      <formula>NOT(ISERROR(SEARCH(" ",ES2)))</formula>
    </cfRule>
  </conditionalFormatting>
  <conditionalFormatting sqref="EZ2">
    <cfRule type="containsText" dxfId="1828" priority="807" operator="containsText" text=" ">
      <formula>NOT(ISERROR(SEARCH(" ",EZ2)))</formula>
    </cfRule>
  </conditionalFormatting>
  <conditionalFormatting sqref="FC2">
    <cfRule type="containsText" dxfId="1827" priority="803" operator="containsText" text=" ">
      <formula>NOT(ISERROR(SEARCH(" ",FC2)))</formula>
    </cfRule>
  </conditionalFormatting>
  <conditionalFormatting sqref="FJ2">
    <cfRule type="containsText" dxfId="1826" priority="792" operator="containsText" text=" ">
      <formula>NOT(ISERROR(SEARCH(" ",FJ2)))</formula>
    </cfRule>
  </conditionalFormatting>
  <conditionalFormatting sqref="FM2">
    <cfRule type="containsText" dxfId="1825" priority="788" operator="containsText" text=" ">
      <formula>NOT(ISERROR(SEARCH(" ",FM2)))</formula>
    </cfRule>
  </conditionalFormatting>
  <conditionalFormatting sqref="L3:M3">
    <cfRule type="containsText" dxfId="1824" priority="775" operator="containsText" text=" ">
      <formula>NOT(ISERROR(SEARCH(" ",L3)))</formula>
    </cfRule>
  </conditionalFormatting>
  <conditionalFormatting sqref="S3">
    <cfRule type="containsText" dxfId="1823" priority="1297" operator="containsText" text=" ">
      <formula>NOT(ISERROR(SEARCH(" ",S3)))</formula>
    </cfRule>
  </conditionalFormatting>
  <conditionalFormatting sqref="X3">
    <cfRule type="containsText" dxfId="1822" priority="491" operator="containsText" text=" ">
      <formula>NOT(ISERROR(SEARCH(" ",X3)))</formula>
    </cfRule>
  </conditionalFormatting>
  <conditionalFormatting sqref="BA3">
    <cfRule type="containsText" dxfId="1821" priority="1566" operator="containsText" text=" ">
      <formula>NOT(ISERROR(SEARCH(" ",BA3)))</formula>
    </cfRule>
  </conditionalFormatting>
  <conditionalFormatting sqref="CK3">
    <cfRule type="containsText" dxfId="1820" priority="982" operator="containsText" text=" ">
      <formula>NOT(ISERROR(SEARCH(" ",CK3)))</formula>
    </cfRule>
  </conditionalFormatting>
  <conditionalFormatting sqref="CM3">
    <cfRule type="containsText" dxfId="1819" priority="981" operator="containsText" text=" ">
      <formula>NOT(ISERROR(SEARCH(" ",CM3)))</formula>
    </cfRule>
  </conditionalFormatting>
  <conditionalFormatting sqref="CO3">
    <cfRule type="containsText" dxfId="1818" priority="980" operator="containsText" text=" ">
      <formula>NOT(ISERROR(SEARCH(" ",CO3)))</formula>
    </cfRule>
  </conditionalFormatting>
  <conditionalFormatting sqref="CQ3">
    <cfRule type="containsText" dxfId="1817" priority="979" operator="containsText" text=" ">
      <formula>NOT(ISERROR(SEARCH(" ",CQ3)))</formula>
    </cfRule>
  </conditionalFormatting>
  <conditionalFormatting sqref="CS3">
    <cfRule type="containsText" dxfId="1816" priority="978" operator="containsText" text=" ">
      <formula>NOT(ISERROR(SEARCH(" ",CS3)))</formula>
    </cfRule>
  </conditionalFormatting>
  <conditionalFormatting sqref="CU3">
    <cfRule type="containsText" dxfId="1815" priority="977" operator="containsText" text=" ">
      <formula>NOT(ISERROR(SEARCH(" ",CU3)))</formula>
    </cfRule>
  </conditionalFormatting>
  <conditionalFormatting sqref="CW3">
    <cfRule type="containsText" dxfId="1814" priority="976" operator="containsText" text=" ">
      <formula>NOT(ISERROR(SEARCH(" ",CW3)))</formula>
    </cfRule>
  </conditionalFormatting>
  <conditionalFormatting sqref="CY3">
    <cfRule type="containsText" dxfId="1813" priority="975" operator="containsText" text=" ">
      <formula>NOT(ISERROR(SEARCH(" ",CY3)))</formula>
    </cfRule>
  </conditionalFormatting>
  <conditionalFormatting sqref="DA3">
    <cfRule type="containsText" dxfId="1812" priority="974" operator="containsText" text=" ">
      <formula>NOT(ISERROR(SEARCH(" ",DA3)))</formula>
    </cfRule>
  </conditionalFormatting>
  <conditionalFormatting sqref="DD3">
    <cfRule type="containsText" dxfId="1811" priority="973" operator="containsText" text=" ">
      <formula>NOT(ISERROR(SEARCH(" ",DD3)))</formula>
    </cfRule>
  </conditionalFormatting>
  <conditionalFormatting sqref="DF3">
    <cfRule type="containsText" dxfId="1810" priority="963" operator="containsText" text=" ">
      <formula>NOT(ISERROR(SEARCH(" ",DF3)))</formula>
    </cfRule>
  </conditionalFormatting>
  <conditionalFormatting sqref="DH3">
    <cfRule type="containsText" dxfId="1809" priority="962" operator="containsText" text=" ">
      <formula>NOT(ISERROR(SEARCH(" ",DH3)))</formula>
    </cfRule>
  </conditionalFormatting>
  <conditionalFormatting sqref="DJ3">
    <cfRule type="containsText" dxfId="1808" priority="961" operator="containsText" text=" ">
      <formula>NOT(ISERROR(SEARCH(" ",DJ3)))</formula>
    </cfRule>
  </conditionalFormatting>
  <conditionalFormatting sqref="DL3">
    <cfRule type="containsText" dxfId="1807" priority="969" operator="containsText" text=" ">
      <formula>NOT(ISERROR(SEARCH(" ",DL3)))</formula>
    </cfRule>
  </conditionalFormatting>
  <conditionalFormatting sqref="DN3">
    <cfRule type="containsText" dxfId="1806" priority="968" operator="containsText" text=" ">
      <formula>NOT(ISERROR(SEARCH(" ",DN3)))</formula>
    </cfRule>
  </conditionalFormatting>
  <conditionalFormatting sqref="DP3">
    <cfRule type="containsText" dxfId="1805" priority="967" operator="containsText" text=" ">
      <formula>NOT(ISERROR(SEARCH(" ",DP3)))</formula>
    </cfRule>
  </conditionalFormatting>
  <conditionalFormatting sqref="DR3">
    <cfRule type="containsText" dxfId="1804" priority="966" operator="containsText" text=" ">
      <formula>NOT(ISERROR(SEARCH(" ",DR3)))</formula>
    </cfRule>
  </conditionalFormatting>
  <conditionalFormatting sqref="DT3">
    <cfRule type="containsText" dxfId="1803" priority="965" operator="containsText" text=" ">
      <formula>NOT(ISERROR(SEARCH(" ",DT3)))</formula>
    </cfRule>
  </conditionalFormatting>
  <conditionalFormatting sqref="DV3">
    <cfRule type="containsText" dxfId="1802" priority="964" operator="containsText" text=" ">
      <formula>NOT(ISERROR(SEARCH(" ",DV3)))</formula>
    </cfRule>
  </conditionalFormatting>
  <conditionalFormatting sqref="EJ3">
    <cfRule type="containsText" dxfId="1801" priority="840" operator="containsText" text=" ">
      <formula>NOT(ISERROR(SEARCH(" ",EJ3)))</formula>
    </cfRule>
  </conditionalFormatting>
  <conditionalFormatting sqref="ET3">
    <cfRule type="containsText" dxfId="1800" priority="816" operator="containsText" text=" ">
      <formula>NOT(ISERROR(SEARCH(" ",ET3)))</formula>
    </cfRule>
  </conditionalFormatting>
  <conditionalFormatting sqref="FD3">
    <cfRule type="containsText" dxfId="1799" priority="801" operator="containsText" text=" ">
      <formula>NOT(ISERROR(SEARCH(" ",FD3)))</formula>
    </cfRule>
  </conditionalFormatting>
  <conditionalFormatting sqref="FN3">
    <cfRule type="containsText" dxfId="1798" priority="786" operator="containsText" text=" ">
      <formula>NOT(ISERROR(SEARCH(" ",FN3)))</formula>
    </cfRule>
  </conditionalFormatting>
  <conditionalFormatting sqref="J4:M4">
    <cfRule type="containsText" dxfId="1797" priority="1206" operator="containsText" text=" ">
      <formula>NOT(ISERROR(SEARCH(" ",J4)))</formula>
    </cfRule>
  </conditionalFormatting>
  <conditionalFormatting sqref="S4">
    <cfRule type="containsText" dxfId="1796" priority="1296" operator="containsText" text=" ">
      <formula>NOT(ISERROR(SEARCH(" ",S4)))</formula>
    </cfRule>
  </conditionalFormatting>
  <conditionalFormatting sqref="T4">
    <cfRule type="containsText" dxfId="1795" priority="1294" operator="containsText" text=" ">
      <formula>NOT(ISERROR(SEARCH(" ",T4)))</formula>
    </cfRule>
  </conditionalFormatting>
  <conditionalFormatting sqref="U4">
    <cfRule type="containsText" dxfId="1794" priority="1289" operator="containsText" text=" ">
      <formula>NOT(ISERROR(SEARCH(" ",U4)))</formula>
    </cfRule>
  </conditionalFormatting>
  <conditionalFormatting sqref="V4:W4">
    <cfRule type="containsText" dxfId="1793" priority="930" operator="containsText" text=" ">
      <formula>NOT(ISERROR(SEARCH(" ",V4)))</formula>
    </cfRule>
  </conditionalFormatting>
  <conditionalFormatting sqref="X4">
    <cfRule type="containsText" dxfId="1792" priority="490" operator="containsText" text=" ">
      <formula>NOT(ISERROR(SEARCH(" ",X4)))</formula>
    </cfRule>
  </conditionalFormatting>
  <conditionalFormatting sqref="Z4:AA4">
    <cfRule type="containsText" dxfId="1791" priority="1292" operator="containsText" text=" ">
      <formula>NOT(ISERROR(SEARCH(" ",Z4)))</formula>
    </cfRule>
  </conditionalFormatting>
  <conditionalFormatting sqref="AG4">
    <cfRule type="containsText" dxfId="1790" priority="1471" operator="containsText" text=" ">
      <formula>NOT(ISERROR(SEARCH(" ",AG4)))</formula>
    </cfRule>
  </conditionalFormatting>
  <conditionalFormatting sqref="AH4">
    <cfRule type="containsText" dxfId="1789" priority="1468" operator="containsText" text=" ">
      <formula>NOT(ISERROR(SEARCH(" ",AH4)))</formula>
    </cfRule>
  </conditionalFormatting>
  <conditionalFormatting sqref="AI4">
    <cfRule type="containsText" dxfId="1788" priority="1467" operator="containsText" text=" ">
      <formula>NOT(ISERROR(SEARCH(" ",AI4)))</formula>
    </cfRule>
  </conditionalFormatting>
  <conditionalFormatting sqref="AJ4">
    <cfRule type="containsText" dxfId="1787" priority="1596" operator="containsText" text=" ">
      <formula>NOT(ISERROR(SEARCH(" ",AJ4)))</formula>
    </cfRule>
  </conditionalFormatting>
  <conditionalFormatting sqref="AK4">
    <cfRule type="containsText" dxfId="1786" priority="1466" operator="containsText" text=" ">
      <formula>NOT(ISERROR(SEARCH(" ",AK4)))</formula>
    </cfRule>
  </conditionalFormatting>
  <conditionalFormatting sqref="AL4">
    <cfRule type="containsText" dxfId="1785" priority="1587" operator="containsText" text=" ">
      <formula>NOT(ISERROR(SEARCH(" ",AL4)))</formula>
    </cfRule>
  </conditionalFormatting>
  <conditionalFormatting sqref="AM4">
    <cfRule type="containsText" dxfId="1784" priority="1465" operator="containsText" text=" ">
      <formula>NOT(ISERROR(SEARCH(" ",AM4)))</formula>
    </cfRule>
  </conditionalFormatting>
  <conditionalFormatting sqref="AN4">
    <cfRule type="containsText" dxfId="1783" priority="1586" operator="containsText" text=" ">
      <formula>NOT(ISERROR(SEARCH(" ",AN4)))</formula>
    </cfRule>
  </conditionalFormatting>
  <conditionalFormatting sqref="AO4">
    <cfRule type="containsText" dxfId="1782" priority="1464" operator="containsText" text=" ">
      <formula>NOT(ISERROR(SEARCH(" ",AO4)))</formula>
    </cfRule>
  </conditionalFormatting>
  <conditionalFormatting sqref="AP4">
    <cfRule type="containsText" dxfId="1781" priority="1585" operator="containsText" text=" ">
      <formula>NOT(ISERROR(SEARCH(" ",AP4)))</formula>
    </cfRule>
  </conditionalFormatting>
  <conditionalFormatting sqref="AQ4">
    <cfRule type="containsText" dxfId="1780" priority="1463" operator="containsText" text=" ">
      <formula>NOT(ISERROR(SEARCH(" ",AQ4)))</formula>
    </cfRule>
  </conditionalFormatting>
  <conditionalFormatting sqref="AR4">
    <cfRule type="containsText" dxfId="1779" priority="1584" operator="containsText" text=" ">
      <formula>NOT(ISERROR(SEARCH(" ",AR4)))</formula>
    </cfRule>
  </conditionalFormatting>
  <conditionalFormatting sqref="AS4">
    <cfRule type="containsText" dxfId="1778" priority="1462" operator="containsText" text=" ">
      <formula>NOT(ISERROR(SEARCH(" ",AS4)))</formula>
    </cfRule>
  </conditionalFormatting>
  <conditionalFormatting sqref="AT4">
    <cfRule type="containsText" dxfId="1777" priority="1583" operator="containsText" text=" ">
      <formula>NOT(ISERROR(SEARCH(" ",AT4)))</formula>
    </cfRule>
  </conditionalFormatting>
  <conditionalFormatting sqref="AU4">
    <cfRule type="containsText" dxfId="1776" priority="1461" operator="containsText" text=" ">
      <formula>NOT(ISERROR(SEARCH(" ",AU4)))</formula>
    </cfRule>
  </conditionalFormatting>
  <conditionalFormatting sqref="AV4">
    <cfRule type="containsText" dxfId="1775" priority="1582" operator="containsText" text=" ">
      <formula>NOT(ISERROR(SEARCH(" ",AV4)))</formula>
    </cfRule>
  </conditionalFormatting>
  <conditionalFormatting sqref="AW4">
    <cfRule type="containsText" dxfId="1774" priority="1460" operator="containsText" text=" ">
      <formula>NOT(ISERROR(SEARCH(" ",AW4)))</formula>
    </cfRule>
  </conditionalFormatting>
  <conditionalFormatting sqref="AX4">
    <cfRule type="containsText" dxfId="1773" priority="1581" operator="containsText" text=" ">
      <formula>NOT(ISERROR(SEARCH(" ",AX4)))</formula>
    </cfRule>
  </conditionalFormatting>
  <conditionalFormatting sqref="AY4">
    <cfRule type="containsText" dxfId="1772" priority="1459" operator="containsText" text=" ">
      <formula>NOT(ISERROR(SEARCH(" ",AY4)))</formula>
    </cfRule>
  </conditionalFormatting>
  <conditionalFormatting sqref="AZ4">
    <cfRule type="containsText" dxfId="1771" priority="1580" operator="containsText" text=" ">
      <formula>NOT(ISERROR(SEARCH(" ",AZ4)))</formula>
    </cfRule>
  </conditionalFormatting>
  <conditionalFormatting sqref="BF4">
    <cfRule type="containsText" dxfId="1770" priority="1562" operator="containsText" text=" ">
      <formula>NOT(ISERROR(SEARCH(" ",BF4)))</formula>
    </cfRule>
  </conditionalFormatting>
  <conditionalFormatting sqref="BH4">
    <cfRule type="containsText" dxfId="1769" priority="1561" operator="containsText" text=" ">
      <formula>NOT(ISERROR(SEARCH(" ",BH4)))</formula>
    </cfRule>
  </conditionalFormatting>
  <conditionalFormatting sqref="CA4">
    <cfRule type="containsText" dxfId="1768" priority="1291" operator="containsText" text=" ">
      <formula>NOT(ISERROR(SEARCH(" ",CA4)))</formula>
    </cfRule>
  </conditionalFormatting>
  <conditionalFormatting sqref="CD4:CE4">
    <cfRule type="containsText" dxfId="1767" priority="1171" operator="containsText" text=" ">
      <formula>NOT(ISERROR(SEARCH(" ",CD4)))</formula>
    </cfRule>
  </conditionalFormatting>
  <conditionalFormatting sqref="CF4:CG4">
    <cfRule type="containsText" dxfId="1766" priority="1208" operator="containsText" text=" ">
      <formula>NOT(ISERROR(SEARCH(" ",CF4)))</formula>
    </cfRule>
  </conditionalFormatting>
  <conditionalFormatting sqref="ED4:EE4">
    <cfRule type="containsText" dxfId="1765" priority="920" operator="containsText" text=" ">
      <formula>NOT(ISERROR(SEARCH(" ",ED4)))</formula>
    </cfRule>
  </conditionalFormatting>
  <conditionalFormatting sqref="EM4">
    <cfRule type="containsText" dxfId="1764" priority="821" operator="containsText" text=" ">
      <formula>NOT(ISERROR(SEARCH(" ",EM4)))</formula>
    </cfRule>
  </conditionalFormatting>
  <conditionalFormatting sqref="EN4:EO4">
    <cfRule type="containsText" dxfId="1763" priority="823" operator="containsText" text=" ">
      <formula>NOT(ISERROR(SEARCH(" ",EN4)))</formula>
    </cfRule>
  </conditionalFormatting>
  <conditionalFormatting sqref="EW4">
    <cfRule type="containsText" dxfId="1762" priority="806" operator="containsText" text=" ">
      <formula>NOT(ISERROR(SEARCH(" ",EW4)))</formula>
    </cfRule>
  </conditionalFormatting>
  <conditionalFormatting sqref="EX4:EY4">
    <cfRule type="containsText" dxfId="1761" priority="808" operator="containsText" text=" ">
      <formula>NOT(ISERROR(SEARCH(" ",EX4)))</formula>
    </cfRule>
  </conditionalFormatting>
  <conditionalFormatting sqref="FG4">
    <cfRule type="containsText" dxfId="1760" priority="791" operator="containsText" text=" ">
      <formula>NOT(ISERROR(SEARCH(" ",FG4)))</formula>
    </cfRule>
  </conditionalFormatting>
  <conditionalFormatting sqref="FH4:FI4">
    <cfRule type="containsText" dxfId="1759" priority="793" operator="containsText" text=" ">
      <formula>NOT(ISERROR(SEARCH(" ",FH4)))</formula>
    </cfRule>
  </conditionalFormatting>
  <conditionalFormatting sqref="AE5:AF5">
    <cfRule type="containsText" dxfId="1758" priority="1308" operator="containsText" text=" ">
      <formula>NOT(ISERROR(SEARCH(" ",AE5)))</formula>
    </cfRule>
  </conditionalFormatting>
  <conditionalFormatting sqref="AM5">
    <cfRule type="containsText" dxfId="1757" priority="1455" operator="containsText" text=" ">
      <formula>NOT(ISERROR(SEARCH(" ",AM5)))</formula>
    </cfRule>
  </conditionalFormatting>
  <conditionalFormatting sqref="AO5">
    <cfRule type="containsText" dxfId="1756" priority="1448" operator="containsText" text=" ">
      <formula>NOT(ISERROR(SEARCH(" ",AO5)))</formula>
    </cfRule>
  </conditionalFormatting>
  <conditionalFormatting sqref="AQ5">
    <cfRule type="containsText" dxfId="1755" priority="1441" operator="containsText" text=" ">
      <formula>NOT(ISERROR(SEARCH(" ",AQ5)))</formula>
    </cfRule>
  </conditionalFormatting>
  <conditionalFormatting sqref="AS5">
    <cfRule type="containsText" dxfId="1754" priority="1434" operator="containsText" text=" ">
      <formula>NOT(ISERROR(SEARCH(" ",AS5)))</formula>
    </cfRule>
  </conditionalFormatting>
  <conditionalFormatting sqref="AU5">
    <cfRule type="containsText" dxfId="1753" priority="1427" operator="containsText" text=" ">
      <formula>NOT(ISERROR(SEARCH(" ",AU5)))</formula>
    </cfRule>
  </conditionalFormatting>
  <conditionalFormatting sqref="AW5">
    <cfRule type="containsText" dxfId="1752" priority="1420" operator="containsText" text=" ">
      <formula>NOT(ISERROR(SEARCH(" ",AW5)))</formula>
    </cfRule>
  </conditionalFormatting>
  <conditionalFormatting sqref="AY5">
    <cfRule type="containsText" dxfId="1751" priority="1413" operator="containsText" text=" ">
      <formula>NOT(ISERROR(SEARCH(" ",AY5)))</formula>
    </cfRule>
  </conditionalFormatting>
  <conditionalFormatting sqref="CU5">
    <cfRule type="containsText" dxfId="1750" priority="1144" operator="containsText" text=" ">
      <formula>NOT(ISERROR(SEARCH(" ",CU5)))</formula>
    </cfRule>
  </conditionalFormatting>
  <conditionalFormatting sqref="CW5">
    <cfRule type="containsText" dxfId="1749" priority="1143" operator="containsText" text=" ">
      <formula>NOT(ISERROR(SEARCH(" ",CW5)))</formula>
    </cfRule>
  </conditionalFormatting>
  <conditionalFormatting sqref="CY5">
    <cfRule type="containsText" dxfId="1748" priority="1142" operator="containsText" text=" ">
      <formula>NOT(ISERROR(SEARCH(" ",CY5)))</formula>
    </cfRule>
  </conditionalFormatting>
  <conditionalFormatting sqref="DA5">
    <cfRule type="containsText" dxfId="1747" priority="1141" operator="containsText" text=" ">
      <formula>NOT(ISERROR(SEARCH(" ",DA5)))</formula>
    </cfRule>
  </conditionalFormatting>
  <conditionalFormatting sqref="DP5">
    <cfRule type="containsText" dxfId="1746" priority="1104" operator="containsText" text=" ">
      <formula>NOT(ISERROR(SEARCH(" ",DP5)))</formula>
    </cfRule>
  </conditionalFormatting>
  <conditionalFormatting sqref="DR5">
    <cfRule type="containsText" dxfId="1745" priority="1103" operator="containsText" text=" ">
      <formula>NOT(ISERROR(SEARCH(" ",DR5)))</formula>
    </cfRule>
  </conditionalFormatting>
  <conditionalFormatting sqref="DT5">
    <cfRule type="containsText" dxfId="1744" priority="1102" operator="containsText" text=" ">
      <formula>NOT(ISERROR(SEARCH(" ",DT5)))</formula>
    </cfRule>
  </conditionalFormatting>
  <conditionalFormatting sqref="DV5">
    <cfRule type="containsText" dxfId="1743" priority="1101" operator="containsText" text=" ">
      <formula>NOT(ISERROR(SEARCH(" ",DV5)))</formula>
    </cfRule>
  </conditionalFormatting>
  <conditionalFormatting sqref="EJ5">
    <cfRule type="containsText" dxfId="1742" priority="899" operator="containsText" text=" ">
      <formula>NOT(ISERROR(SEARCH(" ",EJ5)))</formula>
    </cfRule>
  </conditionalFormatting>
  <conditionalFormatting sqref="ET5">
    <cfRule type="containsText" dxfId="1741" priority="817" operator="containsText" text=" ">
      <formula>NOT(ISERROR(SEARCH(" ",ET5)))</formula>
    </cfRule>
  </conditionalFormatting>
  <conditionalFormatting sqref="FD5">
    <cfRule type="containsText" dxfId="1740" priority="802" operator="containsText" text=" ">
      <formula>NOT(ISERROR(SEARCH(" ",FD5)))</formula>
    </cfRule>
  </conditionalFormatting>
  <conditionalFormatting sqref="FN5">
    <cfRule type="containsText" dxfId="1739" priority="787" operator="containsText" text=" ">
      <formula>NOT(ISERROR(SEARCH(" ",FN5)))</formula>
    </cfRule>
  </conditionalFormatting>
  <conditionalFormatting sqref="AH8">
    <cfRule type="containsText" dxfId="1738" priority="1405" operator="containsText" text=" ">
      <formula>NOT(ISERROR(SEARCH(" ",AH8)))</formula>
    </cfRule>
  </conditionalFormatting>
  <conditionalFormatting sqref="AK8">
    <cfRule type="containsText" dxfId="1737" priority="1591" operator="containsText" text=" ">
      <formula>NOT(ISERROR(SEARCH(" ",AK8)))</formula>
    </cfRule>
  </conditionalFormatting>
  <conditionalFormatting sqref="AM8">
    <cfRule type="containsText" dxfId="1736" priority="1457" operator="containsText" text=" ">
      <formula>NOT(ISERROR(SEARCH(" ",AM8)))</formula>
    </cfRule>
  </conditionalFormatting>
  <conditionalFormatting sqref="AO8">
    <cfRule type="containsText" dxfId="1735" priority="1450" operator="containsText" text=" ">
      <formula>NOT(ISERROR(SEARCH(" ",AO8)))</formula>
    </cfRule>
  </conditionalFormatting>
  <conditionalFormatting sqref="AQ8">
    <cfRule type="containsText" dxfId="1734" priority="1443" operator="containsText" text=" ">
      <formula>NOT(ISERROR(SEARCH(" ",AQ8)))</formula>
    </cfRule>
  </conditionalFormatting>
  <conditionalFormatting sqref="AS8">
    <cfRule type="containsText" dxfId="1733" priority="1436" operator="containsText" text=" ">
      <formula>NOT(ISERROR(SEARCH(" ",AS8)))</formula>
    </cfRule>
  </conditionalFormatting>
  <conditionalFormatting sqref="AU8">
    <cfRule type="containsText" dxfId="1732" priority="1429" operator="containsText" text=" ">
      <formula>NOT(ISERROR(SEARCH(" ",AU8)))</formula>
    </cfRule>
  </conditionalFormatting>
  <conditionalFormatting sqref="AW8">
    <cfRule type="containsText" dxfId="1731" priority="1422" operator="containsText" text=" ">
      <formula>NOT(ISERROR(SEARCH(" ",AW8)))</formula>
    </cfRule>
  </conditionalFormatting>
  <conditionalFormatting sqref="AY8">
    <cfRule type="containsText" dxfId="1730" priority="1415" operator="containsText" text=" ">
      <formula>NOT(ISERROR(SEARCH(" ",AY8)))</formula>
    </cfRule>
  </conditionalFormatting>
  <conditionalFormatting sqref="AI15">
    <cfRule type="containsText" dxfId="1729" priority="1408" operator="containsText" text=" ">
      <formula>NOT(ISERROR(SEARCH(" ",AI15)))</formula>
    </cfRule>
  </conditionalFormatting>
  <conditionalFormatting sqref="AK15">
    <cfRule type="containsText" dxfId="1728" priority="1523" operator="containsText" text=" ">
      <formula>NOT(ISERROR(SEARCH(" ",AK15)))</formula>
    </cfRule>
  </conditionalFormatting>
  <conditionalFormatting sqref="AM15">
    <cfRule type="containsText" dxfId="1727" priority="1453" operator="containsText" text=" ">
      <formula>NOT(ISERROR(SEARCH(" ",AM15)))</formula>
    </cfRule>
  </conditionalFormatting>
  <conditionalFormatting sqref="AO15">
    <cfRule type="containsText" dxfId="1726" priority="1446" operator="containsText" text=" ">
      <formula>NOT(ISERROR(SEARCH(" ",AO15)))</formula>
    </cfRule>
  </conditionalFormatting>
  <conditionalFormatting sqref="AQ15">
    <cfRule type="containsText" dxfId="1725" priority="1439" operator="containsText" text=" ">
      <formula>NOT(ISERROR(SEARCH(" ",AQ15)))</formula>
    </cfRule>
  </conditionalFormatting>
  <conditionalFormatting sqref="AS15">
    <cfRule type="containsText" dxfId="1724" priority="1432" operator="containsText" text=" ">
      <formula>NOT(ISERROR(SEARCH(" ",AS15)))</formula>
    </cfRule>
  </conditionalFormatting>
  <conditionalFormatting sqref="AU15">
    <cfRule type="containsText" dxfId="1723" priority="1425" operator="containsText" text=" ">
      <formula>NOT(ISERROR(SEARCH(" ",AU15)))</formula>
    </cfRule>
  </conditionalFormatting>
  <conditionalFormatting sqref="AW15">
    <cfRule type="containsText" dxfId="1722" priority="1418" operator="containsText" text=" ">
      <formula>NOT(ISERROR(SEARCH(" ",AW15)))</formula>
    </cfRule>
  </conditionalFormatting>
  <conditionalFormatting sqref="AY15">
    <cfRule type="containsText" dxfId="1721" priority="1411" operator="containsText" text=" ">
      <formula>NOT(ISERROR(SEARCH(" ",AY15)))</formula>
    </cfRule>
  </conditionalFormatting>
  <conditionalFormatting sqref="AV21">
    <cfRule type="containsText" dxfId="1720" priority="1533" operator="containsText" text=" ">
      <formula>NOT(ISERROR(SEARCH(" ",AV21)))</formula>
    </cfRule>
  </conditionalFormatting>
  <conditionalFormatting sqref="AX21">
    <cfRule type="containsText" dxfId="1719" priority="1531" operator="containsText" text=" ">
      <formula>NOT(ISERROR(SEARCH(" ",AX21)))</formula>
    </cfRule>
  </conditionalFormatting>
  <conditionalFormatting sqref="AZ21">
    <cfRule type="containsText" dxfId="1718" priority="1529" operator="containsText" text=" ">
      <formula>NOT(ISERROR(SEARCH(" ",AZ21)))</formula>
    </cfRule>
  </conditionalFormatting>
  <conditionalFormatting sqref="I22">
    <cfRule type="containsText" dxfId="1717" priority="1379" operator="containsText" text=" ">
      <formula>NOT(ISERROR(SEARCH(" ",I22)))</formula>
    </cfRule>
  </conditionalFormatting>
  <conditionalFormatting sqref="AE22:AF22">
    <cfRule type="cellIs" dxfId="1716" priority="1361" operator="equal">
      <formula>0</formula>
    </cfRule>
    <cfRule type="containsText" dxfId="1715" priority="1362" operator="containsText" text=" ">
      <formula>NOT(ISERROR(SEARCH(" ",AE22)))</formula>
    </cfRule>
  </conditionalFormatting>
  <conditionalFormatting sqref="AN22">
    <cfRule type="containsText" dxfId="1714" priority="1376" operator="containsText" text=" ">
      <formula>NOT(ISERROR(SEARCH(" ",AN22)))</formula>
    </cfRule>
  </conditionalFormatting>
  <conditionalFormatting sqref="AP22">
    <cfRule type="containsText" dxfId="1713" priority="1375" operator="containsText" text=" ">
      <formula>NOT(ISERROR(SEARCH(" ",AP22)))</formula>
    </cfRule>
  </conditionalFormatting>
  <conditionalFormatting sqref="AR22">
    <cfRule type="containsText" dxfId="1712" priority="1374" operator="containsText" text=" ">
      <formula>NOT(ISERROR(SEARCH(" ",AR22)))</formula>
    </cfRule>
  </conditionalFormatting>
  <conditionalFormatting sqref="AV22">
    <cfRule type="containsText" dxfId="1711" priority="1367" operator="containsText" text=" ">
      <formula>NOT(ISERROR(SEARCH(" ",AV22)))</formula>
    </cfRule>
  </conditionalFormatting>
  <conditionalFormatting sqref="AX22">
    <cfRule type="containsText" dxfId="1710" priority="1366" operator="containsText" text=" ">
      <formula>NOT(ISERROR(SEARCH(" ",AX22)))</formula>
    </cfRule>
  </conditionalFormatting>
  <conditionalFormatting sqref="AZ22">
    <cfRule type="containsText" dxfId="1709" priority="1365" operator="containsText" text=" ">
      <formula>NOT(ISERROR(SEARCH(" ",AZ22)))</formula>
    </cfRule>
  </conditionalFormatting>
  <conditionalFormatting sqref="BA22">
    <cfRule type="containsText" dxfId="1708" priority="1370" operator="containsText" text=" ">
      <formula>NOT(ISERROR(SEARCH(" ",BA22)))</formula>
    </cfRule>
  </conditionalFormatting>
  <conditionalFormatting sqref="BB22">
    <cfRule type="containsText" dxfId="1707" priority="1372" operator="containsText" text=" ">
      <formula>NOT(ISERROR(SEARCH(" ",BB22)))</formula>
    </cfRule>
  </conditionalFormatting>
  <conditionalFormatting sqref="BE22">
    <cfRule type="containsText" dxfId="1706" priority="1369" operator="containsText" text=" ">
      <formula>NOT(ISERROR(SEARCH(" ",BE22)))</formula>
    </cfRule>
  </conditionalFormatting>
  <conditionalFormatting sqref="BH22">
    <cfRule type="containsText" dxfId="1705" priority="1373" operator="containsText" text=" ">
      <formula>NOT(ISERROR(SEARCH(" ",BH22)))</formula>
    </cfRule>
  </conditionalFormatting>
  <conditionalFormatting sqref="A24">
    <cfRule type="containsText" dxfId="1704" priority="1671" operator="containsText" text=" ">
      <formula>NOT(ISERROR(SEARCH(" ",A24)))</formula>
    </cfRule>
    <cfRule type="containsText" dxfId="1703" priority="1674" operator="containsText" text=" ">
      <formula>NOT(ISERROR(SEARCH(" ",A24)))</formula>
    </cfRule>
  </conditionalFormatting>
  <conditionalFormatting sqref="AS25">
    <cfRule type="containsText" dxfId="1702" priority="618" operator="containsText" text=" ">
      <formula>NOT(ISERROR(SEARCH(" ",AS25)))</formula>
    </cfRule>
  </conditionalFormatting>
  <conditionalFormatting sqref="AU25">
    <cfRule type="containsText" dxfId="1701" priority="617" operator="containsText" text=" ">
      <formula>NOT(ISERROR(SEARCH(" ",AU25)))</formula>
    </cfRule>
  </conditionalFormatting>
  <conditionalFormatting sqref="AW25">
    <cfRule type="containsText" dxfId="1700" priority="616" operator="containsText" text=" ">
      <formula>NOT(ISERROR(SEARCH(" ",AW25)))</formula>
    </cfRule>
  </conditionalFormatting>
  <conditionalFormatting sqref="AY25">
    <cfRule type="containsText" dxfId="1699" priority="615" operator="containsText" text=" ">
      <formula>NOT(ISERROR(SEARCH(" ",AY25)))</formula>
    </cfRule>
  </conditionalFormatting>
  <conditionalFormatting sqref="A26">
    <cfRule type="containsText" dxfId="1698" priority="638" operator="containsText" text=" ">
      <formula>NOT(ISERROR(SEARCH(" ",A26)))</formula>
    </cfRule>
    <cfRule type="containsText" dxfId="1697" priority="641" operator="containsText" text=" ">
      <formula>NOT(ISERROR(SEARCH(" ",A26)))</formula>
    </cfRule>
  </conditionalFormatting>
  <conditionalFormatting sqref="BA32">
    <cfRule type="containsText" dxfId="1696" priority="1397" operator="containsText" text=" ">
      <formula>NOT(ISERROR(SEARCH(" ",BA32)))</formula>
    </cfRule>
  </conditionalFormatting>
  <conditionalFormatting sqref="BA33">
    <cfRule type="containsText" dxfId="1695" priority="1398" operator="containsText" text=" ">
      <formula>NOT(ISERROR(SEARCH(" ",BA33)))</formula>
    </cfRule>
  </conditionalFormatting>
  <conditionalFormatting sqref="BA34">
    <cfRule type="containsText" dxfId="1694" priority="1399" operator="containsText" text=" ">
      <formula>NOT(ISERROR(SEARCH(" ",BA34)))</formula>
    </cfRule>
  </conditionalFormatting>
  <conditionalFormatting sqref="AE35:AF35">
    <cfRule type="cellIs" dxfId="1693" priority="1309" operator="equal">
      <formula>0</formula>
    </cfRule>
    <cfRule type="containsText" dxfId="1692" priority="1310" operator="containsText" text=" ">
      <formula>NOT(ISERROR(SEARCH(" ",AE35)))</formula>
    </cfRule>
  </conditionalFormatting>
  <conditionalFormatting sqref="AH35">
    <cfRule type="containsText" dxfId="1691" priority="1403" operator="containsText" text=" ">
      <formula>NOT(ISERROR(SEARCH(" ",AH35)))</formula>
    </cfRule>
  </conditionalFormatting>
  <conditionalFormatting sqref="AF37">
    <cfRule type="cellIs" dxfId="1690" priority="1315" operator="equal">
      <formula>0</formula>
    </cfRule>
    <cfRule type="containsText" dxfId="1689" priority="1316" operator="containsText" text=" ">
      <formula>NOT(ISERROR(SEARCH(" ",AF37)))</formula>
    </cfRule>
  </conditionalFormatting>
  <conditionalFormatting sqref="AF38">
    <cfRule type="cellIs" dxfId="1688" priority="1313" operator="equal">
      <formula>0</formula>
    </cfRule>
    <cfRule type="containsText" dxfId="1687" priority="1314" operator="containsText" text=" ">
      <formula>NOT(ISERROR(SEARCH(" ",AF38)))</formula>
    </cfRule>
  </conditionalFormatting>
  <conditionalFormatting sqref="AB43:AC43">
    <cfRule type="containsText" dxfId="1686" priority="1328" operator="containsText" text=" ">
      <formula>NOT(ISERROR(SEARCH(" ",AB43)))</formula>
    </cfRule>
  </conditionalFormatting>
  <conditionalFormatting sqref="AE43:AF43">
    <cfRule type="cellIs" dxfId="1685" priority="1329" operator="equal">
      <formula>0</formula>
    </cfRule>
    <cfRule type="containsText" dxfId="1684" priority="1330" operator="containsText" text=" ">
      <formula>NOT(ISERROR(SEARCH(" ",AE43)))</formula>
    </cfRule>
  </conditionalFormatting>
  <conditionalFormatting sqref="AH43">
    <cfRule type="containsText" dxfId="1683" priority="1353" operator="containsText" text=" ">
      <formula>NOT(ISERROR(SEARCH(" ",AH43)))</formula>
    </cfRule>
  </conditionalFormatting>
  <conditionalFormatting sqref="AI43:AL43">
    <cfRule type="containsText" dxfId="1682" priority="1352" operator="containsText" text=" ">
      <formula>NOT(ISERROR(SEARCH(" ",AI43)))</formula>
    </cfRule>
  </conditionalFormatting>
  <conditionalFormatting sqref="AM43">
    <cfRule type="containsText" dxfId="1681" priority="1339" operator="containsText" text=" ">
      <formula>NOT(ISERROR(SEARCH(" ",AM43)))</formula>
    </cfRule>
  </conditionalFormatting>
  <conditionalFormatting sqref="AN43">
    <cfRule type="containsText" dxfId="1680" priority="1351" operator="containsText" text=" ">
      <formula>NOT(ISERROR(SEARCH(" ",AN43)))</formula>
    </cfRule>
  </conditionalFormatting>
  <conditionalFormatting sqref="AO43">
    <cfRule type="containsText" dxfId="1679" priority="1338" operator="containsText" text=" ">
      <formula>NOT(ISERROR(SEARCH(" ",AO43)))</formula>
    </cfRule>
  </conditionalFormatting>
  <conditionalFormatting sqref="AP43">
    <cfRule type="containsText" dxfId="1678" priority="1350" operator="containsText" text=" ">
      <formula>NOT(ISERROR(SEARCH(" ",AP43)))</formula>
    </cfRule>
  </conditionalFormatting>
  <conditionalFormatting sqref="AQ43">
    <cfRule type="containsText" dxfId="1677" priority="1337" operator="containsText" text=" ">
      <formula>NOT(ISERROR(SEARCH(" ",AQ43)))</formula>
    </cfRule>
  </conditionalFormatting>
  <conditionalFormatting sqref="AR43">
    <cfRule type="containsText" dxfId="1676" priority="1349" operator="containsText" text=" ">
      <formula>NOT(ISERROR(SEARCH(" ",AR43)))</formula>
    </cfRule>
  </conditionalFormatting>
  <conditionalFormatting sqref="AS43">
    <cfRule type="containsText" dxfId="1675" priority="1336" operator="containsText" text=" ">
      <formula>NOT(ISERROR(SEARCH(" ",AS43)))</formula>
    </cfRule>
  </conditionalFormatting>
  <conditionalFormatting sqref="AU43">
    <cfRule type="containsText" dxfId="1674" priority="1335" operator="containsText" text=" ">
      <formula>NOT(ISERROR(SEARCH(" ",AU43)))</formula>
    </cfRule>
  </conditionalFormatting>
  <conditionalFormatting sqref="AV43">
    <cfRule type="containsText" dxfId="1673" priority="1342" operator="containsText" text=" ">
      <formula>NOT(ISERROR(SEARCH(" ",AV43)))</formula>
    </cfRule>
  </conditionalFormatting>
  <conditionalFormatting sqref="AW43">
    <cfRule type="containsText" dxfId="1672" priority="1334" operator="containsText" text=" ">
      <formula>NOT(ISERROR(SEARCH(" ",AW43)))</formula>
    </cfRule>
  </conditionalFormatting>
  <conditionalFormatting sqref="AX43">
    <cfRule type="containsText" dxfId="1671" priority="1341" operator="containsText" text=" ">
      <formula>NOT(ISERROR(SEARCH(" ",AX43)))</formula>
    </cfRule>
  </conditionalFormatting>
  <conditionalFormatting sqref="AY43">
    <cfRule type="containsText" dxfId="1670" priority="1333" operator="containsText" text=" ">
      <formula>NOT(ISERROR(SEARCH(" ",AY43)))</formula>
    </cfRule>
  </conditionalFormatting>
  <conditionalFormatting sqref="AZ43">
    <cfRule type="containsText" dxfId="1669" priority="1340" operator="containsText" text=" ">
      <formula>NOT(ISERROR(SEARCH(" ",AZ43)))</formula>
    </cfRule>
  </conditionalFormatting>
  <conditionalFormatting sqref="BA43">
    <cfRule type="containsText" dxfId="1668" priority="1345" operator="containsText" text=" ">
      <formula>NOT(ISERROR(SEARCH(" ",BA43)))</formula>
    </cfRule>
  </conditionalFormatting>
  <conditionalFormatting sqref="BB43">
    <cfRule type="containsText" dxfId="1667" priority="1347" operator="containsText" text=" ">
      <formula>NOT(ISERROR(SEARCH(" ",BB43)))</formula>
    </cfRule>
  </conditionalFormatting>
  <conditionalFormatting sqref="BF43">
    <cfRule type="cellIs" dxfId="1666" priority="1331" operator="greaterThan">
      <formula>$BF$3</formula>
    </cfRule>
    <cfRule type="cellIs" dxfId="1665" priority="1332" operator="greaterThan">
      <formula>$BF$3</formula>
    </cfRule>
    <cfRule type="containsText" dxfId="1664" priority="1343" operator="containsText" text=" ">
      <formula>NOT(ISERROR(SEARCH(" ",BF43)))</formula>
    </cfRule>
  </conditionalFormatting>
  <conditionalFormatting sqref="AN44">
    <cfRule type="containsText" dxfId="1663" priority="1268" operator="containsText" text=" ">
      <formula>NOT(ISERROR(SEARCH(" ",AN44)))</formula>
    </cfRule>
  </conditionalFormatting>
  <conditionalFormatting sqref="AP44">
    <cfRule type="containsText" dxfId="1662" priority="1267" operator="containsText" text=" ">
      <formula>NOT(ISERROR(SEARCH(" ",AP44)))</formula>
    </cfRule>
  </conditionalFormatting>
  <conditionalFormatting sqref="AR44">
    <cfRule type="containsText" dxfId="1661" priority="1266" operator="containsText" text=" ">
      <formula>NOT(ISERROR(SEARCH(" ",AR44)))</formula>
    </cfRule>
  </conditionalFormatting>
  <conditionalFormatting sqref="AT44">
    <cfRule type="containsText" dxfId="1660" priority="1271" operator="containsText" text=" ">
      <formula>NOT(ISERROR(SEARCH(" ",AT44)))</formula>
    </cfRule>
  </conditionalFormatting>
  <conditionalFormatting sqref="AV44">
    <cfRule type="containsText" dxfId="1659" priority="1265" operator="containsText" text=" ">
      <formula>NOT(ISERROR(SEARCH(" ",AV44)))</formula>
    </cfRule>
  </conditionalFormatting>
  <conditionalFormatting sqref="AX44">
    <cfRule type="containsText" dxfId="1658" priority="1264" operator="containsText" text=" ">
      <formula>NOT(ISERROR(SEARCH(" ",AX44)))</formula>
    </cfRule>
  </conditionalFormatting>
  <conditionalFormatting sqref="AZ44">
    <cfRule type="containsText" dxfId="1657" priority="1263" operator="containsText" text=" ">
      <formula>NOT(ISERROR(SEARCH(" ",AZ44)))</formula>
    </cfRule>
  </conditionalFormatting>
  <conditionalFormatting sqref="AN47">
    <cfRule type="containsText" dxfId="1656" priority="1251" operator="containsText" text=" ">
      <formula>NOT(ISERROR(SEARCH(" ",AN47)))</formula>
    </cfRule>
  </conditionalFormatting>
  <conditionalFormatting sqref="AP47">
    <cfRule type="containsText" dxfId="1655" priority="1250" operator="containsText" text=" ">
      <formula>NOT(ISERROR(SEARCH(" ",AP47)))</formula>
    </cfRule>
  </conditionalFormatting>
  <conditionalFormatting sqref="AR47">
    <cfRule type="containsText" dxfId="1654" priority="1249" operator="containsText" text=" ">
      <formula>NOT(ISERROR(SEARCH(" ",AR47)))</formula>
    </cfRule>
  </conditionalFormatting>
  <conditionalFormatting sqref="AT47">
    <cfRule type="containsText" dxfId="1653" priority="1254" operator="containsText" text=" ">
      <formula>NOT(ISERROR(SEARCH(" ",AT47)))</formula>
    </cfRule>
  </conditionalFormatting>
  <conditionalFormatting sqref="AV47">
    <cfRule type="containsText" dxfId="1652" priority="1248" operator="containsText" text=" ">
      <formula>NOT(ISERROR(SEARCH(" ",AV47)))</formula>
    </cfRule>
  </conditionalFormatting>
  <conditionalFormatting sqref="AX47">
    <cfRule type="containsText" dxfId="1651" priority="1247" operator="containsText" text=" ">
      <formula>NOT(ISERROR(SEARCH(" ",AX47)))</formula>
    </cfRule>
  </conditionalFormatting>
  <conditionalFormatting sqref="AZ47">
    <cfRule type="containsText" dxfId="1650" priority="1246" operator="containsText" text=" ">
      <formula>NOT(ISERROR(SEARCH(" ",AZ47)))</formula>
    </cfRule>
  </conditionalFormatting>
  <conditionalFormatting sqref="AN50">
    <cfRule type="containsText" dxfId="1649" priority="1234" operator="containsText" text=" ">
      <formula>NOT(ISERROR(SEARCH(" ",AN50)))</formula>
    </cfRule>
  </conditionalFormatting>
  <conditionalFormatting sqref="AP50">
    <cfRule type="containsText" dxfId="1648" priority="1233" operator="containsText" text=" ">
      <formula>NOT(ISERROR(SEARCH(" ",AP50)))</formula>
    </cfRule>
  </conditionalFormatting>
  <conditionalFormatting sqref="AR50">
    <cfRule type="containsText" dxfId="1647" priority="1232" operator="containsText" text=" ">
      <formula>NOT(ISERROR(SEARCH(" ",AR50)))</formula>
    </cfRule>
  </conditionalFormatting>
  <conditionalFormatting sqref="AT50">
    <cfRule type="containsText" dxfId="1646" priority="1237" operator="containsText" text=" ">
      <formula>NOT(ISERROR(SEARCH(" ",AT50)))</formula>
    </cfRule>
  </conditionalFormatting>
  <conditionalFormatting sqref="AV50">
    <cfRule type="containsText" dxfId="1645" priority="1231" operator="containsText" text=" ">
      <formula>NOT(ISERROR(SEARCH(" ",AV50)))</formula>
    </cfRule>
  </conditionalFormatting>
  <conditionalFormatting sqref="AX50">
    <cfRule type="containsText" dxfId="1644" priority="1230" operator="containsText" text=" ">
      <formula>NOT(ISERROR(SEARCH(" ",AX50)))</formula>
    </cfRule>
  </conditionalFormatting>
  <conditionalFormatting sqref="AZ50">
    <cfRule type="containsText" dxfId="1643" priority="1229" operator="containsText" text=" ">
      <formula>NOT(ISERROR(SEARCH(" ",AZ50)))</formula>
    </cfRule>
  </conditionalFormatting>
  <conditionalFormatting sqref="AN51">
    <cfRule type="containsText" dxfId="1642" priority="1217" operator="containsText" text=" ">
      <formula>NOT(ISERROR(SEARCH(" ",AN51)))</formula>
    </cfRule>
  </conditionalFormatting>
  <conditionalFormatting sqref="AP51">
    <cfRule type="containsText" dxfId="1641" priority="1216" operator="containsText" text=" ">
      <formula>NOT(ISERROR(SEARCH(" ",AP51)))</formula>
    </cfRule>
  </conditionalFormatting>
  <conditionalFormatting sqref="AR51">
    <cfRule type="containsText" dxfId="1640" priority="1215" operator="containsText" text=" ">
      <formula>NOT(ISERROR(SEARCH(" ",AR51)))</formula>
    </cfRule>
  </conditionalFormatting>
  <conditionalFormatting sqref="AT51">
    <cfRule type="containsText" dxfId="1639" priority="1220" operator="containsText" text=" ">
      <formula>NOT(ISERROR(SEARCH(" ",AT51)))</formula>
    </cfRule>
  </conditionalFormatting>
  <conditionalFormatting sqref="AV51">
    <cfRule type="containsText" dxfId="1638" priority="1214" operator="containsText" text=" ">
      <formula>NOT(ISERROR(SEARCH(" ",AV51)))</formula>
    </cfRule>
  </conditionalFormatting>
  <conditionalFormatting sqref="AX51">
    <cfRule type="containsText" dxfId="1637" priority="1213" operator="containsText" text=" ">
      <formula>NOT(ISERROR(SEARCH(" ",AX51)))</formula>
    </cfRule>
  </conditionalFormatting>
  <conditionalFormatting sqref="AZ51">
    <cfRule type="containsText" dxfId="1636" priority="1212" operator="containsText" text=" ">
      <formula>NOT(ISERROR(SEARCH(" ",AZ51)))</formula>
    </cfRule>
  </conditionalFormatting>
  <conditionalFormatting sqref="G68">
    <cfRule type="containsText" dxfId="1635" priority="773" operator="containsText" text=" ">
      <formula>NOT(ISERROR(SEARCH(" ",G68)))</formula>
    </cfRule>
  </conditionalFormatting>
  <conditionalFormatting sqref="J68">
    <cfRule type="containsText" dxfId="1634" priority="736" operator="containsText" text=" ">
      <formula>NOT(ISERROR(SEARCH(" ",J68)))</formula>
    </cfRule>
  </conditionalFormatting>
  <conditionalFormatting sqref="K68:M68">
    <cfRule type="containsText" dxfId="1633" priority="735" operator="containsText" text=" ">
      <formula>NOT(ISERROR(SEARCH(" ",K68)))</formula>
    </cfRule>
  </conditionalFormatting>
  <conditionalFormatting sqref="AC68">
    <cfRule type="containsText" dxfId="1632" priority="745" operator="containsText" text=" ">
      <formula>NOT(ISERROR(SEARCH(" ",AC68)))</formula>
    </cfRule>
  </conditionalFormatting>
  <conditionalFormatting sqref="AE68:AF68">
    <cfRule type="containsText" dxfId="1631" priority="742" operator="containsText" text=" ">
      <formula>NOT(ISERROR(SEARCH(" ",AE68)))</formula>
    </cfRule>
    <cfRule type="cellIs" dxfId="1630" priority="746" operator="equal">
      <formula>0</formula>
    </cfRule>
    <cfRule type="containsText" dxfId="1629" priority="747" operator="containsText" text=" ">
      <formula>NOT(ISERROR(SEARCH(" ",AE68)))</formula>
    </cfRule>
  </conditionalFormatting>
  <conditionalFormatting sqref="AG68">
    <cfRule type="containsText" dxfId="1628" priority="763" operator="containsText" text=" ">
      <formula>NOT(ISERROR(SEARCH(" ",AG68)))</formula>
    </cfRule>
  </conditionalFormatting>
  <conditionalFormatting sqref="AH68">
    <cfRule type="containsText" dxfId="1627" priority="770" operator="containsText" text=" ">
      <formula>NOT(ISERROR(SEARCH(" ",AH68)))</formula>
    </cfRule>
  </conditionalFormatting>
  <conditionalFormatting sqref="AI68:AL68">
    <cfRule type="containsText" dxfId="1626" priority="769" operator="containsText" text=" ">
      <formula>NOT(ISERROR(SEARCH(" ",AI68)))</formula>
    </cfRule>
  </conditionalFormatting>
  <conditionalFormatting sqref="AM68">
    <cfRule type="containsText" dxfId="1625" priority="756" operator="containsText" text=" ">
      <formula>NOT(ISERROR(SEARCH(" ",AM68)))</formula>
    </cfRule>
  </conditionalFormatting>
  <conditionalFormatting sqref="AN68">
    <cfRule type="containsText" dxfId="1624" priority="768" operator="containsText" text=" ">
      <formula>NOT(ISERROR(SEARCH(" ",AN68)))</formula>
    </cfRule>
  </conditionalFormatting>
  <conditionalFormatting sqref="AO68">
    <cfRule type="containsText" dxfId="1623" priority="755" operator="containsText" text=" ">
      <formula>NOT(ISERROR(SEARCH(" ",AO68)))</formula>
    </cfRule>
  </conditionalFormatting>
  <conditionalFormatting sqref="AP68">
    <cfRule type="containsText" dxfId="1622" priority="767" operator="containsText" text=" ">
      <formula>NOT(ISERROR(SEARCH(" ",AP68)))</formula>
    </cfRule>
  </conditionalFormatting>
  <conditionalFormatting sqref="AQ68">
    <cfRule type="containsText" dxfId="1621" priority="754" operator="containsText" text=" ">
      <formula>NOT(ISERROR(SEARCH(" ",AQ68)))</formula>
    </cfRule>
  </conditionalFormatting>
  <conditionalFormatting sqref="AR68">
    <cfRule type="containsText" dxfId="1620" priority="766" operator="containsText" text=" ">
      <formula>NOT(ISERROR(SEARCH(" ",AR68)))</formula>
    </cfRule>
  </conditionalFormatting>
  <conditionalFormatting sqref="AS68">
    <cfRule type="containsText" dxfId="1619" priority="753" operator="containsText" text=" ">
      <formula>NOT(ISERROR(SEARCH(" ",AS68)))</formula>
    </cfRule>
  </conditionalFormatting>
  <conditionalFormatting sqref="AU68">
    <cfRule type="containsText" dxfId="1618" priority="752" operator="containsText" text=" ">
      <formula>NOT(ISERROR(SEARCH(" ",AU68)))</formula>
    </cfRule>
  </conditionalFormatting>
  <conditionalFormatting sqref="AV68">
    <cfRule type="containsText" dxfId="1617" priority="759" operator="containsText" text=" ">
      <formula>NOT(ISERROR(SEARCH(" ",AV68)))</formula>
    </cfRule>
  </conditionalFormatting>
  <conditionalFormatting sqref="AW68">
    <cfRule type="containsText" dxfId="1616" priority="751" operator="containsText" text=" ">
      <formula>NOT(ISERROR(SEARCH(" ",AW68)))</formula>
    </cfRule>
  </conditionalFormatting>
  <conditionalFormatting sqref="AX68">
    <cfRule type="containsText" dxfId="1615" priority="758" operator="containsText" text=" ">
      <formula>NOT(ISERROR(SEARCH(" ",AX68)))</formula>
    </cfRule>
  </conditionalFormatting>
  <conditionalFormatting sqref="AY68">
    <cfRule type="containsText" dxfId="1614" priority="750" operator="containsText" text=" ">
      <formula>NOT(ISERROR(SEARCH(" ",AY68)))</formula>
    </cfRule>
  </conditionalFormatting>
  <conditionalFormatting sqref="AZ68">
    <cfRule type="containsText" dxfId="1613" priority="757" operator="containsText" text=" ">
      <formula>NOT(ISERROR(SEARCH(" ",AZ68)))</formula>
    </cfRule>
  </conditionalFormatting>
  <conditionalFormatting sqref="BA68">
    <cfRule type="containsText" dxfId="1612" priority="762" operator="containsText" text=" ">
      <formula>NOT(ISERROR(SEARCH(" ",BA68)))</formula>
    </cfRule>
  </conditionalFormatting>
  <conditionalFormatting sqref="BB68">
    <cfRule type="containsText" dxfId="1611" priority="764" operator="containsText" text=" ">
      <formula>NOT(ISERROR(SEARCH(" ",BB68)))</formula>
    </cfRule>
  </conditionalFormatting>
  <conditionalFormatting sqref="BE68">
    <cfRule type="containsText" dxfId="1610" priority="761" operator="containsText" text=" ">
      <formula>NOT(ISERROR(SEARCH(" ",BE68)))</formula>
    </cfRule>
  </conditionalFormatting>
  <conditionalFormatting sqref="BF68">
    <cfRule type="cellIs" dxfId="1609" priority="748" operator="greaterThan">
      <formula>$BF$3</formula>
    </cfRule>
    <cfRule type="cellIs" dxfId="1608" priority="749" operator="greaterThan">
      <formula>$BF$3</formula>
    </cfRule>
    <cfRule type="containsText" dxfId="1607" priority="760" operator="containsText" text=" ">
      <formula>NOT(ISERROR(SEARCH(" ",BF68)))</formula>
    </cfRule>
  </conditionalFormatting>
  <conditionalFormatting sqref="BH68">
    <cfRule type="containsText" dxfId="1606" priority="765" operator="containsText" text=" ">
      <formula>NOT(ISERROR(SEARCH(" ",BH68)))</formula>
    </cfRule>
  </conditionalFormatting>
  <conditionalFormatting sqref="BU68">
    <cfRule type="cellIs" dxfId="1605" priority="740" operator="equal">
      <formula>0</formula>
    </cfRule>
    <cfRule type="containsText" dxfId="1604" priority="741" operator="containsText" text=" ">
      <formula>NOT(ISERROR(SEARCH(" ",BU68)))</formula>
    </cfRule>
  </conditionalFormatting>
  <conditionalFormatting sqref="BW68">
    <cfRule type="containsText" dxfId="1603" priority="739" operator="containsText" text=" ">
      <formula>NOT(ISERROR(SEARCH(" ",BW68)))</formula>
    </cfRule>
  </conditionalFormatting>
  <conditionalFormatting sqref="BX68">
    <cfRule type="containsText" dxfId="1602" priority="738" operator="containsText" text=" ">
      <formula>NOT(ISERROR(SEARCH(" ",BX68)))</formula>
    </cfRule>
  </conditionalFormatting>
  <conditionalFormatting sqref="BY68">
    <cfRule type="containsText" dxfId="1601" priority="737" operator="containsText" text=" ">
      <formula>NOT(ISERROR(SEARCH(" ",BY68)))</formula>
    </cfRule>
  </conditionalFormatting>
  <conditionalFormatting sqref="CD68:CE68">
    <cfRule type="containsText" dxfId="1600" priority="681" operator="containsText" text=" ">
      <formula>NOT(ISERROR(SEARCH(" ",CD68)))</formula>
    </cfRule>
    <cfRule type="cellIs" dxfId="1599" priority="682" operator="equal">
      <formula>0</formula>
    </cfRule>
    <cfRule type="containsText" dxfId="1598" priority="683" operator="containsText" text=" ">
      <formula>NOT(ISERROR(SEARCH(" ",CD68)))</formula>
    </cfRule>
  </conditionalFormatting>
  <conditionalFormatting sqref="CJ68">
    <cfRule type="containsText" dxfId="1597" priority="722" operator="containsText" text=" ">
      <formula>NOT(ISERROR(SEARCH(" ",CJ68)))</formula>
    </cfRule>
    <cfRule type="containsText" dxfId="1596" priority="730" operator="containsText" text=" ">
      <formula>NOT(ISERROR(SEARCH(" ",CJ68)))</formula>
    </cfRule>
  </conditionalFormatting>
  <conditionalFormatting sqref="CL68">
    <cfRule type="containsText" dxfId="1595" priority="720" operator="containsText" text=" ">
      <formula>NOT(ISERROR(SEARCH(" ",CL68)))</formula>
    </cfRule>
    <cfRule type="containsText" dxfId="1594" priority="721" operator="containsText" text=" ">
      <formula>NOT(ISERROR(SEARCH(" ",CL68)))</formula>
    </cfRule>
  </conditionalFormatting>
  <conditionalFormatting sqref="CN68">
    <cfRule type="containsText" dxfId="1593" priority="718" operator="containsText" text=" ">
      <formula>NOT(ISERROR(SEARCH(" ",CN68)))</formula>
    </cfRule>
    <cfRule type="containsText" dxfId="1592" priority="719" operator="containsText" text=" ">
      <formula>NOT(ISERROR(SEARCH(" ",CN68)))</formula>
    </cfRule>
  </conditionalFormatting>
  <conditionalFormatting sqref="CP68">
    <cfRule type="containsText" dxfId="1591" priority="716" operator="containsText" text=" ">
      <formula>NOT(ISERROR(SEARCH(" ",CP68)))</formula>
    </cfRule>
    <cfRule type="containsText" dxfId="1590" priority="717" operator="containsText" text=" ">
      <formula>NOT(ISERROR(SEARCH(" ",CP68)))</formula>
    </cfRule>
  </conditionalFormatting>
  <conditionalFormatting sqref="CR68">
    <cfRule type="containsText" dxfId="1589" priority="714" operator="containsText" text=" ">
      <formula>NOT(ISERROR(SEARCH(" ",CR68)))</formula>
    </cfRule>
    <cfRule type="containsText" dxfId="1588" priority="715" operator="containsText" text=" ">
      <formula>NOT(ISERROR(SEARCH(" ",CR68)))</formula>
    </cfRule>
  </conditionalFormatting>
  <conditionalFormatting sqref="CT68">
    <cfRule type="containsText" dxfId="1587" priority="711" operator="containsText" text=" ">
      <formula>NOT(ISERROR(SEARCH(" ",CT68)))</formula>
    </cfRule>
    <cfRule type="containsText" dxfId="1586" priority="712" operator="containsText" text=" ">
      <formula>NOT(ISERROR(SEARCH(" ",CT68)))</formula>
    </cfRule>
    <cfRule type="containsText" dxfId="1585" priority="713" operator="containsText" text=" ">
      <formula>NOT(ISERROR(SEARCH(" ",CT68)))</formula>
    </cfRule>
  </conditionalFormatting>
  <conditionalFormatting sqref="CU68">
    <cfRule type="containsText" dxfId="1584" priority="734" operator="containsText" text=" ">
      <formula>NOT(ISERROR(SEARCH(" ",CU68)))</formula>
    </cfRule>
  </conditionalFormatting>
  <conditionalFormatting sqref="CV68">
    <cfRule type="containsText" dxfId="1583" priority="708" operator="containsText" text=" ">
      <formula>NOT(ISERROR(SEARCH(" ",CV68)))</formula>
    </cfRule>
    <cfRule type="containsText" dxfId="1582" priority="709" operator="containsText" text=" ">
      <formula>NOT(ISERROR(SEARCH(" ",CV68)))</formula>
    </cfRule>
    <cfRule type="containsText" dxfId="1581" priority="710" operator="containsText" text=" ">
      <formula>NOT(ISERROR(SEARCH(" ",CV68)))</formula>
    </cfRule>
  </conditionalFormatting>
  <conditionalFormatting sqref="CW68">
    <cfRule type="containsText" dxfId="1580" priority="733" operator="containsText" text=" ">
      <formula>NOT(ISERROR(SEARCH(" ",CW68)))</formula>
    </cfRule>
  </conditionalFormatting>
  <conditionalFormatting sqref="CX68">
    <cfRule type="containsText" dxfId="1579" priority="705" operator="containsText" text=" ">
      <formula>NOT(ISERROR(SEARCH(" ",CX68)))</formula>
    </cfRule>
    <cfRule type="containsText" dxfId="1578" priority="706" operator="containsText" text=" ">
      <formula>NOT(ISERROR(SEARCH(" ",CX68)))</formula>
    </cfRule>
    <cfRule type="containsText" dxfId="1577" priority="707" operator="containsText" text=" ">
      <formula>NOT(ISERROR(SEARCH(" ",CX68)))</formula>
    </cfRule>
  </conditionalFormatting>
  <conditionalFormatting sqref="CY68">
    <cfRule type="containsText" dxfId="1576" priority="732" operator="containsText" text=" ">
      <formula>NOT(ISERROR(SEARCH(" ",CY68)))</formula>
    </cfRule>
  </conditionalFormatting>
  <conditionalFormatting sqref="CZ68">
    <cfRule type="containsText" dxfId="1575" priority="702" operator="containsText" text=" ">
      <formula>NOT(ISERROR(SEARCH(" ",CZ68)))</formula>
    </cfRule>
    <cfRule type="containsText" dxfId="1574" priority="703" operator="containsText" text=" ">
      <formula>NOT(ISERROR(SEARCH(" ",CZ68)))</formula>
    </cfRule>
    <cfRule type="containsText" dxfId="1573" priority="704" operator="containsText" text=" ">
      <formula>NOT(ISERROR(SEARCH(" ",CZ68)))</formula>
    </cfRule>
  </conditionalFormatting>
  <conditionalFormatting sqref="DA68">
    <cfRule type="containsText" dxfId="1572" priority="731" operator="containsText" text=" ">
      <formula>NOT(ISERROR(SEARCH(" ",DA68)))</formula>
    </cfRule>
  </conditionalFormatting>
  <conditionalFormatting sqref="DC68">
    <cfRule type="containsText" dxfId="1571" priority="729" operator="containsText" text=" ">
      <formula>NOT(ISERROR(SEARCH(" ",DC68)))</formula>
    </cfRule>
  </conditionalFormatting>
  <conditionalFormatting sqref="DE68">
    <cfRule type="containsText" dxfId="1570" priority="700" operator="containsText" text=" ">
      <formula>NOT(ISERROR(SEARCH(" ",DE68)))</formula>
    </cfRule>
    <cfRule type="containsText" dxfId="1569" priority="701" operator="containsText" text=" ">
      <formula>NOT(ISERROR(SEARCH(" ",DE68)))</formula>
    </cfRule>
  </conditionalFormatting>
  <conditionalFormatting sqref="DG68">
    <cfRule type="containsText" dxfId="1568" priority="698" operator="containsText" text=" ">
      <formula>NOT(ISERROR(SEARCH(" ",DG68)))</formula>
    </cfRule>
    <cfRule type="containsText" dxfId="1567" priority="699" operator="containsText" text=" ">
      <formula>NOT(ISERROR(SEARCH(" ",DG68)))</formula>
    </cfRule>
  </conditionalFormatting>
  <conditionalFormatting sqref="DI68">
    <cfRule type="containsText" dxfId="1566" priority="696" operator="containsText" text=" ">
      <formula>NOT(ISERROR(SEARCH(" ",DI68)))</formula>
    </cfRule>
    <cfRule type="containsText" dxfId="1565" priority="697" operator="containsText" text=" ">
      <formula>NOT(ISERROR(SEARCH(" ",DI68)))</formula>
    </cfRule>
  </conditionalFormatting>
  <conditionalFormatting sqref="DK68">
    <cfRule type="containsText" dxfId="1564" priority="694" operator="containsText" text=" ">
      <formula>NOT(ISERROR(SEARCH(" ",DK68)))</formula>
    </cfRule>
    <cfRule type="containsText" dxfId="1563" priority="695" operator="containsText" text=" ">
      <formula>NOT(ISERROR(SEARCH(" ",DK68)))</formula>
    </cfRule>
  </conditionalFormatting>
  <conditionalFormatting sqref="DM68">
    <cfRule type="containsText" dxfId="1562" priority="692" operator="containsText" text=" ">
      <formula>NOT(ISERROR(SEARCH(" ",DM68)))</formula>
    </cfRule>
    <cfRule type="containsText" dxfId="1561" priority="693" operator="containsText" text=" ">
      <formula>NOT(ISERROR(SEARCH(" ",DM68)))</formula>
    </cfRule>
  </conditionalFormatting>
  <conditionalFormatting sqref="DO68">
    <cfRule type="containsText" dxfId="1560" priority="690" operator="containsText" text=" ">
      <formula>NOT(ISERROR(SEARCH(" ",DO68)))</formula>
    </cfRule>
    <cfRule type="containsText" dxfId="1559" priority="691" operator="containsText" text=" ">
      <formula>NOT(ISERROR(SEARCH(" ",DO68)))</formula>
    </cfRule>
  </conditionalFormatting>
  <conditionalFormatting sqref="DP68">
    <cfRule type="containsText" dxfId="1558" priority="726" operator="containsText" text=" ">
      <formula>NOT(ISERROR(SEARCH(" ",DP68)))</formula>
    </cfRule>
  </conditionalFormatting>
  <conditionalFormatting sqref="DQ68">
    <cfRule type="containsText" dxfId="1557" priority="688" operator="containsText" text=" ">
      <formula>NOT(ISERROR(SEARCH(" ",DQ68)))</formula>
    </cfRule>
    <cfRule type="containsText" dxfId="1556" priority="689" operator="containsText" text=" ">
      <formula>NOT(ISERROR(SEARCH(" ",DQ68)))</formula>
    </cfRule>
  </conditionalFormatting>
  <conditionalFormatting sqref="DR68">
    <cfRule type="containsText" dxfId="1555" priority="725" operator="containsText" text=" ">
      <formula>NOT(ISERROR(SEARCH(" ",DR68)))</formula>
    </cfRule>
  </conditionalFormatting>
  <conditionalFormatting sqref="DS68">
    <cfRule type="containsText" dxfId="1554" priority="686" operator="containsText" text=" ">
      <formula>NOT(ISERROR(SEARCH(" ",DS68)))</formula>
    </cfRule>
    <cfRule type="containsText" dxfId="1553" priority="687" operator="containsText" text=" ">
      <formula>NOT(ISERROR(SEARCH(" ",DS68)))</formula>
    </cfRule>
  </conditionalFormatting>
  <conditionalFormatting sqref="DT68">
    <cfRule type="containsText" dxfId="1552" priority="724" operator="containsText" text=" ">
      <formula>NOT(ISERROR(SEARCH(" ",DT68)))</formula>
    </cfRule>
  </conditionalFormatting>
  <conditionalFormatting sqref="DU68">
    <cfRule type="containsText" dxfId="1551" priority="684" operator="containsText" text=" ">
      <formula>NOT(ISERROR(SEARCH(" ",DU68)))</formula>
    </cfRule>
    <cfRule type="containsText" dxfId="1550" priority="685" operator="containsText" text=" ">
      <formula>NOT(ISERROR(SEARCH(" ",DU68)))</formula>
    </cfRule>
  </conditionalFormatting>
  <conditionalFormatting sqref="DV68">
    <cfRule type="containsText" dxfId="1549" priority="723" operator="containsText" text=" ">
      <formula>NOT(ISERROR(SEARCH(" ",DV68)))</formula>
    </cfRule>
  </conditionalFormatting>
  <conditionalFormatting sqref="ED68:EH68">
    <cfRule type="containsText" dxfId="1548" priority="679" operator="containsText" text=" ">
      <formula>NOT(ISERROR(SEARCH(" ",ED68)))</formula>
    </cfRule>
  </conditionalFormatting>
  <conditionalFormatting sqref="EF68">
    <cfRule type="containsText" dxfId="1547" priority="680" operator="containsText" text=" ">
      <formula>NOT(ISERROR(SEARCH(" ",EF68)))</formula>
    </cfRule>
  </conditionalFormatting>
  <conditionalFormatting sqref="EI68">
    <cfRule type="containsText" dxfId="1546" priority="677" operator="containsText" text=" ">
      <formula>NOT(ISERROR(SEARCH(" ",EI68)))</formula>
    </cfRule>
    <cfRule type="containsText" dxfId="1545" priority="678" operator="containsText" text=" ">
      <formula>NOT(ISERROR(SEARCH(" ",EI68)))</formula>
    </cfRule>
  </conditionalFormatting>
  <conditionalFormatting sqref="EJ68">
    <cfRule type="containsText" dxfId="1544" priority="676" operator="containsText" text=" ">
      <formula>NOT(ISERROR(SEARCH(" ",EJ68)))</formula>
    </cfRule>
  </conditionalFormatting>
  <conditionalFormatting sqref="EK68">
    <cfRule type="containsText" dxfId="1543" priority="672" operator="containsText" text=" ">
      <formula>NOT(ISERROR(SEARCH(" ",EK68)))</formula>
    </cfRule>
  </conditionalFormatting>
  <conditionalFormatting sqref="EM68">
    <cfRule type="containsText" dxfId="1542" priority="664" operator="containsText" text=" ">
      <formula>NOT(ISERROR(SEARCH(" ",EM68)))</formula>
    </cfRule>
    <cfRule type="cellIs" dxfId="1541" priority="665" operator="equal">
      <formula>0</formula>
    </cfRule>
    <cfRule type="containsText" dxfId="1540" priority="666" operator="containsText" text=" ">
      <formula>NOT(ISERROR(SEARCH(" ",EM68)))</formula>
    </cfRule>
  </conditionalFormatting>
  <conditionalFormatting sqref="EN68:ER68">
    <cfRule type="containsText" dxfId="1539" priority="670" operator="containsText" text=" ">
      <formula>NOT(ISERROR(SEARCH(" ",EN68)))</formula>
    </cfRule>
  </conditionalFormatting>
  <conditionalFormatting sqref="EP68">
    <cfRule type="containsText" dxfId="1538" priority="671" operator="containsText" text=" ">
      <formula>NOT(ISERROR(SEARCH(" ",EP68)))</formula>
    </cfRule>
  </conditionalFormatting>
  <conditionalFormatting sqref="ES68">
    <cfRule type="containsText" dxfId="1537" priority="668" operator="containsText" text=" ">
      <formula>NOT(ISERROR(SEARCH(" ",ES68)))</formula>
    </cfRule>
    <cfRule type="containsText" dxfId="1536" priority="669" operator="containsText" text=" ">
      <formula>NOT(ISERROR(SEARCH(" ",ES68)))</formula>
    </cfRule>
  </conditionalFormatting>
  <conditionalFormatting sqref="ET68">
    <cfRule type="containsText" dxfId="1535" priority="667" operator="containsText" text=" ">
      <formula>NOT(ISERROR(SEARCH(" ",ET68)))</formula>
    </cfRule>
  </conditionalFormatting>
  <conditionalFormatting sqref="EU68">
    <cfRule type="containsText" dxfId="1534" priority="663" operator="containsText" text=" ">
      <formula>NOT(ISERROR(SEARCH(" ",EU68)))</formula>
    </cfRule>
  </conditionalFormatting>
  <conditionalFormatting sqref="EW68">
    <cfRule type="containsText" dxfId="1533" priority="655" operator="containsText" text=" ">
      <formula>NOT(ISERROR(SEARCH(" ",EW68)))</formula>
    </cfRule>
    <cfRule type="cellIs" dxfId="1532" priority="656" operator="equal">
      <formula>0</formula>
    </cfRule>
    <cfRule type="containsText" dxfId="1531" priority="657" operator="containsText" text=" ">
      <formula>NOT(ISERROR(SEARCH(" ",EW68)))</formula>
    </cfRule>
  </conditionalFormatting>
  <conditionalFormatting sqref="EX68:FB68">
    <cfRule type="containsText" dxfId="1530" priority="661" operator="containsText" text=" ">
      <formula>NOT(ISERROR(SEARCH(" ",EX68)))</formula>
    </cfRule>
  </conditionalFormatting>
  <conditionalFormatting sqref="EZ68">
    <cfRule type="containsText" dxfId="1529" priority="662" operator="containsText" text=" ">
      <formula>NOT(ISERROR(SEARCH(" ",EZ68)))</formula>
    </cfRule>
  </conditionalFormatting>
  <conditionalFormatting sqref="FC68">
    <cfRule type="containsText" dxfId="1528" priority="659" operator="containsText" text=" ">
      <formula>NOT(ISERROR(SEARCH(" ",FC68)))</formula>
    </cfRule>
    <cfRule type="containsText" dxfId="1527" priority="660" operator="containsText" text=" ">
      <formula>NOT(ISERROR(SEARCH(" ",FC68)))</formula>
    </cfRule>
  </conditionalFormatting>
  <conditionalFormatting sqref="FD68">
    <cfRule type="containsText" dxfId="1526" priority="658" operator="containsText" text=" ">
      <formula>NOT(ISERROR(SEARCH(" ",FD68)))</formula>
    </cfRule>
  </conditionalFormatting>
  <conditionalFormatting sqref="FE68">
    <cfRule type="containsText" dxfId="1525" priority="654" operator="containsText" text=" ">
      <formula>NOT(ISERROR(SEARCH(" ",FE68)))</formula>
    </cfRule>
  </conditionalFormatting>
  <conditionalFormatting sqref="FG68">
    <cfRule type="containsText" dxfId="1524" priority="646" operator="containsText" text=" ">
      <formula>NOT(ISERROR(SEARCH(" ",FG68)))</formula>
    </cfRule>
    <cfRule type="cellIs" dxfId="1523" priority="647" operator="equal">
      <formula>0</formula>
    </cfRule>
    <cfRule type="containsText" dxfId="1522" priority="648" operator="containsText" text=" ">
      <formula>NOT(ISERROR(SEARCH(" ",FG68)))</formula>
    </cfRule>
  </conditionalFormatting>
  <conditionalFormatting sqref="FH68:FL68">
    <cfRule type="containsText" dxfId="1521" priority="652" operator="containsText" text=" ">
      <formula>NOT(ISERROR(SEARCH(" ",FH68)))</formula>
    </cfRule>
  </conditionalFormatting>
  <conditionalFormatting sqref="FJ68">
    <cfRule type="containsText" dxfId="1520" priority="653" operator="containsText" text=" ">
      <formula>NOT(ISERROR(SEARCH(" ",FJ68)))</formula>
    </cfRule>
  </conditionalFormatting>
  <conditionalFormatting sqref="FM68">
    <cfRule type="containsText" dxfId="1519" priority="650" operator="containsText" text=" ">
      <formula>NOT(ISERROR(SEARCH(" ",FM68)))</formula>
    </cfRule>
    <cfRule type="containsText" dxfId="1518" priority="651" operator="containsText" text=" ">
      <formula>NOT(ISERROR(SEARCH(" ",FM68)))</formula>
    </cfRule>
  </conditionalFormatting>
  <conditionalFormatting sqref="FN68">
    <cfRule type="containsText" dxfId="1517" priority="649" operator="containsText" text=" ">
      <formula>NOT(ISERROR(SEARCH(" ",FN68)))</formula>
    </cfRule>
  </conditionalFormatting>
  <conditionalFormatting sqref="FO68">
    <cfRule type="containsText" dxfId="1516" priority="645" operator="containsText" text=" ">
      <formula>NOT(ISERROR(SEARCH(" ",FO68)))</formula>
    </cfRule>
  </conditionalFormatting>
  <conditionalFormatting sqref="G69">
    <cfRule type="containsText" dxfId="1515" priority="486" operator="containsText" text=" ">
      <formula>NOT(ISERROR(SEARCH(" ",G69)))</formula>
    </cfRule>
  </conditionalFormatting>
  <conditionalFormatting sqref="J69">
    <cfRule type="containsText" dxfId="1514" priority="449" operator="containsText" text=" ">
      <formula>NOT(ISERROR(SEARCH(" ",J69)))</formula>
    </cfRule>
  </conditionalFormatting>
  <conditionalFormatting sqref="K69:M69">
    <cfRule type="containsText" dxfId="1513" priority="448" operator="containsText" text=" ">
      <formula>NOT(ISERROR(SEARCH(" ",K69)))</formula>
    </cfRule>
  </conditionalFormatting>
  <conditionalFormatting sqref="Q69">
    <cfRule type="containsText" dxfId="1512" priority="357" operator="containsText" text=" ">
      <formula>NOT(ISERROR(SEARCH(" ",Q69)))</formula>
    </cfRule>
  </conditionalFormatting>
  <conditionalFormatting sqref="AC69">
    <cfRule type="containsText" dxfId="1511" priority="458" operator="containsText" text=" ">
      <formula>NOT(ISERROR(SEARCH(" ",AC69)))</formula>
    </cfRule>
  </conditionalFormatting>
  <conditionalFormatting sqref="AE69:AF69">
    <cfRule type="containsText" dxfId="1510" priority="455" operator="containsText" text=" ">
      <formula>NOT(ISERROR(SEARCH(" ",AE69)))</formula>
    </cfRule>
    <cfRule type="cellIs" dxfId="1509" priority="459" operator="equal">
      <formula>0</formula>
    </cfRule>
    <cfRule type="containsText" dxfId="1508" priority="460" operator="containsText" text=" ">
      <formula>NOT(ISERROR(SEARCH(" ",AE69)))</formula>
    </cfRule>
  </conditionalFormatting>
  <conditionalFormatting sqref="AG69">
    <cfRule type="containsText" dxfId="1507" priority="476" operator="containsText" text=" ">
      <formula>NOT(ISERROR(SEARCH(" ",AG69)))</formula>
    </cfRule>
  </conditionalFormatting>
  <conditionalFormatting sqref="AH69">
    <cfRule type="containsText" dxfId="1506" priority="483" operator="containsText" text=" ">
      <formula>NOT(ISERROR(SEARCH(" ",AH69)))</formula>
    </cfRule>
  </conditionalFormatting>
  <conditionalFormatting sqref="AI69:AL69">
    <cfRule type="containsText" dxfId="1505" priority="482" operator="containsText" text=" ">
      <formula>NOT(ISERROR(SEARCH(" ",AI69)))</formula>
    </cfRule>
  </conditionalFormatting>
  <conditionalFormatting sqref="AM69">
    <cfRule type="containsText" dxfId="1504" priority="469" operator="containsText" text=" ">
      <formula>NOT(ISERROR(SEARCH(" ",AM69)))</formula>
    </cfRule>
  </conditionalFormatting>
  <conditionalFormatting sqref="AN69">
    <cfRule type="containsText" dxfId="1503" priority="481" operator="containsText" text=" ">
      <formula>NOT(ISERROR(SEARCH(" ",AN69)))</formula>
    </cfRule>
  </conditionalFormatting>
  <conditionalFormatting sqref="AO69">
    <cfRule type="containsText" dxfId="1502" priority="468" operator="containsText" text=" ">
      <formula>NOT(ISERROR(SEARCH(" ",AO69)))</formula>
    </cfRule>
  </conditionalFormatting>
  <conditionalFormatting sqref="AP69">
    <cfRule type="containsText" dxfId="1501" priority="480" operator="containsText" text=" ">
      <formula>NOT(ISERROR(SEARCH(" ",AP69)))</formula>
    </cfRule>
  </conditionalFormatting>
  <conditionalFormatting sqref="AQ69">
    <cfRule type="containsText" dxfId="1500" priority="467" operator="containsText" text=" ">
      <formula>NOT(ISERROR(SEARCH(" ",AQ69)))</formula>
    </cfRule>
  </conditionalFormatting>
  <conditionalFormatting sqref="AR69">
    <cfRule type="containsText" dxfId="1499" priority="479" operator="containsText" text=" ">
      <formula>NOT(ISERROR(SEARCH(" ",AR69)))</formula>
    </cfRule>
  </conditionalFormatting>
  <conditionalFormatting sqref="AS69">
    <cfRule type="containsText" dxfId="1498" priority="466" operator="containsText" text=" ">
      <formula>NOT(ISERROR(SEARCH(" ",AS69)))</formula>
    </cfRule>
  </conditionalFormatting>
  <conditionalFormatting sqref="AU69">
    <cfRule type="containsText" dxfId="1497" priority="465" operator="containsText" text=" ">
      <formula>NOT(ISERROR(SEARCH(" ",AU69)))</formula>
    </cfRule>
  </conditionalFormatting>
  <conditionalFormatting sqref="AV69">
    <cfRule type="containsText" dxfId="1496" priority="472" operator="containsText" text=" ">
      <formula>NOT(ISERROR(SEARCH(" ",AV69)))</formula>
    </cfRule>
  </conditionalFormatting>
  <conditionalFormatting sqref="AW69">
    <cfRule type="containsText" dxfId="1495" priority="464" operator="containsText" text=" ">
      <formula>NOT(ISERROR(SEARCH(" ",AW69)))</formula>
    </cfRule>
  </conditionalFormatting>
  <conditionalFormatting sqref="AX69">
    <cfRule type="containsText" dxfId="1494" priority="471" operator="containsText" text=" ">
      <formula>NOT(ISERROR(SEARCH(" ",AX69)))</formula>
    </cfRule>
  </conditionalFormatting>
  <conditionalFormatting sqref="AY69">
    <cfRule type="containsText" dxfId="1493" priority="463" operator="containsText" text=" ">
      <formula>NOT(ISERROR(SEARCH(" ",AY69)))</formula>
    </cfRule>
  </conditionalFormatting>
  <conditionalFormatting sqref="AZ69">
    <cfRule type="containsText" dxfId="1492" priority="470" operator="containsText" text=" ">
      <formula>NOT(ISERROR(SEARCH(" ",AZ69)))</formula>
    </cfRule>
  </conditionalFormatting>
  <conditionalFormatting sqref="BA69">
    <cfRule type="containsText" dxfId="1491" priority="475" operator="containsText" text=" ">
      <formula>NOT(ISERROR(SEARCH(" ",BA69)))</formula>
    </cfRule>
  </conditionalFormatting>
  <conditionalFormatting sqref="BB69">
    <cfRule type="containsText" dxfId="1490" priority="477" operator="containsText" text=" ">
      <formula>NOT(ISERROR(SEARCH(" ",BB69)))</formula>
    </cfRule>
  </conditionalFormatting>
  <conditionalFormatting sqref="BE69">
    <cfRule type="containsText" dxfId="1489" priority="474" operator="containsText" text=" ">
      <formula>NOT(ISERROR(SEARCH(" ",BE69)))</formula>
    </cfRule>
  </conditionalFormatting>
  <conditionalFormatting sqref="BF69">
    <cfRule type="cellIs" dxfId="1488" priority="461" operator="greaterThan">
      <formula>$BF$3</formula>
    </cfRule>
    <cfRule type="cellIs" dxfId="1487" priority="462" operator="greaterThan">
      <formula>$BF$3</formula>
    </cfRule>
    <cfRule type="containsText" dxfId="1486" priority="473" operator="containsText" text=" ">
      <formula>NOT(ISERROR(SEARCH(" ",BF69)))</formula>
    </cfRule>
  </conditionalFormatting>
  <conditionalFormatting sqref="BH69">
    <cfRule type="containsText" dxfId="1485" priority="478" operator="containsText" text=" ">
      <formula>NOT(ISERROR(SEARCH(" ",BH69)))</formula>
    </cfRule>
  </conditionalFormatting>
  <conditionalFormatting sqref="BU69">
    <cfRule type="cellIs" dxfId="1484" priority="453" operator="equal">
      <formula>0</formula>
    </cfRule>
    <cfRule type="containsText" dxfId="1483" priority="454" operator="containsText" text=" ">
      <formula>NOT(ISERROR(SEARCH(" ",BU69)))</formula>
    </cfRule>
  </conditionalFormatting>
  <conditionalFormatting sqref="BW69">
    <cfRule type="containsText" dxfId="1482" priority="452" operator="containsText" text=" ">
      <formula>NOT(ISERROR(SEARCH(" ",BW69)))</formula>
    </cfRule>
  </conditionalFormatting>
  <conditionalFormatting sqref="BX69">
    <cfRule type="containsText" dxfId="1481" priority="451" operator="containsText" text=" ">
      <formula>NOT(ISERROR(SEARCH(" ",BX69)))</formula>
    </cfRule>
  </conditionalFormatting>
  <conditionalFormatting sqref="BY69">
    <cfRule type="containsText" dxfId="1480" priority="450" operator="containsText" text=" ">
      <formula>NOT(ISERROR(SEARCH(" ",BY69)))</formula>
    </cfRule>
  </conditionalFormatting>
  <conditionalFormatting sqref="CD69:CE69">
    <cfRule type="containsText" dxfId="1479" priority="394" operator="containsText" text=" ">
      <formula>NOT(ISERROR(SEARCH(" ",CD69)))</formula>
    </cfRule>
    <cfRule type="cellIs" dxfId="1478" priority="395" operator="equal">
      <formula>0</formula>
    </cfRule>
    <cfRule type="containsText" dxfId="1477" priority="396" operator="containsText" text=" ">
      <formula>NOT(ISERROR(SEARCH(" ",CD69)))</formula>
    </cfRule>
  </conditionalFormatting>
  <conditionalFormatting sqref="CJ69">
    <cfRule type="containsText" dxfId="1476" priority="435" operator="containsText" text=" ">
      <formula>NOT(ISERROR(SEARCH(" ",CJ69)))</formula>
    </cfRule>
    <cfRule type="containsText" dxfId="1475" priority="443" operator="containsText" text=" ">
      <formula>NOT(ISERROR(SEARCH(" ",CJ69)))</formula>
    </cfRule>
  </conditionalFormatting>
  <conditionalFormatting sqref="CL69">
    <cfRule type="containsText" dxfId="1474" priority="433" operator="containsText" text=" ">
      <formula>NOT(ISERROR(SEARCH(" ",CL69)))</formula>
    </cfRule>
    <cfRule type="containsText" dxfId="1473" priority="434" operator="containsText" text=" ">
      <formula>NOT(ISERROR(SEARCH(" ",CL69)))</formula>
    </cfRule>
  </conditionalFormatting>
  <conditionalFormatting sqref="CN69">
    <cfRule type="containsText" dxfId="1472" priority="431" operator="containsText" text=" ">
      <formula>NOT(ISERROR(SEARCH(" ",CN69)))</formula>
    </cfRule>
    <cfRule type="containsText" dxfId="1471" priority="432" operator="containsText" text=" ">
      <formula>NOT(ISERROR(SEARCH(" ",CN69)))</formula>
    </cfRule>
  </conditionalFormatting>
  <conditionalFormatting sqref="CP69">
    <cfRule type="containsText" dxfId="1470" priority="429" operator="containsText" text=" ">
      <formula>NOT(ISERROR(SEARCH(" ",CP69)))</formula>
    </cfRule>
    <cfRule type="containsText" dxfId="1469" priority="430" operator="containsText" text=" ">
      <formula>NOT(ISERROR(SEARCH(" ",CP69)))</formula>
    </cfRule>
  </conditionalFormatting>
  <conditionalFormatting sqref="CR69">
    <cfRule type="containsText" dxfId="1468" priority="427" operator="containsText" text=" ">
      <formula>NOT(ISERROR(SEARCH(" ",CR69)))</formula>
    </cfRule>
    <cfRule type="containsText" dxfId="1467" priority="428" operator="containsText" text=" ">
      <formula>NOT(ISERROR(SEARCH(" ",CR69)))</formula>
    </cfRule>
  </conditionalFormatting>
  <conditionalFormatting sqref="CT69">
    <cfRule type="containsText" dxfId="1466" priority="424" operator="containsText" text=" ">
      <formula>NOT(ISERROR(SEARCH(" ",CT69)))</formula>
    </cfRule>
    <cfRule type="containsText" dxfId="1465" priority="425" operator="containsText" text=" ">
      <formula>NOT(ISERROR(SEARCH(" ",CT69)))</formula>
    </cfRule>
    <cfRule type="containsText" dxfId="1464" priority="426" operator="containsText" text=" ">
      <formula>NOT(ISERROR(SEARCH(" ",CT69)))</formula>
    </cfRule>
  </conditionalFormatting>
  <conditionalFormatting sqref="CU69">
    <cfRule type="containsText" dxfId="1463" priority="447" operator="containsText" text=" ">
      <formula>NOT(ISERROR(SEARCH(" ",CU69)))</formula>
    </cfRule>
  </conditionalFormatting>
  <conditionalFormatting sqref="CV69">
    <cfRule type="containsText" dxfId="1462" priority="421" operator="containsText" text=" ">
      <formula>NOT(ISERROR(SEARCH(" ",CV69)))</formula>
    </cfRule>
    <cfRule type="containsText" dxfId="1461" priority="422" operator="containsText" text=" ">
      <formula>NOT(ISERROR(SEARCH(" ",CV69)))</formula>
    </cfRule>
    <cfRule type="containsText" dxfId="1460" priority="423" operator="containsText" text=" ">
      <formula>NOT(ISERROR(SEARCH(" ",CV69)))</formula>
    </cfRule>
  </conditionalFormatting>
  <conditionalFormatting sqref="CW69">
    <cfRule type="containsText" dxfId="1459" priority="446" operator="containsText" text=" ">
      <formula>NOT(ISERROR(SEARCH(" ",CW69)))</formula>
    </cfRule>
  </conditionalFormatting>
  <conditionalFormatting sqref="CX69">
    <cfRule type="containsText" dxfId="1458" priority="418" operator="containsText" text=" ">
      <formula>NOT(ISERROR(SEARCH(" ",CX69)))</formula>
    </cfRule>
    <cfRule type="containsText" dxfId="1457" priority="419" operator="containsText" text=" ">
      <formula>NOT(ISERROR(SEARCH(" ",CX69)))</formula>
    </cfRule>
    <cfRule type="containsText" dxfId="1456" priority="420" operator="containsText" text=" ">
      <formula>NOT(ISERROR(SEARCH(" ",CX69)))</formula>
    </cfRule>
  </conditionalFormatting>
  <conditionalFormatting sqref="CY69">
    <cfRule type="containsText" dxfId="1455" priority="445" operator="containsText" text=" ">
      <formula>NOT(ISERROR(SEARCH(" ",CY69)))</formula>
    </cfRule>
  </conditionalFormatting>
  <conditionalFormatting sqref="CZ69">
    <cfRule type="containsText" dxfId="1454" priority="415" operator="containsText" text=" ">
      <formula>NOT(ISERROR(SEARCH(" ",CZ69)))</formula>
    </cfRule>
    <cfRule type="containsText" dxfId="1453" priority="416" operator="containsText" text=" ">
      <formula>NOT(ISERROR(SEARCH(" ",CZ69)))</formula>
    </cfRule>
    <cfRule type="containsText" dxfId="1452" priority="417" operator="containsText" text=" ">
      <formula>NOT(ISERROR(SEARCH(" ",CZ69)))</formula>
    </cfRule>
  </conditionalFormatting>
  <conditionalFormatting sqref="DA69">
    <cfRule type="containsText" dxfId="1451" priority="444" operator="containsText" text=" ">
      <formula>NOT(ISERROR(SEARCH(" ",DA69)))</formula>
    </cfRule>
  </conditionalFormatting>
  <conditionalFormatting sqref="DC69">
    <cfRule type="containsText" dxfId="1450" priority="442" operator="containsText" text=" ">
      <formula>NOT(ISERROR(SEARCH(" ",DC69)))</formula>
    </cfRule>
  </conditionalFormatting>
  <conditionalFormatting sqref="DE69">
    <cfRule type="containsText" dxfId="1449" priority="413" operator="containsText" text=" ">
      <formula>NOT(ISERROR(SEARCH(" ",DE69)))</formula>
    </cfRule>
    <cfRule type="containsText" dxfId="1448" priority="414" operator="containsText" text=" ">
      <formula>NOT(ISERROR(SEARCH(" ",DE69)))</formula>
    </cfRule>
  </conditionalFormatting>
  <conditionalFormatting sqref="DG69">
    <cfRule type="containsText" dxfId="1447" priority="411" operator="containsText" text=" ">
      <formula>NOT(ISERROR(SEARCH(" ",DG69)))</formula>
    </cfRule>
    <cfRule type="containsText" dxfId="1446" priority="412" operator="containsText" text=" ">
      <formula>NOT(ISERROR(SEARCH(" ",DG69)))</formula>
    </cfRule>
  </conditionalFormatting>
  <conditionalFormatting sqref="DI69">
    <cfRule type="containsText" dxfId="1445" priority="409" operator="containsText" text=" ">
      <formula>NOT(ISERROR(SEARCH(" ",DI69)))</formula>
    </cfRule>
    <cfRule type="containsText" dxfId="1444" priority="410" operator="containsText" text=" ">
      <formula>NOT(ISERROR(SEARCH(" ",DI69)))</formula>
    </cfRule>
  </conditionalFormatting>
  <conditionalFormatting sqref="DK69">
    <cfRule type="containsText" dxfId="1443" priority="407" operator="containsText" text=" ">
      <formula>NOT(ISERROR(SEARCH(" ",DK69)))</formula>
    </cfRule>
    <cfRule type="containsText" dxfId="1442" priority="408" operator="containsText" text=" ">
      <formula>NOT(ISERROR(SEARCH(" ",DK69)))</formula>
    </cfRule>
  </conditionalFormatting>
  <conditionalFormatting sqref="DM69">
    <cfRule type="containsText" dxfId="1441" priority="405" operator="containsText" text=" ">
      <formula>NOT(ISERROR(SEARCH(" ",DM69)))</formula>
    </cfRule>
    <cfRule type="containsText" dxfId="1440" priority="406" operator="containsText" text=" ">
      <formula>NOT(ISERROR(SEARCH(" ",DM69)))</formula>
    </cfRule>
  </conditionalFormatting>
  <conditionalFormatting sqref="DO69">
    <cfRule type="containsText" dxfId="1439" priority="403" operator="containsText" text=" ">
      <formula>NOT(ISERROR(SEARCH(" ",DO69)))</formula>
    </cfRule>
    <cfRule type="containsText" dxfId="1438" priority="404" operator="containsText" text=" ">
      <formula>NOT(ISERROR(SEARCH(" ",DO69)))</formula>
    </cfRule>
  </conditionalFormatting>
  <conditionalFormatting sqref="DP69">
    <cfRule type="containsText" dxfId="1437" priority="439" operator="containsText" text=" ">
      <formula>NOT(ISERROR(SEARCH(" ",DP69)))</formula>
    </cfRule>
  </conditionalFormatting>
  <conditionalFormatting sqref="DQ69">
    <cfRule type="containsText" dxfId="1436" priority="401" operator="containsText" text=" ">
      <formula>NOT(ISERROR(SEARCH(" ",DQ69)))</formula>
    </cfRule>
    <cfRule type="containsText" dxfId="1435" priority="402" operator="containsText" text=" ">
      <formula>NOT(ISERROR(SEARCH(" ",DQ69)))</formula>
    </cfRule>
  </conditionalFormatting>
  <conditionalFormatting sqref="DR69">
    <cfRule type="containsText" dxfId="1434" priority="438" operator="containsText" text=" ">
      <formula>NOT(ISERROR(SEARCH(" ",DR69)))</formula>
    </cfRule>
  </conditionalFormatting>
  <conditionalFormatting sqref="DS69">
    <cfRule type="containsText" dxfId="1433" priority="399" operator="containsText" text=" ">
      <formula>NOT(ISERROR(SEARCH(" ",DS69)))</formula>
    </cfRule>
    <cfRule type="containsText" dxfId="1432" priority="400" operator="containsText" text=" ">
      <formula>NOT(ISERROR(SEARCH(" ",DS69)))</formula>
    </cfRule>
  </conditionalFormatting>
  <conditionalFormatting sqref="DT69">
    <cfRule type="containsText" dxfId="1431" priority="437" operator="containsText" text=" ">
      <formula>NOT(ISERROR(SEARCH(" ",DT69)))</formula>
    </cfRule>
  </conditionalFormatting>
  <conditionalFormatting sqref="DU69">
    <cfRule type="containsText" dxfId="1430" priority="397" operator="containsText" text=" ">
      <formula>NOT(ISERROR(SEARCH(" ",DU69)))</formula>
    </cfRule>
    <cfRule type="containsText" dxfId="1429" priority="398" operator="containsText" text=" ">
      <formula>NOT(ISERROR(SEARCH(" ",DU69)))</formula>
    </cfRule>
  </conditionalFormatting>
  <conditionalFormatting sqref="DV69">
    <cfRule type="containsText" dxfId="1428" priority="436" operator="containsText" text=" ">
      <formula>NOT(ISERROR(SEARCH(" ",DV69)))</formula>
    </cfRule>
  </conditionalFormatting>
  <conditionalFormatting sqref="ED69:EH69">
    <cfRule type="containsText" dxfId="1427" priority="392" operator="containsText" text=" ">
      <formula>NOT(ISERROR(SEARCH(" ",ED69)))</formula>
    </cfRule>
  </conditionalFormatting>
  <conditionalFormatting sqref="EF69">
    <cfRule type="containsText" dxfId="1426" priority="393" operator="containsText" text=" ">
      <formula>NOT(ISERROR(SEARCH(" ",EF69)))</formula>
    </cfRule>
  </conditionalFormatting>
  <conditionalFormatting sqref="EI69">
    <cfRule type="containsText" dxfId="1425" priority="390" operator="containsText" text=" ">
      <formula>NOT(ISERROR(SEARCH(" ",EI69)))</formula>
    </cfRule>
    <cfRule type="containsText" dxfId="1424" priority="391" operator="containsText" text=" ">
      <formula>NOT(ISERROR(SEARCH(" ",EI69)))</formula>
    </cfRule>
  </conditionalFormatting>
  <conditionalFormatting sqref="EJ69">
    <cfRule type="containsText" dxfId="1423" priority="389" operator="containsText" text=" ">
      <formula>NOT(ISERROR(SEARCH(" ",EJ69)))</formula>
    </cfRule>
  </conditionalFormatting>
  <conditionalFormatting sqref="EK69">
    <cfRule type="containsText" dxfId="1422" priority="385" operator="containsText" text=" ">
      <formula>NOT(ISERROR(SEARCH(" ",EK69)))</formula>
    </cfRule>
  </conditionalFormatting>
  <conditionalFormatting sqref="EM69">
    <cfRule type="containsText" dxfId="1421" priority="377" operator="containsText" text=" ">
      <formula>NOT(ISERROR(SEARCH(" ",EM69)))</formula>
    </cfRule>
    <cfRule type="cellIs" dxfId="1420" priority="378" operator="equal">
      <formula>0</formula>
    </cfRule>
    <cfRule type="containsText" dxfId="1419" priority="379" operator="containsText" text=" ">
      <formula>NOT(ISERROR(SEARCH(" ",EM69)))</formula>
    </cfRule>
  </conditionalFormatting>
  <conditionalFormatting sqref="EN69:ER69">
    <cfRule type="containsText" dxfId="1418" priority="383" operator="containsText" text=" ">
      <formula>NOT(ISERROR(SEARCH(" ",EN69)))</formula>
    </cfRule>
  </conditionalFormatting>
  <conditionalFormatting sqref="EP69">
    <cfRule type="containsText" dxfId="1417" priority="384" operator="containsText" text=" ">
      <formula>NOT(ISERROR(SEARCH(" ",EP69)))</formula>
    </cfRule>
  </conditionalFormatting>
  <conditionalFormatting sqref="ES69">
    <cfRule type="containsText" dxfId="1416" priority="381" operator="containsText" text=" ">
      <formula>NOT(ISERROR(SEARCH(" ",ES69)))</formula>
    </cfRule>
    <cfRule type="containsText" dxfId="1415" priority="382" operator="containsText" text=" ">
      <formula>NOT(ISERROR(SEARCH(" ",ES69)))</formula>
    </cfRule>
  </conditionalFormatting>
  <conditionalFormatting sqref="ET69">
    <cfRule type="containsText" dxfId="1414" priority="380" operator="containsText" text=" ">
      <formula>NOT(ISERROR(SEARCH(" ",ET69)))</formula>
    </cfRule>
  </conditionalFormatting>
  <conditionalFormatting sqref="EU69">
    <cfRule type="containsText" dxfId="1413" priority="376" operator="containsText" text=" ">
      <formula>NOT(ISERROR(SEARCH(" ",EU69)))</formula>
    </cfRule>
  </conditionalFormatting>
  <conditionalFormatting sqref="EW69">
    <cfRule type="containsText" dxfId="1412" priority="368" operator="containsText" text=" ">
      <formula>NOT(ISERROR(SEARCH(" ",EW69)))</formula>
    </cfRule>
    <cfRule type="cellIs" dxfId="1411" priority="369" operator="equal">
      <formula>0</formula>
    </cfRule>
    <cfRule type="containsText" dxfId="1410" priority="370" operator="containsText" text=" ">
      <formula>NOT(ISERROR(SEARCH(" ",EW69)))</formula>
    </cfRule>
  </conditionalFormatting>
  <conditionalFormatting sqref="EX69:FB69">
    <cfRule type="containsText" dxfId="1409" priority="374" operator="containsText" text=" ">
      <formula>NOT(ISERROR(SEARCH(" ",EX69)))</formula>
    </cfRule>
  </conditionalFormatting>
  <conditionalFormatting sqref="EZ69">
    <cfRule type="containsText" dxfId="1408" priority="375" operator="containsText" text=" ">
      <formula>NOT(ISERROR(SEARCH(" ",EZ69)))</formula>
    </cfRule>
  </conditionalFormatting>
  <conditionalFormatting sqref="FC69">
    <cfRule type="containsText" dxfId="1407" priority="372" operator="containsText" text=" ">
      <formula>NOT(ISERROR(SEARCH(" ",FC69)))</formula>
    </cfRule>
    <cfRule type="containsText" dxfId="1406" priority="373" operator="containsText" text=" ">
      <formula>NOT(ISERROR(SEARCH(" ",FC69)))</formula>
    </cfRule>
  </conditionalFormatting>
  <conditionalFormatting sqref="FD69">
    <cfRule type="containsText" dxfId="1405" priority="371" operator="containsText" text=" ">
      <formula>NOT(ISERROR(SEARCH(" ",FD69)))</formula>
    </cfRule>
  </conditionalFormatting>
  <conditionalFormatting sqref="FE69">
    <cfRule type="containsText" dxfId="1404" priority="367" operator="containsText" text=" ">
      <formula>NOT(ISERROR(SEARCH(" ",FE69)))</formula>
    </cfRule>
  </conditionalFormatting>
  <conditionalFormatting sqref="FG69">
    <cfRule type="containsText" dxfId="1403" priority="359" operator="containsText" text=" ">
      <formula>NOT(ISERROR(SEARCH(" ",FG69)))</formula>
    </cfRule>
    <cfRule type="cellIs" dxfId="1402" priority="360" operator="equal">
      <formula>0</formula>
    </cfRule>
    <cfRule type="containsText" dxfId="1401" priority="361" operator="containsText" text=" ">
      <formula>NOT(ISERROR(SEARCH(" ",FG69)))</formula>
    </cfRule>
  </conditionalFormatting>
  <conditionalFormatting sqref="FH69:FL69">
    <cfRule type="containsText" dxfId="1400" priority="365" operator="containsText" text=" ">
      <formula>NOT(ISERROR(SEARCH(" ",FH69)))</formula>
    </cfRule>
  </conditionalFormatting>
  <conditionalFormatting sqref="FJ69">
    <cfRule type="containsText" dxfId="1399" priority="366" operator="containsText" text=" ">
      <formula>NOT(ISERROR(SEARCH(" ",FJ69)))</formula>
    </cfRule>
  </conditionalFormatting>
  <conditionalFormatting sqref="FM69">
    <cfRule type="containsText" dxfId="1398" priority="363" operator="containsText" text=" ">
      <formula>NOT(ISERROR(SEARCH(" ",FM69)))</formula>
    </cfRule>
    <cfRule type="containsText" dxfId="1397" priority="364" operator="containsText" text=" ">
      <formula>NOT(ISERROR(SEARCH(" ",FM69)))</formula>
    </cfRule>
  </conditionalFormatting>
  <conditionalFormatting sqref="FN69">
    <cfRule type="containsText" dxfId="1396" priority="362" operator="containsText" text=" ">
      <formula>NOT(ISERROR(SEARCH(" ",FN69)))</formula>
    </cfRule>
  </conditionalFormatting>
  <conditionalFormatting sqref="FO69">
    <cfRule type="containsText" dxfId="1395" priority="358" operator="containsText" text=" ">
      <formula>NOT(ISERROR(SEARCH(" ",FO69)))</formula>
    </cfRule>
  </conditionalFormatting>
  <conditionalFormatting sqref="A6:A12">
    <cfRule type="containsText" dxfId="1394" priority="1668" operator="containsText" text=" ">
      <formula>NOT(ISERROR(SEARCH(" ",A6)))</formula>
    </cfRule>
  </conditionalFormatting>
  <conditionalFormatting sqref="A13:A19">
    <cfRule type="containsText" dxfId="1393" priority="1667" operator="containsText" text=" ">
      <formula>NOT(ISERROR(SEARCH(" ",A13)))</formula>
    </cfRule>
  </conditionalFormatting>
  <conditionalFormatting sqref="A29:A34">
    <cfRule type="containsText" dxfId="1392" priority="1628" operator="containsText" text=" ">
      <formula>NOT(ISERROR(SEARCH(" ",A29)))</formula>
    </cfRule>
  </conditionalFormatting>
  <conditionalFormatting sqref="A36:A38">
    <cfRule type="containsText" dxfId="1391" priority="1614" operator="containsText" text=" ">
      <formula>NOT(ISERROR(SEARCH(" ",A36)))</formula>
    </cfRule>
  </conditionalFormatting>
  <conditionalFormatting sqref="A39:A42">
    <cfRule type="containsText" dxfId="1390" priority="1607" operator="containsText" text=" ">
      <formula>NOT(ISERROR(SEARCH(" ",A39)))</formula>
    </cfRule>
  </conditionalFormatting>
  <conditionalFormatting sqref="D1:D2">
    <cfRule type="containsText" dxfId="1389" priority="1360" operator="containsText" text=" ">
      <formula>NOT(ISERROR(SEARCH(" ",D1)))</formula>
    </cfRule>
  </conditionalFormatting>
  <conditionalFormatting sqref="F25:F28">
    <cfRule type="containsText" dxfId="1388" priority="642" operator="containsText" text=" ">
      <formula>NOT(ISERROR(SEARCH(" ",F25)))</formula>
    </cfRule>
  </conditionalFormatting>
  <conditionalFormatting sqref="G6:G19">
    <cfRule type="containsText" dxfId="1387" priority="1647" operator="containsText" text=" ">
      <formula>NOT(ISERROR(SEARCH(" ",G6)))</formula>
    </cfRule>
    <cfRule type="containsText" dxfId="1386" priority="1654" operator="containsText" text=" ">
      <formula>NOT(ISERROR(SEARCH(" ",G6)))</formula>
    </cfRule>
  </conditionalFormatting>
  <conditionalFormatting sqref="G25:G28">
    <cfRule type="containsText" dxfId="1385" priority="636" operator="containsText" text=" ">
      <formula>NOT(ISERROR(SEARCH(" ",G25)))</formula>
    </cfRule>
    <cfRule type="containsText" dxfId="1384" priority="637" operator="containsText" text=" ">
      <formula>NOT(ISERROR(SEARCH(" ",G25)))</formula>
    </cfRule>
  </conditionalFormatting>
  <conditionalFormatting sqref="G29:G35">
    <cfRule type="containsText" dxfId="1383" priority="1627" operator="containsText" text=" ">
      <formula>NOT(ISERROR(SEARCH(" ",G29)))</formula>
    </cfRule>
  </conditionalFormatting>
  <conditionalFormatting sqref="G43:G53">
    <cfRule type="containsText" dxfId="1382" priority="1356" operator="containsText" text=" ">
      <formula>NOT(ISERROR(SEARCH(" ",G43)))</formula>
    </cfRule>
  </conditionalFormatting>
  <conditionalFormatting sqref="H36:H42">
    <cfRule type="containsText" dxfId="1381" priority="1613" operator="containsText" text=" ">
      <formula>NOT(ISERROR(SEARCH(" ",H36)))</formula>
    </cfRule>
  </conditionalFormatting>
  <conditionalFormatting sqref="I36:I42">
    <cfRule type="containsText" dxfId="1380" priority="1612" operator="containsText" text=" ">
      <formula>NOT(ISERROR(SEARCH(" ",I36)))</formula>
    </cfRule>
  </conditionalFormatting>
  <conditionalFormatting sqref="I43:I67">
    <cfRule type="containsText" dxfId="1379" priority="1354" operator="containsText" text=" ">
      <formula>NOT(ISERROR(SEARCH(" ",I43)))</formula>
    </cfRule>
  </conditionalFormatting>
  <conditionalFormatting sqref="J25:J28">
    <cfRule type="containsText" dxfId="1378" priority="597" operator="containsText" text=" ">
      <formula>NOT(ISERROR(SEARCH(" ",J25)))</formula>
    </cfRule>
  </conditionalFormatting>
  <conditionalFormatting sqref="P25:P28">
    <cfRule type="containsText" dxfId="1377" priority="603" operator="containsText" text=" ">
      <formula>NOT(ISERROR(SEARCH(" ",P25)))</formula>
    </cfRule>
  </conditionalFormatting>
  <conditionalFormatting sqref="Q5:Q68">
    <cfRule type="containsText" dxfId="1376" priority="510" operator="containsText" text=" ">
      <formula>NOT(ISERROR(SEARCH(" ",Q5)))</formula>
    </cfRule>
  </conditionalFormatting>
  <conditionalFormatting sqref="R1:R4">
    <cfRule type="containsText" dxfId="1375" priority="1307" operator="containsText" text=" ">
      <formula>NOT(ISERROR(SEARCH(" ",R1)))</formula>
    </cfRule>
  </conditionalFormatting>
  <conditionalFormatting sqref="S1:S2">
    <cfRule type="containsText" dxfId="1374" priority="1298" operator="containsText" text=" ">
      <formula>NOT(ISERROR(SEARCH(" ",S1)))</formula>
    </cfRule>
  </conditionalFormatting>
  <conditionalFormatting sqref="AB44:AB53">
    <cfRule type="containsText" dxfId="1373" priority="224" operator="containsText" text=" ">
      <formula>NOT(ISERROR(SEARCH(" ",AB44)))</formula>
    </cfRule>
  </conditionalFormatting>
  <conditionalFormatting sqref="AB54:AB60">
    <cfRule type="containsText" dxfId="1372" priority="125" operator="containsText" text=" ">
      <formula>NOT(ISERROR(SEARCH(" ",AB54)))</formula>
    </cfRule>
  </conditionalFormatting>
  <conditionalFormatting sqref="AB61:AB67">
    <cfRule type="containsText" dxfId="1371" priority="124" operator="containsText" text=" ">
      <formula>NOT(ISERROR(SEARCH(" ",AB61)))</formula>
    </cfRule>
  </conditionalFormatting>
  <conditionalFormatting sqref="AB68:AB69">
    <cfRule type="containsText" dxfId="1370" priority="123" operator="containsText" text=" ">
      <formula>NOT(ISERROR(SEARCH(" ",AB68)))</formula>
    </cfRule>
  </conditionalFormatting>
  <conditionalFormatting sqref="AC44:AC53">
    <cfRule type="containsText" dxfId="1369" priority="120" operator="containsText" text=" ">
      <formula>NOT(ISERROR(SEARCH(" ",AC44)))</formula>
    </cfRule>
  </conditionalFormatting>
  <conditionalFormatting sqref="AC54:AC60">
    <cfRule type="containsText" dxfId="1368" priority="121" operator="containsText" text=" ">
      <formula>NOT(ISERROR(SEARCH(" ",AC54)))</formula>
    </cfRule>
  </conditionalFormatting>
  <conditionalFormatting sqref="AC61:AC67">
    <cfRule type="containsText" dxfId="1367" priority="122" operator="containsText" text=" ">
      <formula>NOT(ISERROR(SEARCH(" ",AC61)))</formula>
    </cfRule>
  </conditionalFormatting>
  <conditionalFormatting sqref="AE29:AE31">
    <cfRule type="cellIs" dxfId="1366" priority="1311" operator="equal">
      <formula>0</formula>
    </cfRule>
    <cfRule type="containsText" dxfId="1365" priority="1312" operator="containsText" text=" ">
      <formula>NOT(ISERROR(SEARCH(" ",AE29)))</formula>
    </cfRule>
  </conditionalFormatting>
  <conditionalFormatting sqref="AE39:AE42">
    <cfRule type="cellIs" dxfId="1364" priority="1386" operator="equal">
      <formula>0</formula>
    </cfRule>
    <cfRule type="containsText" dxfId="1363" priority="1387" operator="containsText" text=" ">
      <formula>NOT(ISERROR(SEARCH(" ",AE39)))</formula>
    </cfRule>
  </conditionalFormatting>
  <conditionalFormatting sqref="AF39:AF42">
    <cfRule type="cellIs" dxfId="1362" priority="1384" operator="equal">
      <formula>0</formula>
    </cfRule>
    <cfRule type="containsText" dxfId="1361" priority="1385" operator="containsText" text=" ">
      <formula>NOT(ISERROR(SEARCH(" ",AF39)))</formula>
    </cfRule>
  </conditionalFormatting>
  <conditionalFormatting sqref="AF44:AF53">
    <cfRule type="cellIs" dxfId="1360" priority="1280" operator="equal">
      <formula>0</formula>
    </cfRule>
    <cfRule type="containsText" dxfId="1359" priority="1281" operator="containsText" text=" ">
      <formula>NOT(ISERROR(SEARCH(" ",AF44)))</formula>
    </cfRule>
  </conditionalFormatting>
  <conditionalFormatting sqref="AG6:AG12">
    <cfRule type="containsText" dxfId="1358" priority="1306" operator="containsText" text=" ">
      <formula>NOT(ISERROR(SEARCH(" ",AG6)))</formula>
    </cfRule>
  </conditionalFormatting>
  <conditionalFormatting sqref="AG25:AG28">
    <cfRule type="containsText" dxfId="1357" priority="626" operator="containsText" text=" ">
      <formula>NOT(ISERROR(SEARCH(" ",AG25)))</formula>
    </cfRule>
  </conditionalFormatting>
  <conditionalFormatting sqref="AG54:AG60">
    <cfRule type="containsText" dxfId="1356" priority="951" operator="containsText" text=" ">
      <formula>NOT(ISERROR(SEARCH(" ",AG54)))</formula>
    </cfRule>
  </conditionalFormatting>
  <conditionalFormatting sqref="AH6:AH7">
    <cfRule type="containsText" dxfId="1355" priority="1406" operator="containsText" text=" ">
      <formula>NOT(ISERROR(SEARCH(" ",AH6)))</formula>
    </cfRule>
  </conditionalFormatting>
  <conditionalFormatting sqref="AH9:AH12">
    <cfRule type="containsText" dxfId="1354" priority="1404" operator="containsText" text=" ">
      <formula>NOT(ISERROR(SEARCH(" ",AH9)))</formula>
    </cfRule>
  </conditionalFormatting>
  <conditionalFormatting sqref="AH29:AH31">
    <cfRule type="containsText" dxfId="1353" priority="1400" operator="containsText" text=" ">
      <formula>NOT(ISERROR(SEARCH(" ",AH29)))</formula>
    </cfRule>
  </conditionalFormatting>
  <conditionalFormatting sqref="AH32:AH34">
    <cfRule type="containsText" dxfId="1352" priority="1401" operator="containsText" text=" ">
      <formula>NOT(ISERROR(SEARCH(" ",AH32)))</formula>
    </cfRule>
  </conditionalFormatting>
  <conditionalFormatting sqref="AH36:AH38">
    <cfRule type="containsText" dxfId="1351" priority="1608" operator="containsText" text=" ">
      <formula>NOT(ISERROR(SEARCH(" ",AH36)))</formula>
    </cfRule>
  </conditionalFormatting>
  <conditionalFormatting sqref="AH39:AH42">
    <cfRule type="containsText" dxfId="1350" priority="1469" operator="containsText" text=" ">
      <formula>NOT(ISERROR(SEARCH(" ",AH39)))</formula>
    </cfRule>
  </conditionalFormatting>
  <conditionalFormatting sqref="AH54:AH67">
    <cfRule type="containsText" dxfId="1349" priority="958" operator="containsText" text=" ">
      <formula>NOT(ISERROR(SEARCH(" ",AH54)))</formula>
    </cfRule>
  </conditionalFormatting>
  <conditionalFormatting sqref="AI13:AI14">
    <cfRule type="containsText" dxfId="1348" priority="1409" operator="containsText" text=" ">
      <formula>NOT(ISERROR(SEARCH(" ",AI13)))</formula>
    </cfRule>
  </conditionalFormatting>
  <conditionalFormatting sqref="AI16:AI19">
    <cfRule type="containsText" dxfId="1347" priority="1407" operator="containsText" text=" ">
      <formula>NOT(ISERROR(SEARCH(" ",AI16)))</formula>
    </cfRule>
  </conditionalFormatting>
  <conditionalFormatting sqref="AK6:AK7">
    <cfRule type="containsText" dxfId="1346" priority="1592" operator="containsText" text=" ">
      <formula>NOT(ISERROR(SEARCH(" ",AK6)))</formula>
    </cfRule>
  </conditionalFormatting>
  <conditionalFormatting sqref="AK9:AK12">
    <cfRule type="containsText" dxfId="1345" priority="1590" operator="containsText" text=" ">
      <formula>NOT(ISERROR(SEARCH(" ",AK9)))</formula>
    </cfRule>
  </conditionalFormatting>
  <conditionalFormatting sqref="AK13:AK14">
    <cfRule type="containsText" dxfId="1344" priority="1524" operator="containsText" text=" ">
      <formula>NOT(ISERROR(SEARCH(" ",AK13)))</formula>
    </cfRule>
  </conditionalFormatting>
  <conditionalFormatting sqref="AK16:AK19">
    <cfRule type="containsText" dxfId="1343" priority="1522" operator="containsText" text=" ">
      <formula>NOT(ISERROR(SEARCH(" ",AK16)))</formula>
    </cfRule>
  </conditionalFormatting>
  <conditionalFormatting sqref="AM6:AM7">
    <cfRule type="containsText" dxfId="1342" priority="1458" operator="containsText" text=" ">
      <formula>NOT(ISERROR(SEARCH(" ",AM6)))</formula>
    </cfRule>
  </conditionalFormatting>
  <conditionalFormatting sqref="AM9:AM12">
    <cfRule type="containsText" dxfId="1341" priority="1456" operator="containsText" text=" ">
      <formula>NOT(ISERROR(SEARCH(" ",AM9)))</formula>
    </cfRule>
  </conditionalFormatting>
  <conditionalFormatting sqref="AM13:AM14">
    <cfRule type="containsText" dxfId="1340" priority="1454" operator="containsText" text=" ">
      <formula>NOT(ISERROR(SEARCH(" ",AM13)))</formula>
    </cfRule>
  </conditionalFormatting>
  <conditionalFormatting sqref="AM16:AM19">
    <cfRule type="containsText" dxfId="1339" priority="1452" operator="containsText" text=" ">
      <formula>NOT(ISERROR(SEARCH(" ",AM16)))</formula>
    </cfRule>
  </conditionalFormatting>
  <conditionalFormatting sqref="AN25:AN28">
    <cfRule type="containsText" dxfId="1338" priority="631" operator="containsText" text=" ">
      <formula>NOT(ISERROR(SEARCH(" ",AN25)))</formula>
    </cfRule>
  </conditionalFormatting>
  <conditionalFormatting sqref="AN45:AN46">
    <cfRule type="containsText" dxfId="1337" priority="1277" operator="containsText" text=" ">
      <formula>NOT(ISERROR(SEARCH(" ",AN45)))</formula>
    </cfRule>
  </conditionalFormatting>
  <conditionalFormatting sqref="AN48:AN49">
    <cfRule type="containsText" dxfId="1336" priority="1260" operator="containsText" text=" ">
      <formula>NOT(ISERROR(SEARCH(" ",AN48)))</formula>
    </cfRule>
  </conditionalFormatting>
  <conditionalFormatting sqref="AN54:AN56">
    <cfRule type="containsText" dxfId="1335" priority="956" operator="containsText" text=" ">
      <formula>NOT(ISERROR(SEARCH(" ",AN54)))</formula>
    </cfRule>
  </conditionalFormatting>
  <conditionalFormatting sqref="AO6:AO7">
    <cfRule type="containsText" dxfId="1334" priority="1451" operator="containsText" text=" ">
      <formula>NOT(ISERROR(SEARCH(" ",AO6)))</formula>
    </cfRule>
  </conditionalFormatting>
  <conditionalFormatting sqref="AO9:AO12">
    <cfRule type="containsText" dxfId="1333" priority="1449" operator="containsText" text=" ">
      <formula>NOT(ISERROR(SEARCH(" ",AO9)))</formula>
    </cfRule>
  </conditionalFormatting>
  <conditionalFormatting sqref="AO13:AO14">
    <cfRule type="containsText" dxfId="1332" priority="1447" operator="containsText" text=" ">
      <formula>NOT(ISERROR(SEARCH(" ",AO13)))</formula>
    </cfRule>
  </conditionalFormatting>
  <conditionalFormatting sqref="AO16:AO19">
    <cfRule type="containsText" dxfId="1331" priority="1445" operator="containsText" text=" ">
      <formula>NOT(ISERROR(SEARCH(" ",AO16)))</formula>
    </cfRule>
  </conditionalFormatting>
  <conditionalFormatting sqref="AP25:AP28">
    <cfRule type="containsText" dxfId="1330" priority="630" operator="containsText" text=" ">
      <formula>NOT(ISERROR(SEARCH(" ",AP25)))</formula>
    </cfRule>
  </conditionalFormatting>
  <conditionalFormatting sqref="AP45:AP46">
    <cfRule type="containsText" dxfId="1329" priority="1276" operator="containsText" text=" ">
      <formula>NOT(ISERROR(SEARCH(" ",AP45)))</formula>
    </cfRule>
  </conditionalFormatting>
  <conditionalFormatting sqref="AP48:AP49">
    <cfRule type="containsText" dxfId="1328" priority="1259" operator="containsText" text=" ">
      <formula>NOT(ISERROR(SEARCH(" ",AP48)))</formula>
    </cfRule>
  </conditionalFormatting>
  <conditionalFormatting sqref="AP54:AP56">
    <cfRule type="containsText" dxfId="1327" priority="955" operator="containsText" text=" ">
      <formula>NOT(ISERROR(SEARCH(" ",AP54)))</formula>
    </cfRule>
  </conditionalFormatting>
  <conditionalFormatting sqref="AQ6:AQ7">
    <cfRule type="containsText" dxfId="1326" priority="1444" operator="containsText" text=" ">
      <formula>NOT(ISERROR(SEARCH(" ",AQ6)))</formula>
    </cfRule>
  </conditionalFormatting>
  <conditionalFormatting sqref="AQ9:AQ12">
    <cfRule type="containsText" dxfId="1325" priority="1442" operator="containsText" text=" ">
      <formula>NOT(ISERROR(SEARCH(" ",AQ9)))</formula>
    </cfRule>
  </conditionalFormatting>
  <conditionalFormatting sqref="AQ13:AQ14">
    <cfRule type="containsText" dxfId="1324" priority="1440" operator="containsText" text=" ">
      <formula>NOT(ISERROR(SEARCH(" ",AQ13)))</formula>
    </cfRule>
  </conditionalFormatting>
  <conditionalFormatting sqref="AQ16:AQ19">
    <cfRule type="containsText" dxfId="1323" priority="1438" operator="containsText" text=" ">
      <formula>NOT(ISERROR(SEARCH(" ",AQ16)))</formula>
    </cfRule>
  </conditionalFormatting>
  <conditionalFormatting sqref="AR25:AR28">
    <cfRule type="containsText" dxfId="1322" priority="629" operator="containsText" text=" ">
      <formula>NOT(ISERROR(SEARCH(" ",AR25)))</formula>
    </cfRule>
  </conditionalFormatting>
  <conditionalFormatting sqref="AR45:AR46">
    <cfRule type="containsText" dxfId="1321" priority="1275" operator="containsText" text=" ">
      <formula>NOT(ISERROR(SEARCH(" ",AR45)))</formula>
    </cfRule>
  </conditionalFormatting>
  <conditionalFormatting sqref="AR48:AR49">
    <cfRule type="containsText" dxfId="1320" priority="1258" operator="containsText" text=" ">
      <formula>NOT(ISERROR(SEARCH(" ",AR48)))</formula>
    </cfRule>
  </conditionalFormatting>
  <conditionalFormatting sqref="AR54:AR56">
    <cfRule type="containsText" dxfId="1319" priority="954" operator="containsText" text=" ">
      <formula>NOT(ISERROR(SEARCH(" ",AR54)))</formula>
    </cfRule>
  </conditionalFormatting>
  <conditionalFormatting sqref="AS6:AS7">
    <cfRule type="containsText" dxfId="1318" priority="1437" operator="containsText" text=" ">
      <formula>NOT(ISERROR(SEARCH(" ",AS6)))</formula>
    </cfRule>
  </conditionalFormatting>
  <conditionalFormatting sqref="AS9:AS12">
    <cfRule type="containsText" dxfId="1317" priority="1435" operator="containsText" text=" ">
      <formula>NOT(ISERROR(SEARCH(" ",AS9)))</formula>
    </cfRule>
  </conditionalFormatting>
  <conditionalFormatting sqref="AS13:AS14">
    <cfRule type="containsText" dxfId="1316" priority="1433" operator="containsText" text=" ">
      <formula>NOT(ISERROR(SEARCH(" ",AS13)))</formula>
    </cfRule>
  </conditionalFormatting>
  <conditionalFormatting sqref="AS16:AS19">
    <cfRule type="containsText" dxfId="1315" priority="1431" operator="containsText" text=" ">
      <formula>NOT(ISERROR(SEARCH(" ",AS16)))</formula>
    </cfRule>
  </conditionalFormatting>
  <conditionalFormatting sqref="AS26:AS28">
    <cfRule type="containsText" dxfId="1314" priority="622" operator="containsText" text=" ">
      <formula>NOT(ISERROR(SEARCH(" ",AS26)))</formula>
    </cfRule>
  </conditionalFormatting>
  <conditionalFormatting sqref="AU6:AU7">
    <cfRule type="containsText" dxfId="1313" priority="1430" operator="containsText" text=" ">
      <formula>NOT(ISERROR(SEARCH(" ",AU6)))</formula>
    </cfRule>
  </conditionalFormatting>
  <conditionalFormatting sqref="AU9:AU12">
    <cfRule type="containsText" dxfId="1312" priority="1428" operator="containsText" text=" ">
      <formula>NOT(ISERROR(SEARCH(" ",AU9)))</formula>
    </cfRule>
  </conditionalFormatting>
  <conditionalFormatting sqref="AU13:AU14">
    <cfRule type="containsText" dxfId="1311" priority="1426" operator="containsText" text=" ">
      <formula>NOT(ISERROR(SEARCH(" ",AU13)))</formula>
    </cfRule>
  </conditionalFormatting>
  <conditionalFormatting sqref="AU16:AU19">
    <cfRule type="containsText" dxfId="1310" priority="1424" operator="containsText" text=" ">
      <formula>NOT(ISERROR(SEARCH(" ",AU16)))</formula>
    </cfRule>
  </conditionalFormatting>
  <conditionalFormatting sqref="AU26:AU28">
    <cfRule type="containsText" dxfId="1309" priority="621" operator="containsText" text=" ">
      <formula>NOT(ISERROR(SEARCH(" ",AU26)))</formula>
    </cfRule>
  </conditionalFormatting>
  <conditionalFormatting sqref="AV5:AV20">
    <cfRule type="containsText" dxfId="1308" priority="1536" operator="containsText" text=" ">
      <formula>NOT(ISERROR(SEARCH(" ",AV5)))</formula>
    </cfRule>
  </conditionalFormatting>
  <conditionalFormatting sqref="AV25:AV28">
    <cfRule type="containsText" dxfId="1307" priority="614" operator="containsText" text=" ">
      <formula>NOT(ISERROR(SEARCH(" ",AV25)))</formula>
    </cfRule>
  </conditionalFormatting>
  <conditionalFormatting sqref="AV45:AV46">
    <cfRule type="containsText" dxfId="1306" priority="1274" operator="containsText" text=" ">
      <formula>NOT(ISERROR(SEARCH(" ",AV45)))</formula>
    </cfRule>
  </conditionalFormatting>
  <conditionalFormatting sqref="AV48:AV49">
    <cfRule type="containsText" dxfId="1305" priority="1257" operator="containsText" text=" ">
      <formula>NOT(ISERROR(SEARCH(" ",AV48)))</formula>
    </cfRule>
  </conditionalFormatting>
  <conditionalFormatting sqref="AV54:AV56">
    <cfRule type="containsText" dxfId="1304" priority="948" operator="containsText" text=" ">
      <formula>NOT(ISERROR(SEARCH(" ",AV54)))</formula>
    </cfRule>
  </conditionalFormatting>
  <conditionalFormatting sqref="AW6:AW7">
    <cfRule type="containsText" dxfId="1303" priority="1423" operator="containsText" text=" ">
      <formula>NOT(ISERROR(SEARCH(" ",AW6)))</formula>
    </cfRule>
  </conditionalFormatting>
  <conditionalFormatting sqref="AW9:AW12">
    <cfRule type="containsText" dxfId="1302" priority="1421" operator="containsText" text=" ">
      <formula>NOT(ISERROR(SEARCH(" ",AW9)))</formula>
    </cfRule>
  </conditionalFormatting>
  <conditionalFormatting sqref="AW13:AW14">
    <cfRule type="containsText" dxfId="1301" priority="1419" operator="containsText" text=" ">
      <formula>NOT(ISERROR(SEARCH(" ",AW13)))</formula>
    </cfRule>
  </conditionalFormatting>
  <conditionalFormatting sqref="AW16:AW19">
    <cfRule type="containsText" dxfId="1300" priority="1417" operator="containsText" text=" ">
      <formula>NOT(ISERROR(SEARCH(" ",AW16)))</formula>
    </cfRule>
  </conditionalFormatting>
  <conditionalFormatting sqref="AW26:AW28">
    <cfRule type="containsText" dxfId="1299" priority="620" operator="containsText" text=" ">
      <formula>NOT(ISERROR(SEARCH(" ",AW26)))</formula>
    </cfRule>
  </conditionalFormatting>
  <conditionalFormatting sqref="AX5:AX20">
    <cfRule type="containsText" dxfId="1298" priority="1535" operator="containsText" text=" ">
      <formula>NOT(ISERROR(SEARCH(" ",AX5)))</formula>
    </cfRule>
  </conditionalFormatting>
  <conditionalFormatting sqref="AX25:AX28">
    <cfRule type="containsText" dxfId="1297" priority="613" operator="containsText" text=" ">
      <formula>NOT(ISERROR(SEARCH(" ",AX25)))</formula>
    </cfRule>
  </conditionalFormatting>
  <conditionalFormatting sqref="AX45:AX46">
    <cfRule type="containsText" dxfId="1296" priority="1273" operator="containsText" text=" ">
      <formula>NOT(ISERROR(SEARCH(" ",AX45)))</formula>
    </cfRule>
  </conditionalFormatting>
  <conditionalFormatting sqref="AX48:AX49">
    <cfRule type="containsText" dxfId="1295" priority="1256" operator="containsText" text=" ">
      <formula>NOT(ISERROR(SEARCH(" ",AX48)))</formula>
    </cfRule>
  </conditionalFormatting>
  <conditionalFormatting sqref="AX54:AX56">
    <cfRule type="containsText" dxfId="1294" priority="947" operator="containsText" text=" ">
      <formula>NOT(ISERROR(SEARCH(" ",AX54)))</formula>
    </cfRule>
  </conditionalFormatting>
  <conditionalFormatting sqref="AY6:AY7">
    <cfRule type="containsText" dxfId="1293" priority="1416" operator="containsText" text=" ">
      <formula>NOT(ISERROR(SEARCH(" ",AY6)))</formula>
    </cfRule>
  </conditionalFormatting>
  <conditionalFormatting sqref="AY9:AY12">
    <cfRule type="containsText" dxfId="1292" priority="1414" operator="containsText" text=" ">
      <formula>NOT(ISERROR(SEARCH(" ",AY9)))</formula>
    </cfRule>
  </conditionalFormatting>
  <conditionalFormatting sqref="AY13:AY14">
    <cfRule type="containsText" dxfId="1291" priority="1412" operator="containsText" text=" ">
      <formula>NOT(ISERROR(SEARCH(" ",AY13)))</formula>
    </cfRule>
  </conditionalFormatting>
  <conditionalFormatting sqref="AY16:AY19">
    <cfRule type="containsText" dxfId="1290" priority="1410" operator="containsText" text=" ">
      <formula>NOT(ISERROR(SEARCH(" ",AY16)))</formula>
    </cfRule>
  </conditionalFormatting>
  <conditionalFormatting sqref="AY26:AY28">
    <cfRule type="containsText" dxfId="1289" priority="619" operator="containsText" text=" ">
      <formula>NOT(ISERROR(SEARCH(" ",AY26)))</formula>
    </cfRule>
  </conditionalFormatting>
  <conditionalFormatting sqref="AZ5:AZ20">
    <cfRule type="containsText" dxfId="1288" priority="1534" operator="containsText" text=" ">
      <formula>NOT(ISERROR(SEARCH(" ",AZ5)))</formula>
    </cfRule>
  </conditionalFormatting>
  <conditionalFormatting sqref="AZ25:AZ28">
    <cfRule type="containsText" dxfId="1287" priority="612" operator="containsText" text=" ">
      <formula>NOT(ISERROR(SEARCH(" ",AZ25)))</formula>
    </cfRule>
  </conditionalFormatting>
  <conditionalFormatting sqref="AZ45:AZ46">
    <cfRule type="containsText" dxfId="1286" priority="1272" operator="containsText" text=" ">
      <formula>NOT(ISERROR(SEARCH(" ",AZ45)))</formula>
    </cfRule>
  </conditionalFormatting>
  <conditionalFormatting sqref="AZ48:AZ49">
    <cfRule type="containsText" dxfId="1285" priority="1255" operator="containsText" text=" ">
      <formula>NOT(ISERROR(SEARCH(" ",AZ48)))</formula>
    </cfRule>
  </conditionalFormatting>
  <conditionalFormatting sqref="AZ54:AZ56">
    <cfRule type="containsText" dxfId="1284" priority="946" operator="containsText" text=" ">
      <formula>NOT(ISERROR(SEARCH(" ",AZ54)))</formula>
    </cfRule>
  </conditionalFormatting>
  <conditionalFormatting sqref="BA5:BA12">
    <cfRule type="containsText" dxfId="1283" priority="1568" operator="containsText" text=" ">
      <formula>NOT(ISERROR(SEARCH(" ",BA5)))</formula>
    </cfRule>
  </conditionalFormatting>
  <conditionalFormatting sqref="BA13:BA19">
    <cfRule type="containsText" dxfId="1282" priority="1595" operator="containsText" text=" ">
      <formula>NOT(ISERROR(SEARCH(" ",BA13)))</formula>
    </cfRule>
  </conditionalFormatting>
  <conditionalFormatting sqref="BA25:BA28">
    <cfRule type="containsText" dxfId="1281" priority="625" operator="containsText" text=" ">
      <formula>NOT(ISERROR(SEARCH(" ",BA25)))</formula>
    </cfRule>
  </conditionalFormatting>
  <conditionalFormatting sqref="BB25:BB28">
    <cfRule type="containsText" dxfId="1280" priority="627" operator="containsText" text=" ">
      <formula>NOT(ISERROR(SEARCH(" ",BB25)))</formula>
    </cfRule>
  </conditionalFormatting>
  <conditionalFormatting sqref="BB54:BB56">
    <cfRule type="containsText" dxfId="1279" priority="952" operator="containsText" text=" ">
      <formula>NOT(ISERROR(SEARCH(" ",BB54)))</formula>
    </cfRule>
  </conditionalFormatting>
  <conditionalFormatting sqref="BE25:BE28">
    <cfRule type="containsText" dxfId="1278" priority="624" operator="containsText" text=" ">
      <formula>NOT(ISERROR(SEARCH(" ",BE25)))</formula>
    </cfRule>
  </conditionalFormatting>
  <conditionalFormatting sqref="BE54:BE56">
    <cfRule type="containsText" dxfId="1277" priority="950" operator="containsText" text=" ">
      <formula>NOT(ISERROR(SEARCH(" ",BE54)))</formula>
    </cfRule>
  </conditionalFormatting>
  <conditionalFormatting sqref="BE70:BE1048576">
    <cfRule type="containsText" dxfId="1276" priority="1565" operator="containsText" text=" ">
      <formula>NOT(ISERROR(SEARCH(" ",BE70)))</formula>
    </cfRule>
  </conditionalFormatting>
  <conditionalFormatting sqref="BF25:BF28">
    <cfRule type="cellIs" dxfId="1275" priority="610" operator="greaterThan">
      <formula>$BF$3</formula>
    </cfRule>
    <cfRule type="cellIs" dxfId="1274" priority="611" operator="greaterThan">
      <formula>$BF$3</formula>
    </cfRule>
    <cfRule type="containsText" dxfId="1273" priority="623" operator="containsText" text=" ">
      <formula>NOT(ISERROR(SEARCH(" ",BF25)))</formula>
    </cfRule>
  </conditionalFormatting>
  <conditionalFormatting sqref="BF54:BF56">
    <cfRule type="cellIs" dxfId="1272" priority="944" operator="greaterThan">
      <formula>$BF$3</formula>
    </cfRule>
    <cfRule type="cellIs" dxfId="1271" priority="945" operator="greaterThan">
      <formula>$BF$3</formula>
    </cfRule>
    <cfRule type="containsText" dxfId="1270" priority="949" operator="containsText" text=" ">
      <formula>NOT(ISERROR(SEARCH(" ",BF54)))</formula>
    </cfRule>
  </conditionalFormatting>
  <conditionalFormatting sqref="BH25:BH28">
    <cfRule type="containsText" dxfId="1269" priority="628" operator="containsText" text=" ">
      <formula>NOT(ISERROR(SEARCH(" ",BH25)))</formula>
    </cfRule>
  </conditionalFormatting>
  <conditionalFormatting sqref="BH54:BH56">
    <cfRule type="containsText" dxfId="1268" priority="953" operator="containsText" text=" ">
      <formula>NOT(ISERROR(SEARCH(" ",BH54)))</formula>
    </cfRule>
  </conditionalFormatting>
  <conditionalFormatting sqref="BU25:BU28">
    <cfRule type="cellIs" dxfId="1267" priority="601" operator="equal">
      <formula>0</formula>
    </cfRule>
    <cfRule type="containsText" dxfId="1266" priority="602" operator="containsText" text=" ">
      <formula>NOT(ISERROR(SEARCH(" ",BU25)))</formula>
    </cfRule>
  </conditionalFormatting>
  <conditionalFormatting sqref="BU54:BU67">
    <cfRule type="cellIs" dxfId="1265" priority="934" operator="equal">
      <formula>0</formula>
    </cfRule>
    <cfRule type="containsText" dxfId="1264" priority="935" operator="containsText" text=" ">
      <formula>NOT(ISERROR(SEARCH(" ",BU54)))</formula>
    </cfRule>
  </conditionalFormatting>
  <conditionalFormatting sqref="BW25:BW28">
    <cfRule type="containsText" dxfId="1263" priority="600" operator="containsText" text=" ">
      <formula>NOT(ISERROR(SEARCH(" ",BW25)))</formula>
    </cfRule>
  </conditionalFormatting>
  <conditionalFormatting sqref="BW54:BW67">
    <cfRule type="containsText" dxfId="1262" priority="933" operator="containsText" text=" ">
      <formula>NOT(ISERROR(SEARCH(" ",BW54)))</formula>
    </cfRule>
  </conditionalFormatting>
  <conditionalFormatting sqref="BX25:BX28">
    <cfRule type="containsText" dxfId="1261" priority="599" operator="containsText" text=" ">
      <formula>NOT(ISERROR(SEARCH(" ",BX25)))</formula>
    </cfRule>
  </conditionalFormatting>
  <conditionalFormatting sqref="BX54:BX67">
    <cfRule type="containsText" dxfId="1260" priority="932" operator="containsText" text=" ">
      <formula>NOT(ISERROR(SEARCH(" ",BX54)))</formula>
    </cfRule>
  </conditionalFormatting>
  <conditionalFormatting sqref="BY25:BY28">
    <cfRule type="containsText" dxfId="1259" priority="598" operator="containsText" text=" ">
      <formula>NOT(ISERROR(SEARCH(" ",BY25)))</formula>
    </cfRule>
  </conditionalFormatting>
  <conditionalFormatting sqref="BY54:BY67">
    <cfRule type="containsText" dxfId="1258" priority="931" operator="containsText" text=" ">
      <formula>NOT(ISERROR(SEARCH(" ",BY54)))</formula>
    </cfRule>
  </conditionalFormatting>
  <conditionalFormatting sqref="BZ54:BZ67">
    <cfRule type="containsText" dxfId="1257" priority="937" operator="containsText" text=" ">
      <formula>NOT(ISERROR(SEARCH(" ",BZ54)))</formula>
    </cfRule>
  </conditionalFormatting>
  <conditionalFormatting sqref="CJ6:CJ12">
    <cfRule type="containsText" dxfId="1256" priority="1034" operator="containsText" text=" ">
      <formula>NOT(ISERROR(SEARCH(" ",CJ6)))</formula>
    </cfRule>
  </conditionalFormatting>
  <conditionalFormatting sqref="CJ25:CJ28">
    <cfRule type="containsText" dxfId="1255" priority="584" operator="containsText" text=" ">
      <formula>NOT(ISERROR(SEARCH(" ",CJ25)))</formula>
    </cfRule>
    <cfRule type="containsText" dxfId="1254" priority="591" operator="containsText" text=" ">
      <formula>NOT(ISERROR(SEARCH(" ",CJ25)))</formula>
    </cfRule>
  </conditionalFormatting>
  <conditionalFormatting sqref="CJ29:CJ31">
    <cfRule type="containsText" dxfId="1253" priority="1007" operator="containsText" text=" ">
      <formula>NOT(ISERROR(SEARCH(" ",CJ29)))</formula>
    </cfRule>
  </conditionalFormatting>
  <conditionalFormatting sqref="CL6:CL12">
    <cfRule type="containsText" dxfId="1252" priority="1033" operator="containsText" text=" ">
      <formula>NOT(ISERROR(SEARCH(" ",CL6)))</formula>
    </cfRule>
  </conditionalFormatting>
  <conditionalFormatting sqref="CL25:CL28">
    <cfRule type="containsText" dxfId="1251" priority="582" operator="containsText" text=" ">
      <formula>NOT(ISERROR(SEARCH(" ",CL25)))</formula>
    </cfRule>
    <cfRule type="containsText" dxfId="1250" priority="583" operator="containsText" text=" ">
      <formula>NOT(ISERROR(SEARCH(" ",CL25)))</formula>
    </cfRule>
  </conditionalFormatting>
  <conditionalFormatting sqref="CL29:CL31">
    <cfRule type="containsText" dxfId="1249" priority="1006" operator="containsText" text=" ">
      <formula>NOT(ISERROR(SEARCH(" ",CL29)))</formula>
    </cfRule>
  </conditionalFormatting>
  <conditionalFormatting sqref="CN25:CN28">
    <cfRule type="containsText" dxfId="1248" priority="580" operator="containsText" text=" ">
      <formula>NOT(ISERROR(SEARCH(" ",CN25)))</formula>
    </cfRule>
    <cfRule type="containsText" dxfId="1247" priority="581" operator="containsText" text=" ">
      <formula>NOT(ISERROR(SEARCH(" ",CN25)))</formula>
    </cfRule>
  </conditionalFormatting>
  <conditionalFormatting sqref="CP6:CP12">
    <cfRule type="containsText" dxfId="1246" priority="1032" operator="containsText" text=" ">
      <formula>NOT(ISERROR(SEARCH(" ",CP6)))</formula>
    </cfRule>
  </conditionalFormatting>
  <conditionalFormatting sqref="CP25:CP28">
    <cfRule type="containsText" dxfId="1245" priority="578" operator="containsText" text=" ">
      <formula>NOT(ISERROR(SEARCH(" ",CP25)))</formula>
    </cfRule>
    <cfRule type="containsText" dxfId="1244" priority="579" operator="containsText" text=" ">
      <formula>NOT(ISERROR(SEARCH(" ",CP25)))</formula>
    </cfRule>
  </conditionalFormatting>
  <conditionalFormatting sqref="CP29:CP31">
    <cfRule type="containsText" dxfId="1243" priority="1005" operator="containsText" text=" ">
      <formula>NOT(ISERROR(SEARCH(" ",CP29)))</formula>
    </cfRule>
  </conditionalFormatting>
  <conditionalFormatting sqref="CR25:CR28">
    <cfRule type="containsText" dxfId="1242" priority="576" operator="containsText" text=" ">
      <formula>NOT(ISERROR(SEARCH(" ",CR25)))</formula>
    </cfRule>
    <cfRule type="containsText" dxfId="1241" priority="577" operator="containsText" text=" ">
      <formula>NOT(ISERROR(SEARCH(" ",CR25)))</formula>
    </cfRule>
  </conditionalFormatting>
  <conditionalFormatting sqref="CT25:CT28">
    <cfRule type="containsText" dxfId="1240" priority="573" operator="containsText" text=" ">
      <formula>NOT(ISERROR(SEARCH(" ",CT25)))</formula>
    </cfRule>
    <cfRule type="containsText" dxfId="1239" priority="574" operator="containsText" text=" ">
      <formula>NOT(ISERROR(SEARCH(" ",CT25)))</formula>
    </cfRule>
    <cfRule type="containsText" dxfId="1238" priority="575" operator="containsText" text=" ">
      <formula>NOT(ISERROR(SEARCH(" ",CT25)))</formula>
    </cfRule>
  </conditionalFormatting>
  <conditionalFormatting sqref="CU25:CU28">
    <cfRule type="containsText" dxfId="1237" priority="595" operator="containsText" text=" ">
      <formula>NOT(ISERROR(SEARCH(" ",CU25)))</formula>
    </cfRule>
  </conditionalFormatting>
  <conditionalFormatting sqref="CV25:CV28">
    <cfRule type="containsText" dxfId="1236" priority="570" operator="containsText" text=" ">
      <formula>NOT(ISERROR(SEARCH(" ",CV25)))</formula>
    </cfRule>
    <cfRule type="containsText" dxfId="1235" priority="571" operator="containsText" text=" ">
      <formula>NOT(ISERROR(SEARCH(" ",CV25)))</formula>
    </cfRule>
    <cfRule type="containsText" dxfId="1234" priority="572" operator="containsText" text=" ">
      <formula>NOT(ISERROR(SEARCH(" ",CV25)))</formula>
    </cfRule>
  </conditionalFormatting>
  <conditionalFormatting sqref="CW25:CW28">
    <cfRule type="containsText" dxfId="1233" priority="594" operator="containsText" text=" ">
      <formula>NOT(ISERROR(SEARCH(" ",CW25)))</formula>
    </cfRule>
  </conditionalFormatting>
  <conditionalFormatting sqref="CX25:CX28">
    <cfRule type="containsText" dxfId="1232" priority="567" operator="containsText" text=" ">
      <formula>NOT(ISERROR(SEARCH(" ",CX25)))</formula>
    </cfRule>
    <cfRule type="containsText" dxfId="1231" priority="568" operator="containsText" text=" ">
      <formula>NOT(ISERROR(SEARCH(" ",CX25)))</formula>
    </cfRule>
    <cfRule type="containsText" dxfId="1230" priority="569" operator="containsText" text=" ">
      <formula>NOT(ISERROR(SEARCH(" ",CX25)))</formula>
    </cfRule>
  </conditionalFormatting>
  <conditionalFormatting sqref="CY25:CY28">
    <cfRule type="containsText" dxfId="1229" priority="593" operator="containsText" text=" ">
      <formula>NOT(ISERROR(SEARCH(" ",CY25)))</formula>
    </cfRule>
  </conditionalFormatting>
  <conditionalFormatting sqref="CZ25:CZ28">
    <cfRule type="containsText" dxfId="1228" priority="564" operator="containsText" text=" ">
      <formula>NOT(ISERROR(SEARCH(" ",CZ25)))</formula>
    </cfRule>
    <cfRule type="containsText" dxfId="1227" priority="565" operator="containsText" text=" ">
      <formula>NOT(ISERROR(SEARCH(" ",CZ25)))</formula>
    </cfRule>
    <cfRule type="containsText" dxfId="1226" priority="566" operator="containsText" text=" ">
      <formula>NOT(ISERROR(SEARCH(" ",CZ25)))</formula>
    </cfRule>
  </conditionalFormatting>
  <conditionalFormatting sqref="DA25:DA28">
    <cfRule type="containsText" dxfId="1225" priority="592" operator="containsText" text=" ">
      <formula>NOT(ISERROR(SEARCH(" ",DA25)))</formula>
    </cfRule>
  </conditionalFormatting>
  <conditionalFormatting sqref="DC25:DC28">
    <cfRule type="containsText" dxfId="1224" priority="590" operator="containsText" text=" ">
      <formula>NOT(ISERROR(SEARCH(" ",DC25)))</formula>
    </cfRule>
  </conditionalFormatting>
  <conditionalFormatting sqref="DE25:DE28">
    <cfRule type="containsText" dxfId="1223" priority="562" operator="containsText" text=" ">
      <formula>NOT(ISERROR(SEARCH(" ",DE25)))</formula>
    </cfRule>
    <cfRule type="containsText" dxfId="1222" priority="563" operator="containsText" text=" ">
      <formula>NOT(ISERROR(SEARCH(" ",DE25)))</formula>
    </cfRule>
  </conditionalFormatting>
  <conditionalFormatting sqref="DG25:DG28">
    <cfRule type="containsText" dxfId="1221" priority="560" operator="containsText" text=" ">
      <formula>NOT(ISERROR(SEARCH(" ",DG25)))</formula>
    </cfRule>
    <cfRule type="containsText" dxfId="1220" priority="561" operator="containsText" text=" ">
      <formula>NOT(ISERROR(SEARCH(" ",DG25)))</formula>
    </cfRule>
  </conditionalFormatting>
  <conditionalFormatting sqref="DI25:DI28">
    <cfRule type="containsText" dxfId="1219" priority="558" operator="containsText" text=" ">
      <formula>NOT(ISERROR(SEARCH(" ",DI25)))</formula>
    </cfRule>
    <cfRule type="containsText" dxfId="1218" priority="559" operator="containsText" text=" ">
      <formula>NOT(ISERROR(SEARCH(" ",DI25)))</formula>
    </cfRule>
  </conditionalFormatting>
  <conditionalFormatting sqref="DK25:DK28">
    <cfRule type="containsText" dxfId="1217" priority="556" operator="containsText" text=" ">
      <formula>NOT(ISERROR(SEARCH(" ",DK25)))</formula>
    </cfRule>
    <cfRule type="containsText" dxfId="1216" priority="557" operator="containsText" text=" ">
      <formula>NOT(ISERROR(SEARCH(" ",DK25)))</formula>
    </cfRule>
  </conditionalFormatting>
  <conditionalFormatting sqref="DM25:DM28">
    <cfRule type="containsText" dxfId="1215" priority="554" operator="containsText" text=" ">
      <formula>NOT(ISERROR(SEARCH(" ",DM25)))</formula>
    </cfRule>
    <cfRule type="containsText" dxfId="1214" priority="555" operator="containsText" text=" ">
      <formula>NOT(ISERROR(SEARCH(" ",DM25)))</formula>
    </cfRule>
  </conditionalFormatting>
  <conditionalFormatting sqref="DO25:DO28">
    <cfRule type="containsText" dxfId="1213" priority="552" operator="containsText" text=" ">
      <formula>NOT(ISERROR(SEARCH(" ",DO25)))</formula>
    </cfRule>
    <cfRule type="containsText" dxfId="1212" priority="553" operator="containsText" text=" ">
      <formula>NOT(ISERROR(SEARCH(" ",DO25)))</formula>
    </cfRule>
  </conditionalFormatting>
  <conditionalFormatting sqref="DP25:DP28">
    <cfRule type="containsText" dxfId="1211" priority="588" operator="containsText" text=" ">
      <formula>NOT(ISERROR(SEARCH(" ",DP25)))</formula>
    </cfRule>
  </conditionalFormatting>
  <conditionalFormatting sqref="DQ25:DQ28">
    <cfRule type="containsText" dxfId="1210" priority="550" operator="containsText" text=" ">
      <formula>NOT(ISERROR(SEARCH(" ",DQ25)))</formula>
    </cfRule>
    <cfRule type="containsText" dxfId="1209" priority="551" operator="containsText" text=" ">
      <formula>NOT(ISERROR(SEARCH(" ",DQ25)))</formula>
    </cfRule>
  </conditionalFormatting>
  <conditionalFormatting sqref="DR25:DR28">
    <cfRule type="containsText" dxfId="1208" priority="587" operator="containsText" text=" ">
      <formula>NOT(ISERROR(SEARCH(" ",DR25)))</formula>
    </cfRule>
  </conditionalFormatting>
  <conditionalFormatting sqref="DS25:DS28">
    <cfRule type="containsText" dxfId="1207" priority="548" operator="containsText" text=" ">
      <formula>NOT(ISERROR(SEARCH(" ",DS25)))</formula>
    </cfRule>
    <cfRule type="containsText" dxfId="1206" priority="549" operator="containsText" text=" ">
      <formula>NOT(ISERROR(SEARCH(" ",DS25)))</formula>
    </cfRule>
  </conditionalFormatting>
  <conditionalFormatting sqref="DT25:DT28">
    <cfRule type="containsText" dxfId="1205" priority="586" operator="containsText" text=" ">
      <formula>NOT(ISERROR(SEARCH(" ",DT25)))</formula>
    </cfRule>
  </conditionalFormatting>
  <conditionalFormatting sqref="DU25:DU28">
    <cfRule type="containsText" dxfId="1204" priority="546" operator="containsText" text=" ">
      <formula>NOT(ISERROR(SEARCH(" ",DU25)))</formula>
    </cfRule>
    <cfRule type="containsText" dxfId="1203" priority="547" operator="containsText" text=" ">
      <formula>NOT(ISERROR(SEARCH(" ",DU25)))</formula>
    </cfRule>
  </conditionalFormatting>
  <conditionalFormatting sqref="DV25:DV28">
    <cfRule type="containsText" dxfId="1202" priority="585" operator="containsText" text=" ">
      <formula>NOT(ISERROR(SEARCH(" ",DV25)))</formula>
    </cfRule>
  </conditionalFormatting>
  <conditionalFormatting sqref="EF25:EF28">
    <cfRule type="containsText" dxfId="1201" priority="542" operator="containsText" text=" ">
      <formula>NOT(ISERROR(SEARCH(" ",EF25)))</formula>
    </cfRule>
  </conditionalFormatting>
  <conditionalFormatting sqref="EI25:EI28">
    <cfRule type="containsText" dxfId="1200" priority="540" operator="containsText" text=" ">
      <formula>NOT(ISERROR(SEARCH(" ",EI25)))</formula>
    </cfRule>
  </conditionalFormatting>
  <conditionalFormatting sqref="EK25:EK28">
    <cfRule type="containsText" dxfId="1199" priority="535" operator="containsText" text=" ">
      <formula>NOT(ISERROR(SEARCH(" ",EK25)))</formula>
    </cfRule>
  </conditionalFormatting>
  <conditionalFormatting sqref="EM25:EM28">
    <cfRule type="containsText" dxfId="1198" priority="528" operator="containsText" text=" ">
      <formula>NOT(ISERROR(SEARCH(" ",EM25)))</formula>
    </cfRule>
    <cfRule type="cellIs" dxfId="1197" priority="529" operator="equal">
      <formula>0</formula>
    </cfRule>
    <cfRule type="containsText" dxfId="1196" priority="530" operator="containsText" text=" ">
      <formula>NOT(ISERROR(SEARCH(" ",EM25)))</formula>
    </cfRule>
  </conditionalFormatting>
  <conditionalFormatting sqref="EP25:EP28">
    <cfRule type="containsText" dxfId="1195" priority="534" operator="containsText" text=" ">
      <formula>NOT(ISERROR(SEARCH(" ",EP25)))</formula>
    </cfRule>
  </conditionalFormatting>
  <conditionalFormatting sqref="ES25:ES28">
    <cfRule type="containsText" dxfId="1194" priority="532" operator="containsText" text=" ">
      <formula>NOT(ISERROR(SEARCH(" ",ES25)))</formula>
    </cfRule>
  </conditionalFormatting>
  <conditionalFormatting sqref="EU25:EU28">
    <cfRule type="containsText" dxfId="1193" priority="527" operator="containsText" text=" ">
      <formula>NOT(ISERROR(SEARCH(" ",EU25)))</formula>
    </cfRule>
  </conditionalFormatting>
  <conditionalFormatting sqref="EW25:EW28">
    <cfRule type="containsText" dxfId="1192" priority="520" operator="containsText" text=" ">
      <formula>NOT(ISERROR(SEARCH(" ",EW25)))</formula>
    </cfRule>
    <cfRule type="cellIs" dxfId="1191" priority="521" operator="equal">
      <formula>0</formula>
    </cfRule>
    <cfRule type="containsText" dxfId="1190" priority="522" operator="containsText" text=" ">
      <formula>NOT(ISERROR(SEARCH(" ",EW25)))</formula>
    </cfRule>
  </conditionalFormatting>
  <conditionalFormatting sqref="EZ25:EZ28">
    <cfRule type="containsText" dxfId="1189" priority="526" operator="containsText" text=" ">
      <formula>NOT(ISERROR(SEARCH(" ",EZ25)))</formula>
    </cfRule>
  </conditionalFormatting>
  <conditionalFormatting sqref="FC25:FC28">
    <cfRule type="containsText" dxfId="1188" priority="524" operator="containsText" text=" ">
      <formula>NOT(ISERROR(SEARCH(" ",FC25)))</formula>
    </cfRule>
  </conditionalFormatting>
  <conditionalFormatting sqref="FE25:FE28">
    <cfRule type="containsText" dxfId="1187" priority="519" operator="containsText" text=" ">
      <formula>NOT(ISERROR(SEARCH(" ",FE25)))</formula>
    </cfRule>
  </conditionalFormatting>
  <conditionalFormatting sqref="FG25:FG28">
    <cfRule type="containsText" dxfId="1186" priority="512" operator="containsText" text=" ">
      <formula>NOT(ISERROR(SEARCH(" ",FG25)))</formula>
    </cfRule>
    <cfRule type="cellIs" dxfId="1185" priority="513" operator="equal">
      <formula>0</formula>
    </cfRule>
    <cfRule type="containsText" dxfId="1184" priority="514" operator="containsText" text=" ">
      <formula>NOT(ISERROR(SEARCH(" ",FG25)))</formula>
    </cfRule>
  </conditionalFormatting>
  <conditionalFormatting sqref="FJ25:FJ28">
    <cfRule type="containsText" dxfId="1183" priority="518" operator="containsText" text=" ">
      <formula>NOT(ISERROR(SEARCH(" ",FJ25)))</formula>
    </cfRule>
  </conditionalFormatting>
  <conditionalFormatting sqref="FM25:FM28">
    <cfRule type="containsText" dxfId="1182" priority="516" operator="containsText" text=" ">
      <formula>NOT(ISERROR(SEARCH(" ",FM25)))</formula>
    </cfRule>
  </conditionalFormatting>
  <conditionalFormatting sqref="FO25:FO28">
    <cfRule type="containsText" dxfId="1181" priority="511" operator="containsText" text=" ">
      <formula>NOT(ISERROR(SEARCH(" ",FO25)))</formula>
    </cfRule>
  </conditionalFormatting>
  <conditionalFormatting sqref="FR5:FR69">
    <cfRule type="containsText" dxfId="1180" priority="114" operator="containsText" text=" ">
      <formula>NOT(ISERROR(SEARCH(" ",FR5)))</formula>
    </cfRule>
    <cfRule type="containsText" dxfId="1179" priority="115" operator="containsText" text=" ">
      <formula>NOT(ISERROR(SEARCH(" ",FR5)))</formula>
    </cfRule>
  </conditionalFormatting>
  <conditionalFormatting sqref="FV19:FV23">
    <cfRule type="containsText" dxfId="1178" priority="356" operator="containsText" text=" ">
      <formula>NOT(ISERROR(SEARCH(" ",FV19)))</formula>
    </cfRule>
  </conditionalFormatting>
  <conditionalFormatting sqref="FV24:FV25">
    <cfRule type="containsText" dxfId="1177" priority="352" operator="containsText" text=" ">
      <formula>NOT(ISERROR(SEARCH(" ",FV24)))</formula>
    </cfRule>
    <cfRule type="containsText" dxfId="1176" priority="353" operator="containsText" text=" ">
      <formula>NOT(ISERROR(SEARCH(" ",FV24)))</formula>
    </cfRule>
  </conditionalFormatting>
  <conditionalFormatting sqref="A35 AT21:AU21 BI4:BI21 AG2 BG4:BG21 AT5:AT20 AW21 AY21 AH1 AD1:AD2 AI2:BB2 BC3:BD21 BD2 AL1:BD1 AJ1 BJ7:BL8 BN7:BT8 BJ9:BT10 BJ17:BL19 BN17:BT19 BN21:BT21 BJ13:BT16 BJ11:BL12 BN11:BT12 BM7 BM29 BM19:BM21 BJ21:BL21 AE2 A3:I3 AD3:AE3 BC23:BD24 BG23:BG24 BI23:BT24 A1:C2 E1:I2 Y1:AC1 BJ43:BT43 Y4 AB4:AC4 BJ4:BT6 BL2:BU2 BZ2:CC2 BZ43 BZ23:BZ24 BZ21 BL3:CC3 BV4:BZ4 CB4:CC4 BZ6:BZ19 CB6:CC19 CB21:CC21 CB23:CC24 BV5:BV24 BC44:BD45 BC47:BD48 BC50:BD51 BC53:BD53 BG44:BG45 BG47:BG48 BG50:BG51 BG53 BI44:BI45 BI47:BI48 BI50:BI51 BZ45 BZ47 BZ49 BZ51 BJ44:BV52 CB43:CC53 BI53:BV53 CA6:CA24 DB2:DB4 DX2:DY4 CH1 BC57:BD57 BC59:BD59 BC61:BD61 BC63:BD63 BC65:BD65 BC67:BD67 BG57 BG59 BG61 BG63 BG65 BG67 BI57 BI59 BI61 BI63 BI65 BI67 CH5:CH24 CR5:CR24 EL2:EL4 EV2:EV4 FF2:FF4 CR29:CR67 CH29:CH67 CA29:CA53 BV29:BV43 BI29:BI42 BG29:BG42 BC29:BD42 GF3:GJ3 HB2:XFD4">
    <cfRule type="containsText" dxfId="1175" priority="1623" operator="containsText" text=" ">
      <formula>NOT(ISERROR(SEARCH(" ",A1)))</formula>
    </cfRule>
  </conditionalFormatting>
  <conditionalFormatting sqref="F44:F53 A5 F29:F35 BG70:BG1048576 H5:H21 E5:F21 F36:G38 E39:G42 C36:C38 BJ31:BT42 A4:C4 AE1:AG1 AF2:AF3 E23:F24 H23:H24 A20:A22 E4:I4 AD31:AD42 AD5:AD19 AD4:AF4 R5:Z5 Y8:Y19 Y31:Y42 BZ31:BZ42 CB31:CC42 Z6:Z24 BZ44 BZ46 BZ48 BZ50 BZ52:BZ53 A70:O1048576 A44:A67 Q70:AG1048576 C44:D53 AD44:AD67 F54:G67 R6:W24 R29:W67 Z29:Z43 H29:H35 E29:E38 Y44:Z67 Y6 X6:X69">
    <cfRule type="containsText" dxfId="1174" priority="1675" operator="containsText" text=" ">
      <formula>NOT(ISERROR(SEARCH(" ",A1)))</formula>
    </cfRule>
  </conditionalFormatting>
  <conditionalFormatting sqref="J1:K1 J3:K3">
    <cfRule type="containsText" dxfId="1173" priority="1205" operator="containsText" text=" ">
      <formula>NOT(ISERROR(SEARCH(" ",J1)))</formula>
    </cfRule>
  </conditionalFormatting>
  <conditionalFormatting sqref="L1 GF8 GF10 GF14:GF15 GF17:GF22 FP26 GF24:GF25 GJ24:GJ27 GJ20:GJ22 GJ17:GJ18 GJ14 GJ6:GJ9 FP2:FQ2 FT3:FV3 FP3:FP9 FP48:FP69 FW1:GJ2 FP70:FQ1048576 FQ4 FV48:FV69 FX5:GJ5 FX6:GE25 GJ43:XFD69 GF29 GF50 GF31 GF52 GF35:GF36 GF56:GF57 GF38:GF43 GF59:GF64 GF45:GF46 GF66:GF67 FV26 FW47:GF47 FW68:GF68 FW35:GE46 FW48:GE67 FW69:GE69 FX26:GF26 FX27:GE34 FW5:FW34 GG6:GI69 FS4:GJ4 FS70:XFD1048576 FS2:FV2">
    <cfRule type="containsText" dxfId="1172" priority="777" operator="containsText" text=" ">
      <formula>NOT(ISERROR(SEARCH(" ",L1)))</formula>
    </cfRule>
  </conditionalFormatting>
  <conditionalFormatting sqref="N1:O4">
    <cfRule type="containsText" dxfId="1171" priority="1359" operator="containsText" text=" ">
      <formula>NOT(ISERROR(SEARCH(" ",N1)))</formula>
    </cfRule>
  </conditionalFormatting>
  <conditionalFormatting sqref="P1 P3">
    <cfRule type="containsText" dxfId="1170" priority="1325" operator="containsText" text=" ">
      <formula>NOT(ISERROR(SEARCH(" ",P1)))</formula>
    </cfRule>
  </conditionalFormatting>
  <conditionalFormatting sqref="P2 BZ5:CC5 DB1 CH3:CJ3 BL1:CD1 DW1:DY1 CL3 CN3 CP3 CR3 CT3 CV3 CX3 CZ3 BJ54:BT67 CB54:CC67 DX5:DY24 DB5:DB24 CF5:CS24 P70:P1048576 BC70:BD1048576 EL5:EL24 EL1 BH70:EL1048576 EV1 EV5:EV24 EV70:EV1048576 FF5:FF24 FF70:FF1048576 FF1 FP1:FQ1 FF29:FF67 EV29:EV67 EL29:EL67 CF29:CS67 DB29:DB67 DX29:DY67 HB1:XFD1 HB5:XFD5 GQ29:XFD37 GJ29:GJ37 FP29:FP47 GJ10:GJ13 FP10:FP24 GJ23 GJ19 GJ38:XFD42 GJ15:GJ16 FV29:FV47 HC6:XFD24 HB6:HB25 FS1:FV1">
    <cfRule type="containsText" dxfId="1169" priority="1324" operator="containsText" text=" ">
      <formula>NOT(ISERROR(SEARCH(" ",P1)))</formula>
    </cfRule>
  </conditionalFormatting>
  <conditionalFormatting sqref="Q1 Q3">
    <cfRule type="containsText" dxfId="1168" priority="1323" operator="containsText" text=" ">
      <formula>NOT(ISERROR(SEARCH(" ",Q1)))</formula>
    </cfRule>
  </conditionalFormatting>
  <conditionalFormatting sqref="T1 T3">
    <cfRule type="containsText" dxfId="1167" priority="1293" operator="containsText" text=" ">
      <formula>NOT(ISERROR(SEARCH(" ",T1)))</formula>
    </cfRule>
  </conditionalFormatting>
  <conditionalFormatting sqref="U1 U3">
    <cfRule type="containsText" dxfId="1166" priority="1288" operator="containsText" text=" ">
      <formula>NOT(ISERROR(SEARCH(" ",U1)))</formula>
    </cfRule>
  </conditionalFormatting>
  <conditionalFormatting sqref="V1:W1 V3:W3">
    <cfRule type="containsText" dxfId="1165" priority="929" operator="containsText" text=" ">
      <formula>NOT(ISERROR(SEARCH(" ",V1)))</formula>
    </cfRule>
  </conditionalFormatting>
  <conditionalFormatting sqref="DW2:DW4 DC1 DC5:DC24 DC29:DC67">
    <cfRule type="containsText" dxfId="1164" priority="1127" operator="containsText" text=" ">
      <formula>NOT(ISERROR(SEARCH(" ",DC1)))</formula>
    </cfRule>
  </conditionalFormatting>
  <conditionalFormatting sqref="EH1 EF3:EG3 DZ1 EK1 ED5:EH24 ED29:EH67">
    <cfRule type="containsText" dxfId="1163" priority="921" operator="containsText" text=" ">
      <formula>NOT(ISERROR(SEARCH(" ",DZ1)))</formula>
    </cfRule>
  </conditionalFormatting>
  <conditionalFormatting sqref="EH4 EF1 EF5:EF24 EF29:EF67">
    <cfRule type="containsText" dxfId="1162" priority="922" operator="containsText" text=" ">
      <formula>NOT(ISERROR(SEARCH(" ",EF1)))</formula>
    </cfRule>
  </conditionalFormatting>
  <conditionalFormatting sqref="EK2:EK4 EI1 EI5:EI24 EI29:EI67">
    <cfRule type="containsText" dxfId="1161" priority="907" operator="containsText" text=" ">
      <formula>NOT(ISERROR(SEARCH(" ",EI1)))</formula>
    </cfRule>
  </conditionalFormatting>
  <conditionalFormatting sqref="ER1 EP3:EQ3 EU1 EN5:ER24 EN29:ER67">
    <cfRule type="containsText" dxfId="1160" priority="824" operator="containsText" text=" ">
      <formula>NOT(ISERROR(SEARCH(" ",EN1)))</formula>
    </cfRule>
  </conditionalFormatting>
  <conditionalFormatting sqref="ER4 EP1 EP5:EP24 EP29:EP67">
    <cfRule type="containsText" dxfId="1159" priority="825" operator="containsText" text=" ">
      <formula>NOT(ISERROR(SEARCH(" ",EP1)))</formula>
    </cfRule>
  </conditionalFormatting>
  <conditionalFormatting sqref="EU2:EU4 ES1 ES5:ES24 ES29:ES67">
    <cfRule type="containsText" dxfId="1158" priority="820" operator="containsText" text=" ">
      <formula>NOT(ISERROR(SEARCH(" ",ES1)))</formula>
    </cfRule>
  </conditionalFormatting>
  <conditionalFormatting sqref="FB1 EZ3:FA3 FE1 EX5:FB24 EX29:FB67">
    <cfRule type="containsText" dxfId="1157" priority="809" operator="containsText" text=" ">
      <formula>NOT(ISERROR(SEARCH(" ",EX1)))</formula>
    </cfRule>
  </conditionalFormatting>
  <conditionalFormatting sqref="FB4 EZ1 EZ5:EZ24 EZ29:EZ67">
    <cfRule type="containsText" dxfId="1156" priority="810" operator="containsText" text=" ">
      <formula>NOT(ISERROR(SEARCH(" ",EZ1)))</formula>
    </cfRule>
  </conditionalFormatting>
  <conditionalFormatting sqref="FE2:FE4 FC1 FC5:FC24 FC29:FC67">
    <cfRule type="containsText" dxfId="1155" priority="805" operator="containsText" text=" ">
      <formula>NOT(ISERROR(SEARCH(" ",FC1)))</formula>
    </cfRule>
  </conditionalFormatting>
  <conditionalFormatting sqref="FL1 FJ3:FK3 FO1 FH5:FL24 FH29:FL67">
    <cfRule type="containsText" dxfId="1154" priority="794" operator="containsText" text=" ">
      <formula>NOT(ISERROR(SEARCH(" ",FH1)))</formula>
    </cfRule>
  </conditionalFormatting>
  <conditionalFormatting sqref="FL4 FJ1 FJ5:FJ24 FJ29:FJ67">
    <cfRule type="containsText" dxfId="1153" priority="795" operator="containsText" text=" ">
      <formula>NOT(ISERROR(SEARCH(" ",FJ1)))</formula>
    </cfRule>
  </conditionalFormatting>
  <conditionalFormatting sqref="FO2:FO4 FM1 FM5:FM24 FM29:FM67">
    <cfRule type="containsText" dxfId="1152" priority="790" operator="containsText" text=" ">
      <formula>NOT(ISERROR(SEARCH(" ",FM1)))</formula>
    </cfRule>
  </conditionalFormatting>
  <conditionalFormatting sqref="GN1:HA2 GK4:HA4">
    <cfRule type="containsText" dxfId="1151" priority="218" operator="containsText" text=" ">
      <formula>NOT(ISERROR(SEARCH(" ",GK1)))</formula>
    </cfRule>
  </conditionalFormatting>
  <conditionalFormatting sqref="CH2 CP2 CT2">
    <cfRule type="containsText" dxfId="1150" priority="1173" operator="containsText" text=" ">
      <formula>NOT(ISERROR(SEARCH(" ",CH2)))</formula>
    </cfRule>
  </conditionalFormatting>
  <conditionalFormatting sqref="CJ2 CR2 CN2 CL2 CV2 CZ2 CX2">
    <cfRule type="containsText" dxfId="1149" priority="1172" operator="containsText" text=" ">
      <formula>NOT(ISERROR(SEARCH(" ",CJ2)))</formula>
    </cfRule>
  </conditionalFormatting>
  <conditionalFormatting sqref="DC2 DG2 DK2 DO2 DS2">
    <cfRule type="containsText" dxfId="1148" priority="1125" operator="containsText" text=" ">
      <formula>NOT(ISERROR(SEARCH(" ",DC2)))</formula>
    </cfRule>
  </conditionalFormatting>
  <conditionalFormatting sqref="DE2 DI2 DM2 DQ2 DU2">
    <cfRule type="containsText" dxfId="1147" priority="1124" operator="containsText" text=" ">
      <formula>NOT(ISERROR(SEARCH(" ",DE2)))</formula>
    </cfRule>
  </conditionalFormatting>
  <conditionalFormatting sqref="FR70:FR1048576 FR2:FR4">
    <cfRule type="containsText" dxfId="1146" priority="118" operator="containsText" text=" ">
      <formula>NOT(ISERROR(SEARCH(" ",FR2)))</formula>
    </cfRule>
  </conditionalFormatting>
  <conditionalFormatting sqref="BA4:BB4 BB3">
    <cfRule type="containsText" dxfId="1145" priority="1574" operator="containsText" text=" ">
      <formula>NOT(ISERROR(SEARCH(" ",BA3)))</formula>
    </cfRule>
  </conditionalFormatting>
  <conditionalFormatting sqref="DC3 DG3 DI3 DK3 DM3 DO3 DQ3 DS3 DU3 DE3 DC6:DD24 DW5:DW24 DF6:DF24 DH6:DH24 DJ6:DJ24 DL6:DL24 DN6:DN24 DC5:DC24 DC29:DD67 DN29:DN67 DL29:DL67 DJ29:DJ67 DH29:DH67 DF29:DF67 DW29:DW67">
    <cfRule type="containsText" dxfId="1144" priority="1126" operator="containsText" text=" ">
      <formula>NOT(ISERROR(SEARCH(" ",DC3)))</formula>
    </cfRule>
  </conditionalFormatting>
  <conditionalFormatting sqref="EI3 EI6:EJ24 EI5:EI24 EI29:EJ67">
    <cfRule type="containsText" dxfId="1143" priority="906" operator="containsText" text=" ">
      <formula>NOT(ISERROR(SEARCH(" ",EI3)))</formula>
    </cfRule>
  </conditionalFormatting>
  <conditionalFormatting sqref="ES3 ES6:ET24 ES5 ES29:ET67">
    <cfRule type="containsText" dxfId="1142" priority="819" operator="containsText" text=" ">
      <formula>NOT(ISERROR(SEARCH(" ",ES3)))</formula>
    </cfRule>
  </conditionalFormatting>
  <conditionalFormatting sqref="FC3 FC6:FD24 FC5 FC29:FD67">
    <cfRule type="containsText" dxfId="1141" priority="804" operator="containsText" text=" ">
      <formula>NOT(ISERROR(SEARCH(" ",FC3)))</formula>
    </cfRule>
  </conditionalFormatting>
  <conditionalFormatting sqref="FM3 FM6:FN24 FM5 FM29:FN67">
    <cfRule type="containsText" dxfId="1140" priority="789" operator="containsText" text=" ">
      <formula>NOT(ISERROR(SEARCH(" ",FM3)))</formula>
    </cfRule>
  </conditionalFormatting>
  <conditionalFormatting sqref="GL3 HA3 GQ3 GV3">
    <cfRule type="containsText" dxfId="1139" priority="219" operator="containsText" text=" ">
      <formula>NOT(ISERROR(SEARCH(" ",GL3)))</formula>
    </cfRule>
  </conditionalFormatting>
  <conditionalFormatting sqref="BF70:BF1048576 BE4:BE21 BE23:BE24 BE44:BE45 BE47:BE48 BE50:BE51 BE53 BE57 BE59 BE61 BE63 BE65 BE67 BE29:BE42">
    <cfRule type="containsText" dxfId="1138" priority="1564" operator="containsText" text=" ">
      <formula>NOT(ISERROR(SEARCH(" ",BE4)))</formula>
    </cfRule>
  </conditionalFormatting>
  <conditionalFormatting sqref="BF4:BF21 BF23:BF24 BF44:BF45 BF47:BF48 BF50:BF51 BF53 BF57 BF59 BF61 BF63 BF65 BF67 BF29:BF42">
    <cfRule type="cellIs" dxfId="1137" priority="1393" operator="greaterThan">
      <formula>$BF$3</formula>
    </cfRule>
  </conditionalFormatting>
  <conditionalFormatting sqref="BU4:BU24 BU29:BU43">
    <cfRule type="containsText" dxfId="1136" priority="1305" operator="containsText" text=" ">
      <formula>NOT(ISERROR(SEARCH(" ",BU4)))</formula>
    </cfRule>
  </conditionalFormatting>
  <conditionalFormatting sqref="DZ4:EA4 EC4">
    <cfRule type="containsText" dxfId="1135" priority="917" operator="containsText" text=" ">
      <formula>NOT(ISERROR(SEARCH(" ",DZ4)))</formula>
    </cfRule>
  </conditionalFormatting>
  <conditionalFormatting sqref="A23">
    <cfRule type="containsText" dxfId="1134" priority="1672" operator="containsText" text=" ">
      <formula>NOT(ISERROR(SEARCH(" ",A23)))</formula>
    </cfRule>
    <cfRule type="containsText" dxfId="1133" priority="1673" operator="containsText" text=" ">
      <formula>NOT(ISERROR(SEARCH(" ",A23)))</formula>
    </cfRule>
  </conditionalFormatting>
  <conditionalFormatting sqref="G5 G20:G24">
    <cfRule type="containsText" dxfId="1132" priority="1661" operator="containsText" text=" ">
      <formula>NOT(ISERROR(SEARCH(" ",G5)))</formula>
    </cfRule>
  </conditionalFormatting>
  <conditionalFormatting sqref="I23:I24 I5:I21 N5:O24 N29:O67 I29:I35">
    <cfRule type="containsText" dxfId="1131" priority="1617" operator="containsText" text=" ">
      <formula>NOT(ISERROR(SEARCH(" ",I5)))</formula>
    </cfRule>
  </conditionalFormatting>
  <conditionalFormatting sqref="J5:J24 J29:J67">
    <cfRule type="containsText" dxfId="1130" priority="1202" operator="containsText" text=" ">
      <formula>NOT(ISERROR(SEARCH(" ",J5)))</formula>
    </cfRule>
  </conditionalFormatting>
  <conditionalFormatting sqref="K5:M24 K29:M67">
    <cfRule type="containsText" dxfId="1129" priority="1183" operator="containsText" text=" ">
      <formula>NOT(ISERROR(SEARCH(" ",K5)))</formula>
    </cfRule>
  </conditionalFormatting>
  <conditionalFormatting sqref="P5:P24 P29:P42">
    <cfRule type="containsText" dxfId="1128" priority="1319" operator="containsText" text=" ">
      <formula>NOT(ISERROR(SEARCH(" ",P5)))</formula>
    </cfRule>
  </conditionalFormatting>
  <conditionalFormatting sqref="AB5:AC42">
    <cfRule type="containsText" dxfId="1127" priority="1358" operator="containsText" text=" ">
      <formula>NOT(ISERROR(SEARCH(" ",AB5)))</formula>
    </cfRule>
  </conditionalFormatting>
  <conditionalFormatting sqref="AE32:AF34 AF31 AE5:AF19">
    <cfRule type="containsText" dxfId="1126" priority="1391" operator="containsText" text=" ">
      <formula>NOT(ISERROR(SEARCH(" ",AE5)))</formula>
    </cfRule>
  </conditionalFormatting>
  <conditionalFormatting sqref="AE23:AF24 AE32:AF34 AF29:AF31 AE5:AF21">
    <cfRule type="cellIs" dxfId="1125" priority="1390" operator="equal">
      <formula>0</formula>
    </cfRule>
  </conditionalFormatting>
  <conditionalFormatting sqref="AG5 AG13:AG19">
    <cfRule type="containsText" dxfId="1124" priority="1570" operator="containsText" text=" ">
      <formula>NOT(ISERROR(SEARCH(" ",AG5)))</formula>
    </cfRule>
  </conditionalFormatting>
  <conditionalFormatting sqref="AH5 AH13:AH19 AI6:AI12">
    <cfRule type="containsText" dxfId="1123" priority="1615" operator="containsText" text=" ">
      <formula>NOT(ISERROR(SEARCH(" ",AH5)))</formula>
    </cfRule>
  </conditionalFormatting>
  <conditionalFormatting sqref="AL6:AL21 AI5:AL5 AJ6:AJ21 AJ23:AJ24 AL23:AL24 AL29:AL42 AJ29:AJ42">
    <cfRule type="containsText" dxfId="1122" priority="1589" operator="containsText" text=" ">
      <formula>NOT(ISERROR(SEARCH(" ",AI5)))</formula>
    </cfRule>
  </conditionalFormatting>
  <conditionalFormatting sqref="AN23:AN24 AN5:AN21 AN29:AN42">
    <cfRule type="containsText" dxfId="1121" priority="1579" operator="containsText" text=" ">
      <formula>NOT(ISERROR(SEARCH(" ",AN5)))</formula>
    </cfRule>
  </conditionalFormatting>
  <conditionalFormatting sqref="AP5:AP21 AP23:AP24 AP29:AP42">
    <cfRule type="containsText" dxfId="1120" priority="1577" operator="containsText" text=" ">
      <formula>NOT(ISERROR(SEARCH(" ",AP5)))</formula>
    </cfRule>
  </conditionalFormatting>
  <conditionalFormatting sqref="AR5:AR21 AR23:AR24 AR29:AR42">
    <cfRule type="containsText" dxfId="1119" priority="1576" operator="containsText" text=" ">
      <formula>NOT(ISERROR(SEARCH(" ",AR5)))</formula>
    </cfRule>
  </conditionalFormatting>
  <conditionalFormatting sqref="BB5:BB21 BB23:BB24 BB29:BB42">
    <cfRule type="containsText" dxfId="1118" priority="1573" operator="containsText" text=" ">
      <formula>NOT(ISERROR(SEARCH(" ",BB5)))</formula>
    </cfRule>
  </conditionalFormatting>
  <conditionalFormatting sqref="BF5:BF21 BF23:BF24 BF44:BF45 BF47:BF48 BF50:BF51 BF53 BF57 BF59 BF61 BF63 BF65 BF67 BF29:BF42">
    <cfRule type="cellIs" dxfId="1117" priority="1394" operator="greaterThan">
      <formula>$BF$3</formula>
    </cfRule>
    <cfRule type="containsText" dxfId="1116" priority="1563" operator="containsText" text=" ">
      <formula>NOT(ISERROR(SEARCH(" ",BF5)))</formula>
    </cfRule>
  </conditionalFormatting>
  <conditionalFormatting sqref="BH5:BH21 BH23:BH24 BH44:BH45 BH47:BH48 BH50:BH51 BH53 BH57 BH59 BH61 BH63 BH65 BH67 BH29:BH42">
    <cfRule type="containsText" dxfId="1115" priority="1575" operator="containsText" text=" ">
      <formula>NOT(ISERROR(SEARCH(" ",BH5)))</formula>
    </cfRule>
  </conditionalFormatting>
  <conditionalFormatting sqref="BU5:BU24 BU29:BU43">
    <cfRule type="cellIs" dxfId="1114" priority="1304" operator="equal">
      <formula>0</formula>
    </cfRule>
  </conditionalFormatting>
  <conditionalFormatting sqref="BW5:BW24 BW29:BW53">
    <cfRule type="containsText" dxfId="1113" priority="1286" operator="containsText" text=" ">
      <formula>NOT(ISERROR(SEARCH(" ",BW5)))</formula>
    </cfRule>
  </conditionalFormatting>
  <conditionalFormatting sqref="BX5:BX24 BX29:BX53">
    <cfRule type="containsText" dxfId="1112" priority="1285" operator="containsText" text=" ">
      <formula>NOT(ISERROR(SEARCH(" ",BX5)))</formula>
    </cfRule>
  </conditionalFormatting>
  <conditionalFormatting sqref="BY5:BY24 BY29:BY53">
    <cfRule type="containsText" dxfId="1111" priority="1284" operator="containsText" text=" ">
      <formula>NOT(ISERROR(SEARCH(" ",BY5)))</formula>
    </cfRule>
  </conditionalFormatting>
  <conditionalFormatting sqref="CD5:CE24 CD29:CE67">
    <cfRule type="containsText" dxfId="1110" priority="923" operator="containsText" text=" ">
      <formula>NOT(ISERROR(SEARCH(" ",CD5)))</formula>
    </cfRule>
    <cfRule type="cellIs" dxfId="1109" priority="924" operator="equal">
      <formula>0</formula>
    </cfRule>
    <cfRule type="containsText" dxfId="1108" priority="925" operator="containsText" text=" ">
      <formula>NOT(ISERROR(SEARCH(" ",CD5)))</formula>
    </cfRule>
  </conditionalFormatting>
  <conditionalFormatting sqref="CJ5:CJ24 CJ29:CJ67">
    <cfRule type="containsText" dxfId="1107" priority="1091" operator="containsText" text=" ">
      <formula>NOT(ISERROR(SEARCH(" ",CJ5)))</formula>
    </cfRule>
    <cfRule type="containsText" dxfId="1106" priority="1128" operator="containsText" text=" ">
      <formula>NOT(ISERROR(SEARCH(" ",CJ5)))</formula>
    </cfRule>
  </conditionalFormatting>
  <conditionalFormatting sqref="CL5:CL24 CL29:CL67">
    <cfRule type="containsText" dxfId="1105" priority="1089" operator="containsText" text=" ">
      <formula>NOT(ISERROR(SEARCH(" ",CL5)))</formula>
    </cfRule>
    <cfRule type="containsText" dxfId="1104" priority="1090" operator="containsText" text=" ">
      <formula>NOT(ISERROR(SEARCH(" ",CL5)))</formula>
    </cfRule>
  </conditionalFormatting>
  <conditionalFormatting sqref="CN5:CN24 CN29:CN67">
    <cfRule type="containsText" dxfId="1103" priority="1087" operator="containsText" text=" ">
      <formula>NOT(ISERROR(SEARCH(" ",CN5)))</formula>
    </cfRule>
    <cfRule type="containsText" dxfId="1102" priority="1088" operator="containsText" text=" ">
      <formula>NOT(ISERROR(SEARCH(" ",CN5)))</formula>
    </cfRule>
  </conditionalFormatting>
  <conditionalFormatting sqref="CP5:CP24 CP29:CP67">
    <cfRule type="containsText" dxfId="1101" priority="1085" operator="containsText" text=" ">
      <formula>NOT(ISERROR(SEARCH(" ",CP5)))</formula>
    </cfRule>
    <cfRule type="containsText" dxfId="1100" priority="1086" operator="containsText" text=" ">
      <formula>NOT(ISERROR(SEARCH(" ",CP5)))</formula>
    </cfRule>
  </conditionalFormatting>
  <conditionalFormatting sqref="CR5:CR24 CR29:CR67">
    <cfRule type="containsText" dxfId="1099" priority="1083" operator="containsText" text=" ">
      <formula>NOT(ISERROR(SEARCH(" ",CR5)))</formula>
    </cfRule>
    <cfRule type="containsText" dxfId="1098" priority="1084" operator="containsText" text=" ">
      <formula>NOT(ISERROR(SEARCH(" ",CR5)))</formula>
    </cfRule>
  </conditionalFormatting>
  <conditionalFormatting sqref="CT5:CT24 CT29:CT67">
    <cfRule type="containsText" dxfId="1097" priority="1080" operator="containsText" text=" ">
      <formula>NOT(ISERROR(SEARCH(" ",CT5)))</formula>
    </cfRule>
    <cfRule type="containsText" dxfId="1096" priority="1081" operator="containsText" text=" ">
      <formula>NOT(ISERROR(SEARCH(" ",CT5)))</formula>
    </cfRule>
    <cfRule type="containsText" dxfId="1095" priority="1082" operator="containsText" text=" ">
      <formula>NOT(ISERROR(SEARCH(" ",CT5)))</formula>
    </cfRule>
  </conditionalFormatting>
  <conditionalFormatting sqref="CV5:CV24 CV29:CV67">
    <cfRule type="containsText" dxfId="1094" priority="1077" operator="containsText" text=" ">
      <formula>NOT(ISERROR(SEARCH(" ",CV5)))</formula>
    </cfRule>
    <cfRule type="containsText" dxfId="1093" priority="1078" operator="containsText" text=" ">
      <formula>NOT(ISERROR(SEARCH(" ",CV5)))</formula>
    </cfRule>
    <cfRule type="containsText" dxfId="1092" priority="1079" operator="containsText" text=" ">
      <formula>NOT(ISERROR(SEARCH(" ",CV5)))</formula>
    </cfRule>
  </conditionalFormatting>
  <conditionalFormatting sqref="CX5:CX24 CX29:CX67">
    <cfRule type="containsText" dxfId="1091" priority="1074" operator="containsText" text=" ">
      <formula>NOT(ISERROR(SEARCH(" ",CX5)))</formula>
    </cfRule>
    <cfRule type="containsText" dxfId="1090" priority="1075" operator="containsText" text=" ">
      <formula>NOT(ISERROR(SEARCH(" ",CX5)))</formula>
    </cfRule>
    <cfRule type="containsText" dxfId="1089" priority="1076" operator="containsText" text=" ">
      <formula>NOT(ISERROR(SEARCH(" ",CX5)))</formula>
    </cfRule>
  </conditionalFormatting>
  <conditionalFormatting sqref="CZ5:CZ24 CZ29:CZ67">
    <cfRule type="containsText" dxfId="1088" priority="1071" operator="containsText" text=" ">
      <formula>NOT(ISERROR(SEARCH(" ",CZ5)))</formula>
    </cfRule>
    <cfRule type="containsText" dxfId="1087" priority="1072" operator="containsText" text=" ">
      <formula>NOT(ISERROR(SEARCH(" ",CZ5)))</formula>
    </cfRule>
    <cfRule type="containsText" dxfId="1086" priority="1073" operator="containsText" text=" ">
      <formula>NOT(ISERROR(SEARCH(" ",CZ5)))</formula>
    </cfRule>
  </conditionalFormatting>
  <conditionalFormatting sqref="DD5 DF5 DH5 DJ5 DL5 DN5">
    <cfRule type="containsText" dxfId="1085" priority="1105" operator="containsText" text=" ">
      <formula>NOT(ISERROR(SEARCH(" ",DD5)))</formula>
    </cfRule>
  </conditionalFormatting>
  <conditionalFormatting sqref="DE5:DE24 DE29:DE67">
    <cfRule type="containsText" dxfId="1084" priority="1069" operator="containsText" text=" ">
      <formula>NOT(ISERROR(SEARCH(" ",DE5)))</formula>
    </cfRule>
    <cfRule type="containsText" dxfId="1083" priority="1070" operator="containsText" text=" ">
      <formula>NOT(ISERROR(SEARCH(" ",DE5)))</formula>
    </cfRule>
  </conditionalFormatting>
  <conditionalFormatting sqref="DG5:DG24 DG29:DG67">
    <cfRule type="containsText" dxfId="1082" priority="1067" operator="containsText" text=" ">
      <formula>NOT(ISERROR(SEARCH(" ",DG5)))</formula>
    </cfRule>
    <cfRule type="containsText" dxfId="1081" priority="1068" operator="containsText" text=" ">
      <formula>NOT(ISERROR(SEARCH(" ",DG5)))</formula>
    </cfRule>
  </conditionalFormatting>
  <conditionalFormatting sqref="DI5:DI24 DI29:DI67">
    <cfRule type="containsText" dxfId="1080" priority="1065" operator="containsText" text=" ">
      <formula>NOT(ISERROR(SEARCH(" ",DI5)))</formula>
    </cfRule>
    <cfRule type="containsText" dxfId="1079" priority="1066" operator="containsText" text=" ">
      <formula>NOT(ISERROR(SEARCH(" ",DI5)))</formula>
    </cfRule>
  </conditionalFormatting>
  <conditionalFormatting sqref="DK5:DK24 DK29:DK67">
    <cfRule type="containsText" dxfId="1078" priority="1063" operator="containsText" text=" ">
      <formula>NOT(ISERROR(SEARCH(" ",DK5)))</formula>
    </cfRule>
    <cfRule type="containsText" dxfId="1077" priority="1064" operator="containsText" text=" ">
      <formula>NOT(ISERROR(SEARCH(" ",DK5)))</formula>
    </cfRule>
  </conditionalFormatting>
  <conditionalFormatting sqref="DM5:DM24 DM29:DM67">
    <cfRule type="containsText" dxfId="1076" priority="1061" operator="containsText" text=" ">
      <formula>NOT(ISERROR(SEARCH(" ",DM5)))</formula>
    </cfRule>
    <cfRule type="containsText" dxfId="1075" priority="1062" operator="containsText" text=" ">
      <formula>NOT(ISERROR(SEARCH(" ",DM5)))</formula>
    </cfRule>
  </conditionalFormatting>
  <conditionalFormatting sqref="DO5:DO24 DO29:DO67">
    <cfRule type="containsText" dxfId="1074" priority="1059" operator="containsText" text=" ">
      <formula>NOT(ISERROR(SEARCH(" ",DO5)))</formula>
    </cfRule>
    <cfRule type="containsText" dxfId="1073" priority="1060" operator="containsText" text=" ">
      <formula>NOT(ISERROR(SEARCH(" ",DO5)))</formula>
    </cfRule>
  </conditionalFormatting>
  <conditionalFormatting sqref="DQ5:DQ24 DQ29:DQ67">
    <cfRule type="containsText" dxfId="1072" priority="1057" operator="containsText" text=" ">
      <formula>NOT(ISERROR(SEARCH(" ",DQ5)))</formula>
    </cfRule>
    <cfRule type="containsText" dxfId="1071" priority="1058" operator="containsText" text=" ">
      <formula>NOT(ISERROR(SEARCH(" ",DQ5)))</formula>
    </cfRule>
  </conditionalFormatting>
  <conditionalFormatting sqref="DS5:DS24 DS29:DS67">
    <cfRule type="containsText" dxfId="1070" priority="1055" operator="containsText" text=" ">
      <formula>NOT(ISERROR(SEARCH(" ",DS5)))</formula>
    </cfRule>
    <cfRule type="containsText" dxfId="1069" priority="1056" operator="containsText" text=" ">
      <formula>NOT(ISERROR(SEARCH(" ",DS5)))</formula>
    </cfRule>
  </conditionalFormatting>
  <conditionalFormatting sqref="DU5:DU24 DU29:DU67">
    <cfRule type="containsText" dxfId="1068" priority="1053" operator="containsText" text=" ">
      <formula>NOT(ISERROR(SEARCH(" ",DU5)))</formula>
    </cfRule>
    <cfRule type="containsText" dxfId="1067" priority="1054" operator="containsText" text=" ">
      <formula>NOT(ISERROR(SEARCH(" ",DU5)))</formula>
    </cfRule>
  </conditionalFormatting>
  <conditionalFormatting sqref="DZ5:EA24 EC5:EC24 EC29:EC67 DZ29:EA67">
    <cfRule type="containsText" dxfId="1066" priority="828" operator="containsText" text=" ">
      <formula>NOT(ISERROR(SEARCH(" ",DZ5)))</formula>
    </cfRule>
    <cfRule type="cellIs" dxfId="1065" priority="829" operator="equal">
      <formula>0</formula>
    </cfRule>
    <cfRule type="containsText" dxfId="1064" priority="830" operator="containsText" text=" ">
      <formula>NOT(ISERROR(SEARCH(" ",DZ5)))</formula>
    </cfRule>
  </conditionalFormatting>
  <conditionalFormatting sqref="EK5:EK24 EK29:EK67">
    <cfRule type="containsText" dxfId="1063" priority="827" operator="containsText" text=" ">
      <formula>NOT(ISERROR(SEARCH(" ",EK5)))</formula>
    </cfRule>
  </conditionalFormatting>
  <conditionalFormatting sqref="EM5:EM24 EM29:EM67">
    <cfRule type="containsText" dxfId="1062" priority="813" operator="containsText" text=" ">
      <formula>NOT(ISERROR(SEARCH(" ",EM5)))</formula>
    </cfRule>
    <cfRule type="cellIs" dxfId="1061" priority="814" operator="equal">
      <formula>0</formula>
    </cfRule>
    <cfRule type="containsText" dxfId="1060" priority="815" operator="containsText" text=" ">
      <formula>NOT(ISERROR(SEARCH(" ",EM5)))</formula>
    </cfRule>
  </conditionalFormatting>
  <conditionalFormatting sqref="EU5:EU24 EU29:EU67">
    <cfRule type="containsText" dxfId="1059" priority="812" operator="containsText" text=" ">
      <formula>NOT(ISERROR(SEARCH(" ",EU5)))</formula>
    </cfRule>
  </conditionalFormatting>
  <conditionalFormatting sqref="EW5:EW24 EW29:EW67">
    <cfRule type="containsText" dxfId="1058" priority="798" operator="containsText" text=" ">
      <formula>NOT(ISERROR(SEARCH(" ",EW5)))</formula>
    </cfRule>
    <cfRule type="cellIs" dxfId="1057" priority="799" operator="equal">
      <formula>0</formula>
    </cfRule>
    <cfRule type="containsText" dxfId="1056" priority="800" operator="containsText" text=" ">
      <formula>NOT(ISERROR(SEARCH(" ",EW5)))</formula>
    </cfRule>
  </conditionalFormatting>
  <conditionalFormatting sqref="FE5:FE24 FE29:FE67">
    <cfRule type="containsText" dxfId="1055" priority="797" operator="containsText" text=" ">
      <formula>NOT(ISERROR(SEARCH(" ",FE5)))</formula>
    </cfRule>
  </conditionalFormatting>
  <conditionalFormatting sqref="FG5:FG24 FG29:FG67">
    <cfRule type="containsText" dxfId="1054" priority="783" operator="containsText" text=" ">
      <formula>NOT(ISERROR(SEARCH(" ",FG5)))</formula>
    </cfRule>
    <cfRule type="cellIs" dxfId="1053" priority="784" operator="equal">
      <formula>0</formula>
    </cfRule>
    <cfRule type="containsText" dxfId="1052" priority="785" operator="containsText" text=" ">
      <formula>NOT(ISERROR(SEARCH(" ",FG5)))</formula>
    </cfRule>
  </conditionalFormatting>
  <conditionalFormatting sqref="FO5:FO24 FO29:FO67">
    <cfRule type="containsText" dxfId="1051" priority="782" operator="containsText" text=" ">
      <formula>NOT(ISERROR(SEARCH(" ",FO5)))</formula>
    </cfRule>
  </conditionalFormatting>
  <conditionalFormatting sqref="FQ5:FQ69 FS5:FT69 FV5:FV18">
    <cfRule type="containsText" dxfId="1050" priority="354" operator="containsText" text=" ">
      <formula>NOT(ISERROR(SEARCH(" ",FQ5)))</formula>
    </cfRule>
    <cfRule type="containsText" dxfId="1049" priority="355" operator="containsText" text=" ">
      <formula>NOT(ISERROR(SEARCH(" ",FQ5)))</formula>
    </cfRule>
  </conditionalFormatting>
  <conditionalFormatting sqref="CU6:CU24 CU29:CU67">
    <cfRule type="containsText" dxfId="1048" priority="1140" operator="containsText" text=" ">
      <formula>NOT(ISERROR(SEARCH(" ",CU6)))</formula>
    </cfRule>
  </conditionalFormatting>
  <conditionalFormatting sqref="CW6:CW24 CW29:CW67">
    <cfRule type="containsText" dxfId="1047" priority="1139" operator="containsText" text=" ">
      <formula>NOT(ISERROR(SEARCH(" ",CW6)))</formula>
    </cfRule>
  </conditionalFormatting>
  <conditionalFormatting sqref="CY6:CY24 CY29:CY67">
    <cfRule type="containsText" dxfId="1046" priority="1138" operator="containsText" text=" ">
      <formula>NOT(ISERROR(SEARCH(" ",CY6)))</formula>
    </cfRule>
  </conditionalFormatting>
  <conditionalFormatting sqref="DA6:DA24 DA29:DA67">
    <cfRule type="containsText" dxfId="1045" priority="1137" operator="containsText" text=" ">
      <formula>NOT(ISERROR(SEARCH(" ",DA6)))</formula>
    </cfRule>
  </conditionalFormatting>
  <conditionalFormatting sqref="DP6:DP24 DP29:DP67">
    <cfRule type="containsText" dxfId="1044" priority="1119" operator="containsText" text=" ">
      <formula>NOT(ISERROR(SEARCH(" ",DP6)))</formula>
    </cfRule>
  </conditionalFormatting>
  <conditionalFormatting sqref="DR6:DR24 DR29:DR67">
    <cfRule type="containsText" dxfId="1043" priority="1118" operator="containsText" text=" ">
      <formula>NOT(ISERROR(SEARCH(" ",DR6)))</formula>
    </cfRule>
  </conditionalFormatting>
  <conditionalFormatting sqref="DT6:DT24 DT29:DT67">
    <cfRule type="containsText" dxfId="1042" priority="1117" operator="containsText" text=" ">
      <formula>NOT(ISERROR(SEARCH(" ",DT6)))</formula>
    </cfRule>
  </conditionalFormatting>
  <conditionalFormatting sqref="DV6:DV24 DV29:DV67">
    <cfRule type="containsText" dxfId="1041" priority="1116" operator="containsText" text=" ">
      <formula>NOT(ISERROR(SEARCH(" ",DV6)))</formula>
    </cfRule>
  </conditionalFormatting>
  <conditionalFormatting sqref="BJ20:BL20 BN20:BT20 BJ30:BT30 BJ29:BL29 BN29:BT29 Y20:Y21 AD23:AD24 AD20:AD21 Y23:Y24 BZ29:BZ30 BZ20 CB20:CC20 CB29:CC30 Y29:Y30 AD29:AD30">
    <cfRule type="containsText" dxfId="1040" priority="1750" operator="containsText" text=" ">
      <formula>NOT(ISERROR(SEARCH(" ",Y20)))</formula>
    </cfRule>
  </conditionalFormatting>
  <conditionalFormatting sqref="AE20:AF21 AE23:AF24 AF29:AF31">
    <cfRule type="containsText" dxfId="1039" priority="1392" operator="containsText" text=" ">
      <formula>NOT(ISERROR(SEARCH(" ",AE20)))</formula>
    </cfRule>
  </conditionalFormatting>
  <conditionalFormatting sqref="AG20:AG24 AG29:AG43">
    <cfRule type="containsText" dxfId="1038" priority="1571" operator="containsText" text=" ">
      <formula>NOT(ISERROR(SEARCH(" ",AG20)))</formula>
    </cfRule>
  </conditionalFormatting>
  <conditionalFormatting sqref="AS20:AS21 AS23:AU24 AU20 AW20 AY20 AW23:AW24 AY23:AY24 BA29:BA31 AK20:AK21 AM20:AM21 AO20:AO21 AQ20:AQ21 AS29:AU42 AW29:AW42 AY29:AY42 AH20:AI21 BA35:BA42 AQ23:AQ24 AO23:AO24 AM23:AM24 AK23:AK24 AH23:AI24 AK29:AK42 AM29:AM42 AO29:AO42 AQ29:AQ42 AI29:AI42">
    <cfRule type="containsText" dxfId="1037" priority="1616" operator="containsText" text=" ">
      <formula>NOT(ISERROR(SEARCH(" ",AH20)))</formula>
    </cfRule>
  </conditionalFormatting>
  <conditionalFormatting sqref="BA20:BA21 BA23:BA24">
    <cfRule type="containsText" dxfId="1036" priority="1567" operator="containsText" text=" ">
      <formula>NOT(ISERROR(SEARCH(" ",BA20)))</formula>
    </cfRule>
  </conditionalFormatting>
  <conditionalFormatting sqref="H22 E22:F22">
    <cfRule type="containsText" dxfId="1035" priority="1382" operator="containsText" text=" ">
      <formula>NOT(ISERROR(SEARCH(" ",E22)))</formula>
    </cfRule>
  </conditionalFormatting>
  <conditionalFormatting sqref="BJ22:BL22 BN22:BT22 Y22 AD22 BZ22 CB22:CC22">
    <cfRule type="containsText" dxfId="1034" priority="1383" operator="containsText" text=" ">
      <formula>NOT(ISERROR(SEARCH(" ",Y22)))</formula>
    </cfRule>
  </conditionalFormatting>
  <conditionalFormatting sqref="AS22 AU22 AW22 AY22 AK22 AM22 AO22 AQ22 AH22:AI22">
    <cfRule type="containsText" dxfId="1033" priority="1378" operator="containsText" text=" ">
      <formula>NOT(ISERROR(SEARCH(" ",AH22)))</formula>
    </cfRule>
  </conditionalFormatting>
  <conditionalFormatting sqref="AL22 AJ22">
    <cfRule type="containsText" dxfId="1032" priority="1377" operator="containsText" text=" ">
      <formula>NOT(ISERROR(SEARCH(" ",AJ22)))</formula>
    </cfRule>
  </conditionalFormatting>
  <conditionalFormatting sqref="BI22 BG22 AT22 BC22:BD22 BM22">
    <cfRule type="containsText" dxfId="1031" priority="1380" operator="containsText" text=" ">
      <formula>NOT(ISERROR(SEARCH(" ",AT22)))</formula>
    </cfRule>
  </conditionalFormatting>
  <conditionalFormatting sqref="BF22 BF46 BF49 BF52 BF58 BF60 BF62 BF64 BF66">
    <cfRule type="cellIs" dxfId="1030" priority="1363" operator="greaterThan">
      <formula>$BF$3</formula>
    </cfRule>
    <cfRule type="cellIs" dxfId="1029" priority="1364" operator="greaterThan">
      <formula>$BF$3</formula>
    </cfRule>
    <cfRule type="containsText" dxfId="1028" priority="1368" operator="containsText" text=" ">
      <formula>NOT(ISERROR(SEARCH(" ",BF22)))</formula>
    </cfRule>
  </conditionalFormatting>
  <conditionalFormatting sqref="AV23:AV24 AV29:AV42">
    <cfRule type="containsText" dxfId="1027" priority="1532" operator="containsText" text=" ">
      <formula>NOT(ISERROR(SEARCH(" ",AV23)))</formula>
    </cfRule>
  </conditionalFormatting>
  <conditionalFormatting sqref="AX23:AX24 AX29:AX42">
    <cfRule type="containsText" dxfId="1026" priority="1530" operator="containsText" text=" ">
      <formula>NOT(ISERROR(SEARCH(" ",AX23)))</formula>
    </cfRule>
  </conditionalFormatting>
  <conditionalFormatting sqref="AZ23:AZ24 AZ29:AZ42">
    <cfRule type="containsText" dxfId="1025" priority="1528" operator="containsText" text=" ">
      <formula>NOT(ISERROR(SEARCH(" ",AZ23)))</formula>
    </cfRule>
  </conditionalFormatting>
  <conditionalFormatting sqref="A25 A27:A28">
    <cfRule type="containsText" dxfId="1024" priority="639" operator="containsText" text=" ">
      <formula>NOT(ISERROR(SEARCH(" ",A25)))</formula>
    </cfRule>
    <cfRule type="containsText" dxfId="1023" priority="640" operator="containsText" text=" ">
      <formula>NOT(ISERROR(SEARCH(" ",A25)))</formula>
    </cfRule>
  </conditionalFormatting>
  <conditionalFormatting sqref="E25:E28 H25:H28 Z25:Z28 R25:W28">
    <cfRule type="containsText" dxfId="1022" priority="643" operator="containsText" text=" ">
      <formula>NOT(ISERROR(SEARCH(" ",E25)))</formula>
    </cfRule>
  </conditionalFormatting>
  <conditionalFormatting sqref="I25:I28 N25:O28">
    <cfRule type="containsText" dxfId="1021" priority="634" operator="containsText" text=" ">
      <formula>NOT(ISERROR(SEARCH(" ",I25)))</formula>
    </cfRule>
  </conditionalFormatting>
  <conditionalFormatting sqref="K25:M28">
    <cfRule type="containsText" dxfId="1020" priority="596" operator="containsText" text=" ">
      <formula>NOT(ISERROR(SEARCH(" ",K25)))</formula>
    </cfRule>
  </conditionalFormatting>
  <conditionalFormatting sqref="BJ27:BL28 BN27:BT28 AD25:AD28 Y25:Y28 BZ27:BZ28 CB27:CC28">
    <cfRule type="containsText" dxfId="1019" priority="644" operator="containsText" text=" ">
      <formula>NOT(ISERROR(SEARCH(" ",Y25)))</formula>
    </cfRule>
  </conditionalFormatting>
  <conditionalFormatting sqref="AE25:AF28">
    <cfRule type="cellIs" dxfId="1018" priority="608" operator="equal">
      <formula>0</formula>
    </cfRule>
    <cfRule type="containsText" dxfId="1017" priority="609" operator="containsText" text=" ">
      <formula>NOT(ISERROR(SEARCH(" ",AE25)))</formula>
    </cfRule>
  </conditionalFormatting>
  <conditionalFormatting sqref="AT25:AT28 AQ25:AQ28 AO25:AO28 AM25:AM28 AK25:AK28 AH25:AI28">
    <cfRule type="containsText" dxfId="1016" priority="633" operator="containsText" text=" ">
      <formula>NOT(ISERROR(SEARCH(" ",AH25)))</formula>
    </cfRule>
  </conditionalFormatting>
  <conditionalFormatting sqref="AJ25:AJ28 AL25:AL28">
    <cfRule type="containsText" dxfId="1015" priority="632" operator="containsText" text=" ">
      <formula>NOT(ISERROR(SEARCH(" ",AJ25)))</formula>
    </cfRule>
  </conditionalFormatting>
  <conditionalFormatting sqref="BM28 BJ25:BT26 BC25:BD28 BG25:BG28 BI25:BI28 BZ25:BZ26 CB25:CC26 BV25:BV28 CA25:CA28 CH25:CH28 CR25:CR28">
    <cfRule type="containsText" dxfId="1014" priority="635" operator="containsText" text=" ">
      <formula>NOT(ISERROR(SEARCH(" ",BC25)))</formula>
    </cfRule>
  </conditionalFormatting>
  <conditionalFormatting sqref="CD25:CE28">
    <cfRule type="containsText" dxfId="1013" priority="543" operator="containsText" text=" ">
      <formula>NOT(ISERROR(SEARCH(" ",CD25)))</formula>
    </cfRule>
    <cfRule type="cellIs" dxfId="1012" priority="544" operator="equal">
      <formula>0</formula>
    </cfRule>
    <cfRule type="containsText" dxfId="1011" priority="545" operator="containsText" text=" ">
      <formula>NOT(ISERROR(SEARCH(" ",CD25)))</formula>
    </cfRule>
  </conditionalFormatting>
  <conditionalFormatting sqref="DX25:DY28 DB25:DB28 CF25:CS28 EL25:EL28 EV25:EV28 FF25:FF28 GQ28:XFD28 FP27:FP28 FP25 GJ28 FV27:FV28 HC25:XFD25 HB26:XFD27">
    <cfRule type="containsText" dxfId="1010" priority="606" operator="containsText" text=" ">
      <formula>NOT(ISERROR(SEARCH(" ",CF25)))</formula>
    </cfRule>
  </conditionalFormatting>
  <conditionalFormatting sqref="DC25:DD28 DW25:DW28 DF25:DF28 DH25:DH28 DJ25:DJ28 DL25:DL28 DN25:DN28">
    <cfRule type="containsText" dxfId="1009" priority="589" operator="containsText" text=" ">
      <formula>NOT(ISERROR(SEARCH(" ",DC25)))</formula>
    </cfRule>
  </conditionalFormatting>
  <conditionalFormatting sqref="DZ25:EA28 EC25:EC28">
    <cfRule type="containsText" dxfId="1008" priority="536" operator="containsText" text=" ">
      <formula>NOT(ISERROR(SEARCH(" ",DZ25)))</formula>
    </cfRule>
    <cfRule type="cellIs" dxfId="1007" priority="537" operator="equal">
      <formula>0</formula>
    </cfRule>
    <cfRule type="containsText" dxfId="1006" priority="538" operator="containsText" text=" ">
      <formula>NOT(ISERROR(SEARCH(" ",DZ25)))</formula>
    </cfRule>
  </conditionalFormatting>
  <conditionalFormatting sqref="ED25:EH28">
    <cfRule type="containsText" dxfId="1005" priority="541" operator="containsText" text=" ">
      <formula>NOT(ISERROR(SEARCH(" ",ED25)))</formula>
    </cfRule>
  </conditionalFormatting>
  <conditionalFormatting sqref="EI25:EJ28">
    <cfRule type="containsText" dxfId="1004" priority="539" operator="containsText" text=" ">
      <formula>NOT(ISERROR(SEARCH(" ",EI25)))</formula>
    </cfRule>
  </conditionalFormatting>
  <conditionalFormatting sqref="EN25:ER28">
    <cfRule type="containsText" dxfId="1003" priority="533" operator="containsText" text=" ">
      <formula>NOT(ISERROR(SEARCH(" ",EN25)))</formula>
    </cfRule>
  </conditionalFormatting>
  <conditionalFormatting sqref="ES25:ET28">
    <cfRule type="containsText" dxfId="1002" priority="531" operator="containsText" text=" ">
      <formula>NOT(ISERROR(SEARCH(" ",ES25)))</formula>
    </cfRule>
  </conditionalFormatting>
  <conditionalFormatting sqref="EX25:FB28">
    <cfRule type="containsText" dxfId="1001" priority="525" operator="containsText" text=" ">
      <formula>NOT(ISERROR(SEARCH(" ",EX25)))</formula>
    </cfRule>
  </conditionalFormatting>
  <conditionalFormatting sqref="FC25:FD28">
    <cfRule type="containsText" dxfId="1000" priority="523" operator="containsText" text=" ">
      <formula>NOT(ISERROR(SEARCH(" ",FC25)))</formula>
    </cfRule>
  </conditionalFormatting>
  <conditionalFormatting sqref="FH25:FL28">
    <cfRule type="containsText" dxfId="999" priority="517" operator="containsText" text=" ">
      <formula>NOT(ISERROR(SEARCH(" ",FH25)))</formula>
    </cfRule>
  </conditionalFormatting>
  <conditionalFormatting sqref="FM25:FN28">
    <cfRule type="containsText" dxfId="998" priority="515" operator="containsText" text=" ">
      <formula>NOT(ISERROR(SEARCH(" ",FM25)))</formula>
    </cfRule>
  </conditionalFormatting>
  <conditionalFormatting sqref="GK28:GP37">
    <cfRule type="containsText" dxfId="997" priority="493" operator="containsText" text=" ">
      <formula>NOT(ISERROR(SEARCH(" ",GK28)))</formula>
    </cfRule>
  </conditionalFormatting>
  <conditionalFormatting sqref="AE36:AF36 AE37:AE38">
    <cfRule type="cellIs" dxfId="996" priority="1317" operator="equal">
      <formula>0</formula>
    </cfRule>
    <cfRule type="containsText" dxfId="995" priority="1318" operator="containsText" text=" ">
      <formula>NOT(ISERROR(SEARCH(" ",AE36)))</formula>
    </cfRule>
  </conditionalFormatting>
  <conditionalFormatting sqref="A43 Y43 E43:F43 AD43 H43:H67 E44:E67">
    <cfRule type="containsText" dxfId="994" priority="1357" operator="containsText" text=" ">
      <formula>NOT(ISERROR(SEARCH(" ",A43)))</formula>
    </cfRule>
  </conditionalFormatting>
  <conditionalFormatting sqref="P43 P45 P47 P49 P51 P53 P55 P57 P59 P61 P63 P65 P67">
    <cfRule type="containsText" dxfId="993" priority="927" operator="containsText" text=" ">
      <formula>NOT(ISERROR(SEARCH(" ",P43)))</formula>
    </cfRule>
  </conditionalFormatting>
  <conditionalFormatting sqref="BI43 BG43 AT43 BC43:BD43 BI46 BI49 BI52 BG46 BG49 BG52 BC46:BD46 BC49:BD49 BC52:BD52 BI58 BI60 BI62 BI64 BI66 BG58 BG60 BG62 BG64 BG66 BC58:BD58 BC60:BD60 BC62:BD62 BC64:BD64 BC66:BD66">
    <cfRule type="containsText" dxfId="992" priority="1355" operator="containsText" text=" ">
      <formula>NOT(ISERROR(SEARCH(" ",AT43)))</formula>
    </cfRule>
  </conditionalFormatting>
  <conditionalFormatting sqref="BE43 BE46 BE49 BE52 BE58 BE60 BE62 BE64 BE66">
    <cfRule type="containsText" dxfId="991" priority="1344" operator="containsText" text=" ">
      <formula>NOT(ISERROR(SEARCH(" ",BE43)))</formula>
    </cfRule>
  </conditionalFormatting>
  <conditionalFormatting sqref="BH43 BH46 BH49 BH52 BH58 BH60 BH62 BH64 BH66">
    <cfRule type="containsText" dxfId="990" priority="1348" operator="containsText" text=" ">
      <formula>NOT(ISERROR(SEARCH(" ",BH43)))</formula>
    </cfRule>
  </conditionalFormatting>
  <conditionalFormatting sqref="P44 P46 P48 P50 P52 P54 P56 P58 P60 P62 P64 P66">
    <cfRule type="containsText" dxfId="989" priority="926" operator="containsText" text=" ">
      <formula>NOT(ISERROR(SEARCH(" ",P44)))</formula>
    </cfRule>
  </conditionalFormatting>
  <conditionalFormatting sqref="AE44:AE53 AE57:AE67">
    <cfRule type="cellIs" dxfId="988" priority="1282" operator="equal">
      <formula>0</formula>
    </cfRule>
    <cfRule type="containsText" dxfId="987" priority="1283" operator="containsText" text=" ">
      <formula>NOT(ISERROR(SEARCH(" ",AE44)))</formula>
    </cfRule>
  </conditionalFormatting>
  <conditionalFormatting sqref="AG44:AG53 AG61:AG67">
    <cfRule type="containsText" dxfId="986" priority="1211" operator="containsText" text=" ">
      <formula>NOT(ISERROR(SEARCH(" ",AG44)))</formula>
    </cfRule>
  </conditionalFormatting>
  <conditionalFormatting sqref="AS44 AU44 AW44 AY44 AK44 AM44 AO44 AQ44 AH44:AI44">
    <cfRule type="containsText" dxfId="985" priority="1270" operator="containsText" text=" ">
      <formula>NOT(ISERROR(SEARCH(" ",AH44)))</formula>
    </cfRule>
  </conditionalFormatting>
  <conditionalFormatting sqref="AL44 AJ44">
    <cfRule type="containsText" dxfId="984" priority="1269" operator="containsText" text=" ">
      <formula>NOT(ISERROR(SEARCH(" ",AJ44)))</formula>
    </cfRule>
  </conditionalFormatting>
  <conditionalFormatting sqref="AS45:AU46 AW45:AW46 AY45:AY46 AQ45:AQ46 AO45:AO46 AM45:AM46 AK45:AK46 AH45:AI46">
    <cfRule type="containsText" dxfId="983" priority="1279" operator="containsText" text=" ">
      <formula>NOT(ISERROR(SEARCH(" ",AH45)))</formula>
    </cfRule>
  </conditionalFormatting>
  <conditionalFormatting sqref="AJ45:AJ46 AL45:AL46">
    <cfRule type="containsText" dxfId="982" priority="1278" operator="containsText" text=" ">
      <formula>NOT(ISERROR(SEARCH(" ",AJ45)))</formula>
    </cfRule>
  </conditionalFormatting>
  <conditionalFormatting sqref="AS47 AU47 AW47 AY47 AK47 AM47 AO47 AQ47 AH47:AI47">
    <cfRule type="containsText" dxfId="981" priority="1253" operator="containsText" text=" ">
      <formula>NOT(ISERROR(SEARCH(" ",AH47)))</formula>
    </cfRule>
  </conditionalFormatting>
  <conditionalFormatting sqref="AL47 AJ47">
    <cfRule type="containsText" dxfId="980" priority="1252" operator="containsText" text=" ">
      <formula>NOT(ISERROR(SEARCH(" ",AJ47)))</formula>
    </cfRule>
  </conditionalFormatting>
  <conditionalFormatting sqref="AS48:AU49 AW48:AW49 AY48:AY49 AQ48:AQ49 AO48:AO49 AM48:AM49 AK48:AK49 AH48:AI49">
    <cfRule type="containsText" dxfId="979" priority="1262" operator="containsText" text=" ">
      <formula>NOT(ISERROR(SEARCH(" ",AH48)))</formula>
    </cfRule>
  </conditionalFormatting>
  <conditionalFormatting sqref="AJ48:AJ49 AL48:AL49">
    <cfRule type="containsText" dxfId="978" priority="1261" operator="containsText" text=" ">
      <formula>NOT(ISERROR(SEARCH(" ",AJ48)))</formula>
    </cfRule>
  </conditionalFormatting>
  <conditionalFormatting sqref="AS50 AU50 AW50 AY50 AK50 AM50 AO50 AQ50 AH50:AI50">
    <cfRule type="containsText" dxfId="977" priority="1236" operator="containsText" text=" ">
      <formula>NOT(ISERROR(SEARCH(" ",AH50)))</formula>
    </cfRule>
  </conditionalFormatting>
  <conditionalFormatting sqref="AL50 AJ50">
    <cfRule type="containsText" dxfId="976" priority="1235" operator="containsText" text=" ">
      <formula>NOT(ISERROR(SEARCH(" ",AJ50)))</formula>
    </cfRule>
  </conditionalFormatting>
  <conditionalFormatting sqref="AS51 AU51 AW51 AY51 AK51 AM51 AO51 AQ51 AH51:AI51">
    <cfRule type="containsText" dxfId="975" priority="1219" operator="containsText" text=" ">
      <formula>NOT(ISERROR(SEARCH(" ",AH51)))</formula>
    </cfRule>
  </conditionalFormatting>
  <conditionalFormatting sqref="AL51 AJ51">
    <cfRule type="containsText" dxfId="974" priority="1218" operator="containsText" text=" ">
      <formula>NOT(ISERROR(SEARCH(" ",AJ51)))</formula>
    </cfRule>
  </conditionalFormatting>
  <conditionalFormatting sqref="AS52:AU53 AW52:AW53 AY52:AY53 AQ52:AQ53 AO52:AO53 AM52:AM53 AK52:AK53 AH52:AI53 AI57:AI67 AK57:AK67 AM57:AM67 AO57:AO67 AQ57:AQ67 AY57:AY67 AW57:AW67 AS57:AU67">
    <cfRule type="containsText" dxfId="973" priority="1228" operator="containsText" text=" ">
      <formula>NOT(ISERROR(SEARCH(" ",AH52)))</formula>
    </cfRule>
  </conditionalFormatting>
  <conditionalFormatting sqref="AJ52:AJ53 AL52:AL53 AL57:AL67 AJ57:AJ67">
    <cfRule type="containsText" dxfId="972" priority="1227" operator="containsText" text=" ">
      <formula>NOT(ISERROR(SEARCH(" ",AJ52)))</formula>
    </cfRule>
  </conditionalFormatting>
  <conditionalFormatting sqref="AN52:AN53 AN57:AN67">
    <cfRule type="containsText" dxfId="971" priority="1226" operator="containsText" text=" ">
      <formula>NOT(ISERROR(SEARCH(" ",AN52)))</formula>
    </cfRule>
  </conditionalFormatting>
  <conditionalFormatting sqref="AP52:AP53 AP57:AP67">
    <cfRule type="containsText" dxfId="970" priority="1225" operator="containsText" text=" ">
      <formula>NOT(ISERROR(SEARCH(" ",AP52)))</formula>
    </cfRule>
  </conditionalFormatting>
  <conditionalFormatting sqref="AR52:AR53 AR57:AR67">
    <cfRule type="containsText" dxfId="969" priority="1224" operator="containsText" text=" ">
      <formula>NOT(ISERROR(SEARCH(" ",AR52)))</formula>
    </cfRule>
  </conditionalFormatting>
  <conditionalFormatting sqref="AV52:AV53 AV57:AV67">
    <cfRule type="containsText" dxfId="968" priority="1223" operator="containsText" text=" ">
      <formula>NOT(ISERROR(SEARCH(" ",AV52)))</formula>
    </cfRule>
  </conditionalFormatting>
  <conditionalFormatting sqref="AX52:AX53 AX57:AX67">
    <cfRule type="containsText" dxfId="967" priority="1222" operator="containsText" text=" ">
      <formula>NOT(ISERROR(SEARCH(" ",AX52)))</formula>
    </cfRule>
  </conditionalFormatting>
  <conditionalFormatting sqref="AZ52:AZ53 AZ57:AZ67">
    <cfRule type="containsText" dxfId="966" priority="1221" operator="containsText" text=" ">
      <formula>NOT(ISERROR(SEARCH(" ",AZ52)))</formula>
    </cfRule>
  </conditionalFormatting>
  <conditionalFormatting sqref="AE54:AF54 AE55:AE56 AF55:AF67">
    <cfRule type="cellIs" dxfId="965" priority="942" operator="equal">
      <formula>0</formula>
    </cfRule>
    <cfRule type="containsText" dxfId="964" priority="943" operator="containsText" text=" ">
      <formula>NOT(ISERROR(SEARCH(" ",AE54)))</formula>
    </cfRule>
  </conditionalFormatting>
  <conditionalFormatting sqref="AS54:AU56 AW54:AW56 AY54:AY56 BA54:BA56 AI54:AI56 AQ54:AQ56 AO54:AO56 AM54:AM56 AK54:AK56">
    <cfRule type="containsText" dxfId="963" priority="959" operator="containsText" text=" ">
      <formula>NOT(ISERROR(SEARCH(" ",AI54)))</formula>
    </cfRule>
  </conditionalFormatting>
  <conditionalFormatting sqref="AJ54:AJ56 AL54:AL56">
    <cfRule type="containsText" dxfId="962" priority="957" operator="containsText" text=" ">
      <formula>NOT(ISERROR(SEARCH(" ",AJ54)))</formula>
    </cfRule>
  </conditionalFormatting>
  <conditionalFormatting sqref="BC54:BD56 BG54:BG56 BI54:BI56">
    <cfRule type="containsText" dxfId="961" priority="960" operator="containsText" text=" ">
      <formula>NOT(ISERROR(SEARCH(" ",BC54)))</formula>
    </cfRule>
  </conditionalFormatting>
  <conditionalFormatting sqref="BV54:BV67 CA54:CA67">
    <cfRule type="containsText" dxfId="960" priority="936" operator="containsText" text=" ">
      <formula>NOT(ISERROR(SEARCH(" ",BV54)))</formula>
    </cfRule>
  </conditionalFormatting>
  <conditionalFormatting sqref="A68 H68 E68:F68 AD68 R68:W68 Y68:Z68">
    <cfRule type="containsText" dxfId="959" priority="774" operator="containsText" text=" ">
      <formula>NOT(ISERROR(SEARCH(" ",A68)))</formula>
    </cfRule>
  </conditionalFormatting>
  <conditionalFormatting sqref="I68 N68:O68">
    <cfRule type="containsText" dxfId="958" priority="771" operator="containsText" text=" ">
      <formula>NOT(ISERROR(SEARCH(" ",I68)))</formula>
    </cfRule>
  </conditionalFormatting>
  <conditionalFormatting sqref="BI68 BG68 AT68 BC68:BD68 BJ68:BT68 BV68 CH68 CR68">
    <cfRule type="containsText" dxfId="957" priority="772" operator="containsText" text=" ">
      <formula>NOT(ISERROR(SEARCH(" ",AT68)))</formula>
    </cfRule>
  </conditionalFormatting>
  <conditionalFormatting sqref="BZ68:CC68 DX68:DY68 DB68 CF68:CS68 EL68 EV68 FF68">
    <cfRule type="containsText" dxfId="956" priority="744" operator="containsText" text=" ">
      <formula>NOT(ISERROR(SEARCH(" ",BZ68)))</formula>
    </cfRule>
  </conditionalFormatting>
  <conditionalFormatting sqref="DW68 DC68">
    <cfRule type="containsText" dxfId="955" priority="728" operator="containsText" text=" ">
      <formula>NOT(ISERROR(SEARCH(" ",DC68)))</formula>
    </cfRule>
  </conditionalFormatting>
  <conditionalFormatting sqref="DD68 DF68 DH68 DJ68 DL68 DN68">
    <cfRule type="containsText" dxfId="954" priority="727" operator="containsText" text=" ">
      <formula>NOT(ISERROR(SEARCH(" ",DD68)))</formula>
    </cfRule>
  </conditionalFormatting>
  <conditionalFormatting sqref="DZ68:EA68 EC68">
    <cfRule type="containsText" dxfId="953" priority="673" operator="containsText" text=" ">
      <formula>NOT(ISERROR(SEARCH(" ",DZ68)))</formula>
    </cfRule>
    <cfRule type="cellIs" dxfId="952" priority="674" operator="equal">
      <formula>0</formula>
    </cfRule>
    <cfRule type="containsText" dxfId="951" priority="675" operator="containsText" text=" ">
      <formula>NOT(ISERROR(SEARCH(" ",DZ68)))</formula>
    </cfRule>
  </conditionalFormatting>
  <conditionalFormatting sqref="A69 H69 E69:F69 AD69 R69:W69 Y69:Z69">
    <cfRule type="containsText" dxfId="950" priority="487" operator="containsText" text=" ">
      <formula>NOT(ISERROR(SEARCH(" ",A69)))</formula>
    </cfRule>
  </conditionalFormatting>
  <conditionalFormatting sqref="I69 N69:O69">
    <cfRule type="containsText" dxfId="949" priority="484" operator="containsText" text=" ">
      <formula>NOT(ISERROR(SEARCH(" ",I69)))</formula>
    </cfRule>
  </conditionalFormatting>
  <conditionalFormatting sqref="BG69 AT69 BC69:BD69 BI69:BT69 BV69 CH69 CR69">
    <cfRule type="containsText" dxfId="948" priority="485" operator="containsText" text=" ">
      <formula>NOT(ISERROR(SEARCH(" ",AT69)))</formula>
    </cfRule>
  </conditionalFormatting>
  <conditionalFormatting sqref="BZ69:CC69 DX69:DY69 DB69 CF69:CS69 EL69 EV69 FF69">
    <cfRule type="containsText" dxfId="947" priority="457" operator="containsText" text=" ">
      <formula>NOT(ISERROR(SEARCH(" ",BZ69)))</formula>
    </cfRule>
  </conditionalFormatting>
  <conditionalFormatting sqref="DW69 DC69">
    <cfRule type="containsText" dxfId="946" priority="441" operator="containsText" text=" ">
      <formula>NOT(ISERROR(SEARCH(" ",DC69)))</formula>
    </cfRule>
  </conditionalFormatting>
  <conditionalFormatting sqref="DD69 DF69 DH69 DJ69 DL69 DN69">
    <cfRule type="containsText" dxfId="945" priority="440" operator="containsText" text=" ">
      <formula>NOT(ISERROR(SEARCH(" ",DD69)))</formula>
    </cfRule>
  </conditionalFormatting>
  <conditionalFormatting sqref="DZ69:EA69 EC69">
    <cfRule type="containsText" dxfId="944" priority="386" operator="containsText" text=" ">
      <formula>NOT(ISERROR(SEARCH(" ",DZ69)))</formula>
    </cfRule>
    <cfRule type="cellIs" dxfId="943" priority="387" operator="equal">
      <formula>0</formula>
    </cfRule>
    <cfRule type="containsText" dxfId="942" priority="388" operator="containsText" text=" ">
      <formula>NOT(ISERROR(SEARCH(" ",DZ69)))</formula>
    </cfRule>
  </conditionalFormatting>
  <conditionalFormatting sqref="EM70:EU1048576">
    <cfRule type="containsText" dxfId="941" priority="826" operator="containsText" text=" ">
      <formula>NOT(ISERROR(SEARCH(" ",EM70)))</formula>
    </cfRule>
  </conditionalFormatting>
  <conditionalFormatting sqref="EW70:FE1048576">
    <cfRule type="containsText" dxfId="940" priority="811" operator="containsText" text=" ">
      <formula>NOT(ISERROR(SEARCH(" ",EW70)))</formula>
    </cfRule>
  </conditionalFormatting>
  <conditionalFormatting sqref="FG70:FO1048576">
    <cfRule type="containsText" dxfId="939" priority="796" operator="containsText" text=" ">
      <formula>NOT(ISERROR(SEARCH(" ",FG70)))</formula>
    </cfRule>
  </conditionalFormatting>
  <conditionalFormatting sqref="GK5">
    <cfRule type="containsText" dxfId="938" priority="9" operator="containsText" text=" ">
      <formula>NOT(ISERROR(SEARCH(" ",GK5)))</formula>
    </cfRule>
    <cfRule type="containsText" dxfId="937" priority="10" operator="containsText" text=" ">
      <formula>NOT(ISERROR(SEARCH(" ",GK5)))</formula>
    </cfRule>
  </conditionalFormatting>
  <conditionalFormatting sqref="GL5:GM5">
    <cfRule type="containsText" dxfId="936" priority="15" operator="containsText" text=" ">
      <formula>NOT(ISERROR(SEARCH(" ",GL5)))</formula>
    </cfRule>
    <cfRule type="containsText" dxfId="935" priority="16" operator="containsText" text=" ">
      <formula>NOT(ISERROR(SEARCH(" ",GL5)))</formula>
    </cfRule>
  </conditionalFormatting>
  <conditionalFormatting sqref="GQ5:GR5">
    <cfRule type="containsText" dxfId="934" priority="13" operator="containsText" text=" ">
      <formula>NOT(ISERROR(SEARCH(" ",GQ5)))</formula>
    </cfRule>
    <cfRule type="containsText" dxfId="933" priority="14" operator="containsText" text=" ">
      <formula>NOT(ISERROR(SEARCH(" ",GQ5)))</formula>
    </cfRule>
  </conditionalFormatting>
  <conditionalFormatting sqref="GV5:GW5">
    <cfRule type="containsText" dxfId="932" priority="11" operator="containsText" text=" ">
      <formula>NOT(ISERROR(SEARCH(" ",GV5)))</formula>
    </cfRule>
    <cfRule type="containsText" dxfId="931" priority="12" operator="containsText" text=" ">
      <formula>NOT(ISERROR(SEARCH(" ",GV5)))</formula>
    </cfRule>
  </conditionalFormatting>
  <conditionalFormatting sqref="GQ10:GR10">
    <cfRule type="containsText" dxfId="930" priority="85" operator="containsText" text=" ">
      <formula>NOT(ISERROR(SEARCH(" ",GQ10)))</formula>
    </cfRule>
    <cfRule type="containsText" dxfId="929" priority="86" operator="containsText" text=" ">
      <formula>NOT(ISERROR(SEARCH(" ",GQ10)))</formula>
    </cfRule>
  </conditionalFormatting>
  <conditionalFormatting sqref="GV10:GW10">
    <cfRule type="containsText" dxfId="928" priority="83" operator="containsText" text=" ">
      <formula>NOT(ISERROR(SEARCH(" ",GV10)))</formula>
    </cfRule>
    <cfRule type="containsText" dxfId="927" priority="84" operator="containsText" text=" ">
      <formula>NOT(ISERROR(SEARCH(" ",GV10)))</formula>
    </cfRule>
  </conditionalFormatting>
  <conditionalFormatting sqref="GQ12:GR12">
    <cfRule type="containsText" dxfId="926" priority="81" operator="containsText" text=" ">
      <formula>NOT(ISERROR(SEARCH(" ",GQ12)))</formula>
    </cfRule>
    <cfRule type="containsText" dxfId="925" priority="82" operator="containsText" text=" ">
      <formula>NOT(ISERROR(SEARCH(" ",GQ12)))</formula>
    </cfRule>
  </conditionalFormatting>
  <conditionalFormatting sqref="GV12:GW12">
    <cfRule type="containsText" dxfId="924" priority="79" operator="containsText" text=" ">
      <formula>NOT(ISERROR(SEARCH(" ",GV12)))</formula>
    </cfRule>
    <cfRule type="containsText" dxfId="923" priority="80" operator="containsText" text=" ">
      <formula>NOT(ISERROR(SEARCH(" ",GV12)))</formula>
    </cfRule>
  </conditionalFormatting>
  <conditionalFormatting sqref="GL13:GM13">
    <cfRule type="containsText" dxfId="922" priority="77" operator="containsText" text=" ">
      <formula>NOT(ISERROR(SEARCH(" ",GL13)))</formula>
    </cfRule>
    <cfRule type="containsText" dxfId="921" priority="78" operator="containsText" text=" ">
      <formula>NOT(ISERROR(SEARCH(" ",GL13)))</formula>
    </cfRule>
  </conditionalFormatting>
  <conditionalFormatting sqref="GQ13:GR13">
    <cfRule type="containsText" dxfId="920" priority="75" operator="containsText" text=" ">
      <formula>NOT(ISERROR(SEARCH(" ",GQ13)))</formula>
    </cfRule>
    <cfRule type="containsText" dxfId="919" priority="76" operator="containsText" text=" ">
      <formula>NOT(ISERROR(SEARCH(" ",GQ13)))</formula>
    </cfRule>
  </conditionalFormatting>
  <conditionalFormatting sqref="GV13:GW13">
    <cfRule type="containsText" dxfId="918" priority="73" operator="containsText" text=" ">
      <formula>NOT(ISERROR(SEARCH(" ",GV13)))</formula>
    </cfRule>
    <cfRule type="containsText" dxfId="917" priority="74" operator="containsText" text=" ">
      <formula>NOT(ISERROR(SEARCH(" ",GV13)))</formula>
    </cfRule>
  </conditionalFormatting>
  <conditionalFormatting sqref="GL14:GM14">
    <cfRule type="containsText" dxfId="916" priority="71" operator="containsText" text=" ">
      <formula>NOT(ISERROR(SEARCH(" ",GL14)))</formula>
    </cfRule>
    <cfRule type="containsText" dxfId="915" priority="72" operator="containsText" text=" ">
      <formula>NOT(ISERROR(SEARCH(" ",GL14)))</formula>
    </cfRule>
  </conditionalFormatting>
  <conditionalFormatting sqref="GQ14:GR14">
    <cfRule type="containsText" dxfId="914" priority="69" operator="containsText" text=" ">
      <formula>NOT(ISERROR(SEARCH(" ",GQ14)))</formula>
    </cfRule>
    <cfRule type="containsText" dxfId="913" priority="70" operator="containsText" text=" ">
      <formula>NOT(ISERROR(SEARCH(" ",GQ14)))</formula>
    </cfRule>
  </conditionalFormatting>
  <conditionalFormatting sqref="GV14:GW14">
    <cfRule type="containsText" dxfId="912" priority="67" operator="containsText" text=" ">
      <formula>NOT(ISERROR(SEARCH(" ",GV14)))</formula>
    </cfRule>
    <cfRule type="containsText" dxfId="911" priority="68" operator="containsText" text=" ">
      <formula>NOT(ISERROR(SEARCH(" ",GV14)))</formula>
    </cfRule>
  </conditionalFormatting>
  <conditionalFormatting sqref="GL15:GM15">
    <cfRule type="containsText" dxfId="910" priority="65" operator="containsText" text=" ">
      <formula>NOT(ISERROR(SEARCH(" ",GL15)))</formula>
    </cfRule>
    <cfRule type="containsText" dxfId="909" priority="66" operator="containsText" text=" ">
      <formula>NOT(ISERROR(SEARCH(" ",GL15)))</formula>
    </cfRule>
  </conditionalFormatting>
  <conditionalFormatting sqref="GQ15:GR15">
    <cfRule type="containsText" dxfId="908" priority="63" operator="containsText" text=" ">
      <formula>NOT(ISERROR(SEARCH(" ",GQ15)))</formula>
    </cfRule>
    <cfRule type="containsText" dxfId="907" priority="64" operator="containsText" text=" ">
      <formula>NOT(ISERROR(SEARCH(" ",GQ15)))</formula>
    </cfRule>
  </conditionalFormatting>
  <conditionalFormatting sqref="GV15:GW15">
    <cfRule type="containsText" dxfId="906" priority="61" operator="containsText" text=" ">
      <formula>NOT(ISERROR(SEARCH(" ",GV15)))</formula>
    </cfRule>
    <cfRule type="containsText" dxfId="905" priority="62" operator="containsText" text=" ">
      <formula>NOT(ISERROR(SEARCH(" ",GV15)))</formula>
    </cfRule>
  </conditionalFormatting>
  <conditionalFormatting sqref="GQ17:GR17">
    <cfRule type="containsText" dxfId="904" priority="59" operator="containsText" text=" ">
      <formula>NOT(ISERROR(SEARCH(" ",GQ17)))</formula>
    </cfRule>
    <cfRule type="containsText" dxfId="903" priority="60" operator="containsText" text=" ">
      <formula>NOT(ISERROR(SEARCH(" ",GQ17)))</formula>
    </cfRule>
  </conditionalFormatting>
  <conditionalFormatting sqref="GV17:GW17">
    <cfRule type="containsText" dxfId="902" priority="57" operator="containsText" text=" ">
      <formula>NOT(ISERROR(SEARCH(" ",GV17)))</formula>
    </cfRule>
    <cfRule type="containsText" dxfId="901" priority="58" operator="containsText" text=" ">
      <formula>NOT(ISERROR(SEARCH(" ",GV17)))</formula>
    </cfRule>
  </conditionalFormatting>
  <conditionalFormatting sqref="GL18:GM18">
    <cfRule type="containsText" dxfId="900" priority="55" operator="containsText" text=" ">
      <formula>NOT(ISERROR(SEARCH(" ",GL18)))</formula>
    </cfRule>
    <cfRule type="containsText" dxfId="899" priority="56" operator="containsText" text=" ">
      <formula>NOT(ISERROR(SEARCH(" ",GL18)))</formula>
    </cfRule>
  </conditionalFormatting>
  <conditionalFormatting sqref="GQ18:GR18">
    <cfRule type="containsText" dxfId="898" priority="53" operator="containsText" text=" ">
      <formula>NOT(ISERROR(SEARCH(" ",GQ18)))</formula>
    </cfRule>
    <cfRule type="containsText" dxfId="897" priority="54" operator="containsText" text=" ">
      <formula>NOT(ISERROR(SEARCH(" ",GQ18)))</formula>
    </cfRule>
  </conditionalFormatting>
  <conditionalFormatting sqref="GV18:GW18">
    <cfRule type="containsText" dxfId="896" priority="51" operator="containsText" text=" ">
      <formula>NOT(ISERROR(SEARCH(" ",GV18)))</formula>
    </cfRule>
    <cfRule type="containsText" dxfId="895" priority="52" operator="containsText" text=" ">
      <formula>NOT(ISERROR(SEARCH(" ",GV18)))</formula>
    </cfRule>
  </conditionalFormatting>
  <conditionalFormatting sqref="GL19:GM19">
    <cfRule type="containsText" dxfId="894" priority="49" operator="containsText" text=" ">
      <formula>NOT(ISERROR(SEARCH(" ",GL19)))</formula>
    </cfRule>
    <cfRule type="containsText" dxfId="893" priority="50" operator="containsText" text=" ">
      <formula>NOT(ISERROR(SEARCH(" ",GL19)))</formula>
    </cfRule>
  </conditionalFormatting>
  <conditionalFormatting sqref="GQ19:GR19">
    <cfRule type="containsText" dxfId="892" priority="47" operator="containsText" text=" ">
      <formula>NOT(ISERROR(SEARCH(" ",GQ19)))</formula>
    </cfRule>
    <cfRule type="containsText" dxfId="891" priority="48" operator="containsText" text=" ">
      <formula>NOT(ISERROR(SEARCH(" ",GQ19)))</formula>
    </cfRule>
  </conditionalFormatting>
  <conditionalFormatting sqref="GV19:GW19">
    <cfRule type="containsText" dxfId="890" priority="45" operator="containsText" text=" ">
      <formula>NOT(ISERROR(SEARCH(" ",GV19)))</formula>
    </cfRule>
    <cfRule type="containsText" dxfId="889" priority="46" operator="containsText" text=" ">
      <formula>NOT(ISERROR(SEARCH(" ",GV19)))</formula>
    </cfRule>
  </conditionalFormatting>
  <conditionalFormatting sqref="GK20">
    <cfRule type="containsText" dxfId="888" priority="111" operator="containsText" text=" ">
      <formula>NOT(ISERROR(SEARCH(" ",GK20)))</formula>
    </cfRule>
  </conditionalFormatting>
  <conditionalFormatting sqref="GL20:GM20">
    <cfRule type="containsText" dxfId="887" priority="99" operator="containsText" text=" ">
      <formula>NOT(ISERROR(SEARCH(" ",GL20)))</formula>
    </cfRule>
    <cfRule type="containsText" dxfId="886" priority="100" operator="containsText" text=" ">
      <formula>NOT(ISERROR(SEARCH(" ",GL20)))</formula>
    </cfRule>
  </conditionalFormatting>
  <conditionalFormatting sqref="GQ20:GR20">
    <cfRule type="containsText" dxfId="885" priority="95" operator="containsText" text=" ">
      <formula>NOT(ISERROR(SEARCH(" ",GQ20)))</formula>
    </cfRule>
    <cfRule type="containsText" dxfId="884" priority="96" operator="containsText" text=" ">
      <formula>NOT(ISERROR(SEARCH(" ",GQ20)))</formula>
    </cfRule>
  </conditionalFormatting>
  <conditionalFormatting sqref="GV20:GW20">
    <cfRule type="containsText" dxfId="883" priority="91" operator="containsText" text=" ">
      <formula>NOT(ISERROR(SEARCH(" ",GV20)))</formula>
    </cfRule>
    <cfRule type="containsText" dxfId="882" priority="92" operator="containsText" text=" ">
      <formula>NOT(ISERROR(SEARCH(" ",GV20)))</formula>
    </cfRule>
  </conditionalFormatting>
  <conditionalFormatting sqref="GQ23:GR23">
    <cfRule type="containsText" dxfId="881" priority="28" operator="containsText" text=" ">
      <formula>NOT(ISERROR(SEARCH(" ",GQ23)))</formula>
    </cfRule>
    <cfRule type="containsText" dxfId="880" priority="29" operator="containsText" text=" ">
      <formula>NOT(ISERROR(SEARCH(" ",GQ23)))</formula>
    </cfRule>
  </conditionalFormatting>
  <conditionalFormatting sqref="GV23:GW23">
    <cfRule type="containsText" dxfId="879" priority="26" operator="containsText" text=" ">
      <formula>NOT(ISERROR(SEARCH(" ",GV23)))</formula>
    </cfRule>
    <cfRule type="containsText" dxfId="878" priority="27" operator="containsText" text=" ">
      <formula>NOT(ISERROR(SEARCH(" ",GV23)))</formula>
    </cfRule>
  </conditionalFormatting>
  <conditionalFormatting sqref="GK24">
    <cfRule type="containsText" dxfId="877" priority="25" operator="containsText" text=" ">
      <formula>NOT(ISERROR(SEARCH(" ",GK24)))</formula>
    </cfRule>
  </conditionalFormatting>
  <conditionalFormatting sqref="GL24:GM24">
    <cfRule type="containsText" dxfId="876" priority="22" operator="containsText" text=" ">
      <formula>NOT(ISERROR(SEARCH(" ",GL24)))</formula>
    </cfRule>
    <cfRule type="containsText" dxfId="875" priority="23" operator="containsText" text=" ">
      <formula>NOT(ISERROR(SEARCH(" ",GL24)))</formula>
    </cfRule>
  </conditionalFormatting>
  <conditionalFormatting sqref="GQ24:GR24">
    <cfRule type="containsText" dxfId="874" priority="20" operator="containsText" text=" ">
      <formula>NOT(ISERROR(SEARCH(" ",GQ24)))</formula>
    </cfRule>
    <cfRule type="containsText" dxfId="873" priority="21" operator="containsText" text=" ">
      <formula>NOT(ISERROR(SEARCH(" ",GQ24)))</formula>
    </cfRule>
  </conditionalFormatting>
  <conditionalFormatting sqref="GV24:GW24">
    <cfRule type="containsText" dxfId="872" priority="18" operator="containsText" text=" ">
      <formula>NOT(ISERROR(SEARCH(" ",GV24)))</formula>
    </cfRule>
    <cfRule type="containsText" dxfId="871" priority="19" operator="containsText" text=" ">
      <formula>NOT(ISERROR(SEARCH(" ",GV24)))</formula>
    </cfRule>
  </conditionalFormatting>
  <conditionalFormatting sqref="HA24">
    <cfRule type="containsText" dxfId="870" priority="24" operator="containsText" text=" ">
      <formula>NOT(ISERROR(SEARCH(" ",HA24)))</formula>
    </cfRule>
  </conditionalFormatting>
  <conditionalFormatting sqref="GL25:GM25">
    <cfRule type="containsText" dxfId="869" priority="34" operator="containsText" text=" ">
      <formula>NOT(ISERROR(SEARCH(" ",GL25)))</formula>
    </cfRule>
    <cfRule type="containsText" dxfId="868" priority="35" operator="containsText" text=" ">
      <formula>NOT(ISERROR(SEARCH(" ",GL25)))</formula>
    </cfRule>
  </conditionalFormatting>
  <conditionalFormatting sqref="GQ25:GR25">
    <cfRule type="containsText" dxfId="867" priority="32" operator="containsText" text=" ">
      <formula>NOT(ISERROR(SEARCH(" ",GQ25)))</formula>
    </cfRule>
    <cfRule type="containsText" dxfId="866" priority="33" operator="containsText" text=" ">
      <formula>NOT(ISERROR(SEARCH(" ",GQ25)))</formula>
    </cfRule>
  </conditionalFormatting>
  <conditionalFormatting sqref="GV25:GW25">
    <cfRule type="containsText" dxfId="865" priority="30" operator="containsText" text=" ">
      <formula>NOT(ISERROR(SEARCH(" ",GV25)))</formula>
    </cfRule>
    <cfRule type="containsText" dxfId="864" priority="31" operator="containsText" text=" ">
      <formula>NOT(ISERROR(SEARCH(" ",GV25)))</formula>
    </cfRule>
  </conditionalFormatting>
  <conditionalFormatting sqref="GK13:GK15">
    <cfRule type="containsText" dxfId="863" priority="109" operator="containsText" text=" ">
      <formula>NOT(ISERROR(SEARCH(" ",GK13)))</formula>
    </cfRule>
    <cfRule type="containsText" dxfId="862" priority="110" operator="containsText" text=" ">
      <formula>NOT(ISERROR(SEARCH(" ",GK13)))</formula>
    </cfRule>
  </conditionalFormatting>
  <conditionalFormatting sqref="GK17:GK19">
    <cfRule type="containsText" dxfId="861" priority="107" operator="containsText" text=" ">
      <formula>NOT(ISERROR(SEARCH(" ",GK17)))</formula>
    </cfRule>
    <cfRule type="containsText" dxfId="860" priority="108" operator="containsText" text=" ">
      <formula>NOT(ISERROR(SEARCH(" ",GK17)))</formula>
    </cfRule>
  </conditionalFormatting>
  <conditionalFormatting sqref="GK26:GK27">
    <cfRule type="containsText" dxfId="859" priority="104" operator="containsText" text=" ">
      <formula>NOT(ISERROR(SEARCH(" ",GK26)))</formula>
    </cfRule>
    <cfRule type="containsText" dxfId="858" priority="105" operator="containsText" text=" ">
      <formula>NOT(ISERROR(SEARCH(" ",GK26)))</formula>
    </cfRule>
  </conditionalFormatting>
  <conditionalFormatting sqref="GN5:GP5 GS5:GU5 GX5:GZ5">
    <cfRule type="containsText" dxfId="857" priority="17" operator="containsText" text=" ">
      <formula>NOT(ISERROR(SEARCH(" ",GN5)))</formula>
    </cfRule>
  </conditionalFormatting>
  <conditionalFormatting sqref="GK6:GK12 GK16">
    <cfRule type="containsText" dxfId="856" priority="112" operator="containsText" text=" ">
      <formula>NOT(ISERROR(SEARCH(" ",GK6)))</formula>
    </cfRule>
    <cfRule type="containsText" dxfId="855" priority="113" operator="containsText" text=" ">
      <formula>NOT(ISERROR(SEARCH(" ",GK6)))</formula>
    </cfRule>
  </conditionalFormatting>
  <conditionalFormatting sqref="GL6:GM12 GL16:GM17">
    <cfRule type="containsText" dxfId="854" priority="101" operator="containsText" text=" ">
      <formula>NOT(ISERROR(SEARCH(" ",GL6)))</formula>
    </cfRule>
    <cfRule type="containsText" dxfId="853" priority="102" operator="containsText" text=" ">
      <formula>NOT(ISERROR(SEARCH(" ",GL6)))</formula>
    </cfRule>
  </conditionalFormatting>
  <conditionalFormatting sqref="GN11:GP11 GN16:GP16 GN6:GP6 GN9:GP9 GS6:GU6 GN20:GP20 GS9:GU9 GS11:GU11 GS16:GU16 GS20:GU20 GX6:HA6 GX9:HA9 GX11:HA11 GX16:HA16 GX20:HA20 HA15 HA18:HA19 HA21:HA23 HA26:HA27">
    <cfRule type="containsText" dxfId="852" priority="103" operator="containsText" text=" ">
      <formula>NOT(ISERROR(SEARCH(" ",GN6)))</formula>
    </cfRule>
  </conditionalFormatting>
  <conditionalFormatting sqref="GQ6:GR9 GQ11:GR11 GQ16:GR16">
    <cfRule type="containsText" dxfId="851" priority="97" operator="containsText" text=" ">
      <formula>NOT(ISERROR(SEARCH(" ",GQ6)))</formula>
    </cfRule>
    <cfRule type="containsText" dxfId="850" priority="98" operator="containsText" text=" ">
      <formula>NOT(ISERROR(SEARCH(" ",GQ6)))</formula>
    </cfRule>
  </conditionalFormatting>
  <conditionalFormatting sqref="GV6:GW9 GV11:GW11 GV16:GW16">
    <cfRule type="containsText" dxfId="849" priority="93" operator="containsText" text=" ">
      <formula>NOT(ISERROR(SEARCH(" ",GV6)))</formula>
    </cfRule>
    <cfRule type="containsText" dxfId="848" priority="94" operator="containsText" text=" ">
      <formula>NOT(ISERROR(SEARCH(" ",GV6)))</formula>
    </cfRule>
  </conditionalFormatting>
  <conditionalFormatting sqref="GK21:GK23 GK25">
    <cfRule type="containsText" dxfId="847" priority="106" operator="containsText" text=" ">
      <formula>NOT(ISERROR(SEARCH(" ",GK21)))</formula>
    </cfRule>
  </conditionalFormatting>
  <conditionalFormatting sqref="GL21:GM23">
    <cfRule type="containsText" dxfId="846" priority="89" operator="containsText" text=" ">
      <formula>NOT(ISERROR(SEARCH(" ",GL21)))</formula>
    </cfRule>
    <cfRule type="containsText" dxfId="845" priority="90" operator="containsText" text=" ">
      <formula>NOT(ISERROR(SEARCH(" ",GL21)))</formula>
    </cfRule>
  </conditionalFormatting>
  <conditionalFormatting sqref="GQ21:GR22">
    <cfRule type="containsText" dxfId="844" priority="43" operator="containsText" text=" ">
      <formula>NOT(ISERROR(SEARCH(" ",GQ21)))</formula>
    </cfRule>
    <cfRule type="containsText" dxfId="843" priority="44" operator="containsText" text=" ">
      <formula>NOT(ISERROR(SEARCH(" ",GQ21)))</formula>
    </cfRule>
  </conditionalFormatting>
  <conditionalFormatting sqref="GV21:GW22">
    <cfRule type="containsText" dxfId="842" priority="39" operator="containsText" text=" ">
      <formula>NOT(ISERROR(SEARCH(" ",GV21)))</formula>
    </cfRule>
    <cfRule type="containsText" dxfId="841" priority="40" operator="containsText" text=" ">
      <formula>NOT(ISERROR(SEARCH(" ",GV21)))</formula>
    </cfRule>
  </conditionalFormatting>
  <conditionalFormatting sqref="GN25:GP25 GS25:GU25 GX25:GZ25">
    <cfRule type="containsText" dxfId="840" priority="36" operator="containsText" text=" ">
      <formula>NOT(ISERROR(SEARCH(" ",GN25)))</formula>
    </cfRule>
  </conditionalFormatting>
  <conditionalFormatting sqref="GL26:GM27">
    <cfRule type="containsText" dxfId="839" priority="87" operator="containsText" text=" ">
      <formula>NOT(ISERROR(SEARCH(" ",GL26)))</formula>
    </cfRule>
    <cfRule type="containsText" dxfId="838" priority="88" operator="containsText" text=" ">
      <formula>NOT(ISERROR(SEARCH(" ",GL26)))</formula>
    </cfRule>
  </conditionalFormatting>
  <conditionalFormatting sqref="GQ26:GR27">
    <cfRule type="containsText" dxfId="837" priority="41" operator="containsText" text=" ">
      <formula>NOT(ISERROR(SEARCH(" ",GQ26)))</formula>
    </cfRule>
    <cfRule type="containsText" dxfId="836" priority="42" operator="containsText" text=" ">
      <formula>NOT(ISERROR(SEARCH(" ",GQ26)))</formula>
    </cfRule>
  </conditionalFormatting>
  <conditionalFormatting sqref="GV26:GW27">
    <cfRule type="containsText" dxfId="835" priority="37" operator="containsText" text=" ">
      <formula>NOT(ISERROR(SEARCH(" ",GV26)))</formula>
    </cfRule>
    <cfRule type="containsText" dxfId="834" priority="38" operator="containsText" text=" ">
      <formula>NOT(ISERROR(SEARCH(" ",GV26)))</formula>
    </cfRule>
  </conditionalFormatting>
  <conditionalFormatting sqref="FU5:FU22">
    <cfRule type="cellIs" dxfId="833" priority="6" operator="equal">
      <formula>0</formula>
    </cfRule>
  </conditionalFormatting>
  <conditionalFormatting sqref="FU5:FU22">
    <cfRule type="containsText" dxfId="832" priority="7" operator="containsText" text=" ">
      <formula>NOT(ISERROR(SEARCH(" ",FU5)))</formula>
    </cfRule>
    <cfRule type="containsText" dxfId="831" priority="8" operator="containsText" text=" ">
      <formula>NOT(ISERROR(SEARCH(" ",FU5)))</formula>
    </cfRule>
  </conditionalFormatting>
  <conditionalFormatting sqref="FU23:FU69">
    <cfRule type="cellIs" dxfId="830" priority="3" operator="equal">
      <formula>0</formula>
    </cfRule>
  </conditionalFormatting>
  <conditionalFormatting sqref="FU23:FU69">
    <cfRule type="containsText" dxfId="829" priority="4" operator="containsText" text=" ">
      <formula>NOT(ISERROR(SEARCH(" ",FU23)))</formula>
    </cfRule>
    <cfRule type="containsText" dxfId="828" priority="5" operator="containsText" text=" ">
      <formula>NOT(ISERROR(SEARCH(" ",FU23)))</formula>
    </cfRule>
  </conditionalFormatting>
  <conditionalFormatting sqref="P68">
    <cfRule type="containsText" dxfId="827" priority="2" operator="containsText" text=" ">
      <formula>NOT(ISERROR(SEARCH(" ",P68)))</formula>
    </cfRule>
  </conditionalFormatting>
  <conditionalFormatting sqref="P69">
    <cfRule type="containsText" dxfId="826" priority="1" operator="containsText" text=" ">
      <formula>NOT(ISERROR(SEARCH(" ",P69)))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Y32" sqref="Y32"/>
    </sheetView>
  </sheetViews>
  <sheetFormatPr defaultColWidth="8.88671875" defaultRowHeight="14.4" x14ac:dyDescent="0.25"/>
  <cols>
    <col min="1" max="1" width="9.109375" style="226" customWidth="1"/>
    <col min="2" max="2" width="14.33203125" style="226" customWidth="1"/>
    <col min="3" max="3" width="16.33203125" style="226" customWidth="1"/>
    <col min="4" max="4" width="10.5546875" style="226" customWidth="1"/>
    <col min="5" max="5" width="11" style="226" customWidth="1"/>
    <col min="6" max="16384" width="8.88671875" style="226"/>
  </cols>
  <sheetData>
    <row r="1" spans="1:5" ht="15" x14ac:dyDescent="0.25">
      <c r="A1" s="225" t="s">
        <v>1</v>
      </c>
      <c r="B1" s="225" t="s">
        <v>1</v>
      </c>
      <c r="C1" s="225" t="s">
        <v>1</v>
      </c>
      <c r="D1" s="225" t="s">
        <v>1</v>
      </c>
      <c r="E1" s="225" t="s">
        <v>1</v>
      </c>
    </row>
    <row r="2" spans="1:5" ht="15" x14ac:dyDescent="0.25">
      <c r="A2" s="225" t="s">
        <v>17</v>
      </c>
      <c r="B2" s="225" t="s">
        <v>17</v>
      </c>
      <c r="C2" s="225" t="s">
        <v>17</v>
      </c>
      <c r="D2" s="225" t="s">
        <v>19</v>
      </c>
      <c r="E2" s="225" t="s">
        <v>19</v>
      </c>
    </row>
    <row r="3" spans="1:5" ht="15" x14ac:dyDescent="0.25">
      <c r="A3" s="225" t="s">
        <v>34</v>
      </c>
      <c r="B3" s="225" t="s">
        <v>466</v>
      </c>
      <c r="C3" s="225" t="s">
        <v>467</v>
      </c>
      <c r="D3" s="225" t="s">
        <v>468</v>
      </c>
      <c r="E3" s="225" t="s">
        <v>469</v>
      </c>
    </row>
    <row r="4" spans="1:5" ht="26.4" x14ac:dyDescent="0.25">
      <c r="A4" s="227" t="s">
        <v>470</v>
      </c>
      <c r="B4" s="228" t="s">
        <v>471</v>
      </c>
      <c r="C4" s="228" t="s">
        <v>472</v>
      </c>
      <c r="D4" s="228" t="s">
        <v>473</v>
      </c>
      <c r="E4" s="228" t="s">
        <v>474</v>
      </c>
    </row>
    <row r="5" spans="1:5" x14ac:dyDescent="0.25">
      <c r="A5" s="226">
        <v>50</v>
      </c>
      <c r="B5" s="226">
        <v>15</v>
      </c>
      <c r="C5" s="226">
        <v>30</v>
      </c>
      <c r="D5" s="226">
        <v>0</v>
      </c>
      <c r="E5" s="226">
        <v>0</v>
      </c>
    </row>
    <row r="6" spans="1:5" x14ac:dyDescent="0.25">
      <c r="A6" s="226">
        <v>150</v>
      </c>
      <c r="B6" s="226">
        <v>25</v>
      </c>
      <c r="C6" s="226">
        <v>50</v>
      </c>
      <c r="D6" s="226">
        <v>0.2</v>
      </c>
      <c r="E6" s="226">
        <v>0.6</v>
      </c>
    </row>
    <row r="7" spans="1:5" x14ac:dyDescent="0.25">
      <c r="A7" s="226">
        <v>500</v>
      </c>
      <c r="B7" s="226">
        <v>30</v>
      </c>
      <c r="C7" s="226">
        <v>60</v>
      </c>
      <c r="D7" s="226">
        <v>0.5</v>
      </c>
      <c r="E7" s="226">
        <v>1.2</v>
      </c>
    </row>
    <row r="8" spans="1:5" x14ac:dyDescent="0.25">
      <c r="A8" s="226">
        <v>1000</v>
      </c>
      <c r="B8" s="226">
        <v>40</v>
      </c>
      <c r="C8" s="226">
        <v>70</v>
      </c>
      <c r="D8" s="226">
        <v>0.7</v>
      </c>
      <c r="E8" s="226">
        <v>1.4</v>
      </c>
    </row>
  </sheetData>
  <phoneticPr fontId="30" type="noConversion"/>
  <conditionalFormatting sqref="D3:E3">
    <cfRule type="containsText" dxfId="11" priority="2" operator="containsText" text=" ">
      <formula>NOT(ISERROR(SEARCH(" ",D3)))</formula>
    </cfRule>
  </conditionalFormatting>
  <conditionalFormatting sqref="B4:C4">
    <cfRule type="containsText" dxfId="10" priority="4" operator="containsText" text=" ">
      <formula>NOT(ISERROR(SEARCH(" ",B4)))</formula>
    </cfRule>
  </conditionalFormatting>
  <conditionalFormatting sqref="D4:E4">
    <cfRule type="containsText" dxfId="9" priority="1" operator="containsText" text=" ">
      <formula>NOT(ISERROR(SEARCH(" ",D4)))</formula>
    </cfRule>
  </conditionalFormatting>
  <conditionalFormatting sqref="A1:A4">
    <cfRule type="containsText" dxfId="8" priority="5" operator="containsText" text=" ">
      <formula>NOT(ISERROR(SEARCH(" ",A1)))</formula>
    </cfRule>
  </conditionalFormatting>
  <conditionalFormatting sqref="B1:C3">
    <cfRule type="containsText" dxfId="7" priority="6" operator="containsText" text=" ">
      <formula>NOT(ISERROR(SEARCH(" ",B1)))</formula>
    </cfRule>
  </conditionalFormatting>
  <conditionalFormatting sqref="D1:E2">
    <cfRule type="containsText" dxfId="6" priority="3" operator="containsText" text=" ">
      <formula>NOT(ISERROR(SEARCH(" ",D1)))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N16" sqref="N16"/>
    </sheetView>
  </sheetViews>
  <sheetFormatPr defaultColWidth="8.88671875" defaultRowHeight="14.4" x14ac:dyDescent="0.25"/>
  <cols>
    <col min="1" max="1" width="8.88671875" style="226"/>
    <col min="2" max="2" width="15.21875" style="226" customWidth="1"/>
    <col min="3" max="3" width="15.5546875" style="226" customWidth="1"/>
    <col min="4" max="4" width="10.5546875" style="226" customWidth="1"/>
    <col min="5" max="5" width="11" style="226" customWidth="1"/>
    <col min="6" max="16384" width="8.88671875" style="226"/>
  </cols>
  <sheetData>
    <row r="1" spans="1:10" ht="15" x14ac:dyDescent="0.25">
      <c r="A1" s="255" t="s">
        <v>1</v>
      </c>
      <c r="B1" s="255" t="s">
        <v>1</v>
      </c>
      <c r="C1" s="255" t="s">
        <v>1</v>
      </c>
      <c r="D1" s="255" t="s">
        <v>1</v>
      </c>
      <c r="E1" s="255" t="s">
        <v>1</v>
      </c>
    </row>
    <row r="2" spans="1:10" ht="15" x14ac:dyDescent="0.25">
      <c r="A2" s="255" t="s">
        <v>17</v>
      </c>
      <c r="B2" s="255" t="s">
        <v>17</v>
      </c>
      <c r="C2" s="255" t="s">
        <v>17</v>
      </c>
      <c r="D2" s="255" t="s">
        <v>19</v>
      </c>
      <c r="E2" s="255" t="s">
        <v>19</v>
      </c>
    </row>
    <row r="3" spans="1:10" ht="15" x14ac:dyDescent="0.25">
      <c r="A3" s="255" t="s">
        <v>34</v>
      </c>
      <c r="B3" s="255" t="s">
        <v>466</v>
      </c>
      <c r="C3" s="255" t="s">
        <v>467</v>
      </c>
      <c r="D3" s="255" t="s">
        <v>477</v>
      </c>
      <c r="E3" s="255" t="s">
        <v>478</v>
      </c>
    </row>
    <row r="4" spans="1:10" ht="26.4" x14ac:dyDescent="0.25">
      <c r="A4" s="256" t="s">
        <v>479</v>
      </c>
      <c r="B4" s="257" t="s">
        <v>471</v>
      </c>
      <c r="C4" s="257" t="s">
        <v>472</v>
      </c>
      <c r="D4" s="257" t="s">
        <v>473</v>
      </c>
      <c r="E4" s="257" t="s">
        <v>474</v>
      </c>
      <c r="H4" s="258" t="s">
        <v>480</v>
      </c>
      <c r="J4" s="259" t="s">
        <v>481</v>
      </c>
    </row>
    <row r="5" spans="1:10" x14ac:dyDescent="0.25">
      <c r="A5" s="226">
        <f>H5*60</f>
        <v>2880</v>
      </c>
      <c r="B5" s="226">
        <v>40</v>
      </c>
      <c r="C5" s="226">
        <v>80</v>
      </c>
      <c r="D5" s="226">
        <v>0.5</v>
      </c>
      <c r="E5" s="226">
        <v>1.2</v>
      </c>
      <c r="H5" s="226">
        <v>48</v>
      </c>
      <c r="J5" s="226">
        <v>48</v>
      </c>
    </row>
    <row r="6" spans="1:10" x14ac:dyDescent="0.25">
      <c r="A6" s="226">
        <f t="shared" ref="A6:A11" si="0">H6*60</f>
        <v>4320</v>
      </c>
      <c r="B6" s="226">
        <v>50</v>
      </c>
      <c r="C6" s="226">
        <v>100</v>
      </c>
      <c r="D6" s="226">
        <v>0.6</v>
      </c>
      <c r="E6" s="226">
        <v>1.4</v>
      </c>
      <c r="H6" s="226">
        <v>72</v>
      </c>
      <c r="J6" s="226">
        <v>72</v>
      </c>
    </row>
    <row r="7" spans="1:10" x14ac:dyDescent="0.25">
      <c r="A7" s="226">
        <f t="shared" si="0"/>
        <v>5760</v>
      </c>
      <c r="B7" s="226">
        <v>60</v>
      </c>
      <c r="C7" s="226">
        <v>120</v>
      </c>
      <c r="D7" s="226">
        <v>0.6</v>
      </c>
      <c r="E7" s="226">
        <v>1.5</v>
      </c>
      <c r="H7" s="226">
        <v>96</v>
      </c>
      <c r="J7" s="226">
        <v>96</v>
      </c>
    </row>
    <row r="8" spans="1:10" x14ac:dyDescent="0.25">
      <c r="A8" s="226">
        <f t="shared" si="0"/>
        <v>7200</v>
      </c>
      <c r="B8" s="226">
        <v>70</v>
      </c>
      <c r="C8" s="226">
        <v>200</v>
      </c>
      <c r="D8" s="226">
        <v>0.6</v>
      </c>
      <c r="E8" s="226">
        <v>1.5</v>
      </c>
      <c r="H8" s="226">
        <v>120</v>
      </c>
      <c r="J8" s="226">
        <v>120</v>
      </c>
    </row>
    <row r="9" spans="1:10" x14ac:dyDescent="0.25">
      <c r="A9" s="226">
        <f t="shared" si="0"/>
        <v>8640</v>
      </c>
      <c r="B9" s="226">
        <v>80</v>
      </c>
      <c r="C9" s="226">
        <v>200</v>
      </c>
      <c r="D9" s="226">
        <v>0.6</v>
      </c>
      <c r="E9" s="226">
        <v>1.6</v>
      </c>
      <c r="H9" s="226">
        <v>144</v>
      </c>
      <c r="J9" s="226">
        <v>144</v>
      </c>
    </row>
    <row r="10" spans="1:10" x14ac:dyDescent="0.25">
      <c r="A10" s="226">
        <f t="shared" si="0"/>
        <v>10080</v>
      </c>
      <c r="B10" s="226">
        <v>90</v>
      </c>
      <c r="C10" s="226">
        <v>220</v>
      </c>
      <c r="D10" s="226">
        <v>0.6</v>
      </c>
      <c r="E10" s="226">
        <v>1.8</v>
      </c>
      <c r="H10" s="226">
        <v>168</v>
      </c>
      <c r="J10" s="226">
        <v>168</v>
      </c>
    </row>
    <row r="11" spans="1:10" x14ac:dyDescent="0.25">
      <c r="A11" s="226">
        <f t="shared" si="0"/>
        <v>11520</v>
      </c>
      <c r="B11" s="226">
        <v>120</v>
      </c>
      <c r="C11" s="226">
        <v>280</v>
      </c>
      <c r="D11" s="226">
        <v>0.8</v>
      </c>
      <c r="E11" s="226">
        <v>2</v>
      </c>
      <c r="H11" s="226">
        <v>192</v>
      </c>
      <c r="J11" s="226">
        <v>192</v>
      </c>
    </row>
  </sheetData>
  <phoneticPr fontId="30" type="noConversion"/>
  <conditionalFormatting sqref="D3:E3">
    <cfRule type="containsText" dxfId="5" priority="2" operator="containsText" text=" ">
      <formula>NOT(ISERROR(SEARCH(" ",D3)))</formula>
    </cfRule>
  </conditionalFormatting>
  <conditionalFormatting sqref="B4:C4">
    <cfRule type="containsText" dxfId="4" priority="4" operator="containsText" text=" ">
      <formula>NOT(ISERROR(SEARCH(" ",B4)))</formula>
    </cfRule>
  </conditionalFormatting>
  <conditionalFormatting sqref="D4:E4">
    <cfRule type="containsText" dxfId="3" priority="1" operator="containsText" text=" ">
      <formula>NOT(ISERROR(SEARCH(" ",D4)))</formula>
    </cfRule>
  </conditionalFormatting>
  <conditionalFormatting sqref="A1:A4">
    <cfRule type="containsText" dxfId="2" priority="5" operator="containsText" text=" ">
      <formula>NOT(ISERROR(SEARCH(" ",A1)))</formula>
    </cfRule>
  </conditionalFormatting>
  <conditionalFormatting sqref="B1:C3">
    <cfRule type="containsText" dxfId="1" priority="6" operator="containsText" text=" ">
      <formula>NOT(ISERROR(SEARCH(" ",B1)))</formula>
    </cfRule>
  </conditionalFormatting>
  <conditionalFormatting sqref="D1:E2">
    <cfRule type="containsText" dxfId="0" priority="3" operator="containsText" text=" ">
      <formula>NOT(ISERROR(SEARCH(" ",D1)))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B5" sqref="B5:G37"/>
    </sheetView>
  </sheetViews>
  <sheetFormatPr defaultColWidth="9" defaultRowHeight="14.4" x14ac:dyDescent="0.25"/>
  <cols>
    <col min="2" max="3" width="14.77734375" customWidth="1"/>
    <col min="4" max="5" width="17.88671875" customWidth="1"/>
    <col min="6" max="6" width="15.6640625" customWidth="1"/>
    <col min="7" max="7" width="14.77734375" customWidth="1"/>
  </cols>
  <sheetData>
    <row r="1" spans="1:7" ht="15" x14ac:dyDescent="0.25">
      <c r="A1" s="116" t="s">
        <v>1</v>
      </c>
      <c r="B1" s="116" t="s">
        <v>1</v>
      </c>
      <c r="C1" s="116" t="s">
        <v>1</v>
      </c>
      <c r="D1" s="116" t="s">
        <v>1</v>
      </c>
      <c r="E1" s="116" t="s">
        <v>1</v>
      </c>
      <c r="F1" s="116" t="s">
        <v>1</v>
      </c>
      <c r="G1" s="116" t="s">
        <v>1</v>
      </c>
    </row>
    <row r="2" spans="1:7" ht="15" x14ac:dyDescent="0.25">
      <c r="A2" s="116" t="s">
        <v>17</v>
      </c>
      <c r="B2" s="116" t="s">
        <v>17</v>
      </c>
      <c r="C2" s="116" t="s">
        <v>17</v>
      </c>
      <c r="D2" s="116" t="s">
        <v>19</v>
      </c>
      <c r="E2" s="116" t="s">
        <v>19</v>
      </c>
      <c r="F2" s="116" t="s">
        <v>19</v>
      </c>
      <c r="G2" s="116" t="s">
        <v>19</v>
      </c>
    </row>
    <row r="3" spans="1:7" ht="15" x14ac:dyDescent="0.25">
      <c r="A3" s="116" t="s">
        <v>34</v>
      </c>
      <c r="B3" s="116" t="s">
        <v>258</v>
      </c>
      <c r="C3" s="116" t="s">
        <v>259</v>
      </c>
      <c r="D3" s="116" t="s">
        <v>260</v>
      </c>
      <c r="E3" s="116" t="s">
        <v>261</v>
      </c>
      <c r="F3" s="116" t="s">
        <v>262</v>
      </c>
      <c r="G3" s="116" t="s">
        <v>263</v>
      </c>
    </row>
    <row r="4" spans="1:7" ht="39.6" x14ac:dyDescent="0.25">
      <c r="A4" s="117" t="s">
        <v>264</v>
      </c>
      <c r="B4" s="118" t="s">
        <v>265</v>
      </c>
      <c r="C4" s="118" t="s">
        <v>266</v>
      </c>
      <c r="D4" s="118" t="s">
        <v>267</v>
      </c>
      <c r="E4" s="118" t="s">
        <v>268</v>
      </c>
      <c r="F4" s="119" t="s">
        <v>269</v>
      </c>
      <c r="G4" s="118" t="s">
        <v>270</v>
      </c>
    </row>
    <row r="5" spans="1:7" ht="15" x14ac:dyDescent="0.25">
      <c r="A5" s="11">
        <v>1</v>
      </c>
      <c r="B5" s="11">
        <v>0</v>
      </c>
      <c r="C5" s="11">
        <v>1000000</v>
      </c>
      <c r="D5" s="11">
        <v>0.4</v>
      </c>
      <c r="E5" s="11">
        <v>1.2</v>
      </c>
      <c r="F5" s="11">
        <v>1.25</v>
      </c>
      <c r="G5" s="11">
        <v>2</v>
      </c>
    </row>
    <row r="6" spans="1:7" ht="15" x14ac:dyDescent="0.25">
      <c r="A6" s="11">
        <v>2</v>
      </c>
      <c r="B6" s="11">
        <v>1000000</v>
      </c>
      <c r="C6" s="11">
        <v>3000000</v>
      </c>
      <c r="D6" s="11">
        <v>0.45</v>
      </c>
      <c r="E6" s="11">
        <v>1.4</v>
      </c>
      <c r="F6" s="11">
        <v>1.3</v>
      </c>
      <c r="G6" s="11">
        <v>2.1</v>
      </c>
    </row>
    <row r="7" spans="1:7" ht="15" x14ac:dyDescent="0.25">
      <c r="A7" s="11">
        <v>3</v>
      </c>
      <c r="B7" s="11">
        <v>3000000</v>
      </c>
      <c r="C7" s="11">
        <v>5000000</v>
      </c>
      <c r="D7" s="11">
        <v>0.5</v>
      </c>
      <c r="E7" s="11">
        <v>1.6</v>
      </c>
      <c r="F7" s="11">
        <v>1.35</v>
      </c>
      <c r="G7" s="11">
        <v>2.2000000000000002</v>
      </c>
    </row>
    <row r="8" spans="1:7" ht="15" x14ac:dyDescent="0.25">
      <c r="A8" s="11">
        <v>4</v>
      </c>
      <c r="B8" s="11">
        <v>5000000</v>
      </c>
      <c r="C8" s="11">
        <v>10000000</v>
      </c>
      <c r="D8" s="11">
        <v>0.55000000000000004</v>
      </c>
      <c r="E8" s="11">
        <v>1.8</v>
      </c>
      <c r="F8" s="11">
        <v>1.4</v>
      </c>
      <c r="G8" s="11">
        <v>2.2999999999999998</v>
      </c>
    </row>
    <row r="9" spans="1:7" ht="15" x14ac:dyDescent="0.25">
      <c r="A9" s="11">
        <v>5</v>
      </c>
      <c r="B9" s="11">
        <v>10000000</v>
      </c>
      <c r="C9" s="11">
        <v>20000000</v>
      </c>
      <c r="D9" s="11">
        <v>0.6</v>
      </c>
      <c r="E9" s="11">
        <v>2</v>
      </c>
      <c r="F9" s="11">
        <v>1.45</v>
      </c>
      <c r="G9" s="11">
        <v>2.4</v>
      </c>
    </row>
    <row r="10" spans="1:7" ht="15" x14ac:dyDescent="0.25">
      <c r="A10" s="11">
        <v>6</v>
      </c>
      <c r="B10" s="11">
        <v>20000000</v>
      </c>
      <c r="C10" s="11">
        <v>50000000</v>
      </c>
      <c r="D10" s="11">
        <v>0.65</v>
      </c>
      <c r="E10" s="11">
        <v>2.2000000000000002</v>
      </c>
      <c r="F10" s="11">
        <v>1.5</v>
      </c>
      <c r="G10" s="11">
        <v>2.5</v>
      </c>
    </row>
    <row r="11" spans="1:7" ht="15" x14ac:dyDescent="0.25">
      <c r="A11" s="11">
        <v>7</v>
      </c>
      <c r="B11" s="11">
        <v>50000000</v>
      </c>
      <c r="C11" s="11">
        <v>100000000</v>
      </c>
      <c r="D11" s="11">
        <v>0.7</v>
      </c>
      <c r="E11" s="11">
        <v>2.4</v>
      </c>
      <c r="F11" s="11">
        <v>1.6</v>
      </c>
      <c r="G11" s="11">
        <v>2.6</v>
      </c>
    </row>
    <row r="12" spans="1:7" ht="15" x14ac:dyDescent="0.25">
      <c r="A12" s="11">
        <v>8</v>
      </c>
      <c r="B12" s="11">
        <v>100000000</v>
      </c>
      <c r="C12" s="11">
        <v>150000000</v>
      </c>
      <c r="D12" s="11">
        <v>0.75</v>
      </c>
      <c r="E12" s="11">
        <v>2.6</v>
      </c>
      <c r="F12" s="11">
        <v>1.7</v>
      </c>
      <c r="G12" s="11">
        <v>2.7</v>
      </c>
    </row>
    <row r="13" spans="1:7" ht="15" x14ac:dyDescent="0.25">
      <c r="A13" s="11">
        <v>9</v>
      </c>
      <c r="B13" s="11">
        <v>150000000</v>
      </c>
      <c r="C13" s="11">
        <v>200000000</v>
      </c>
      <c r="D13" s="11">
        <v>0.8</v>
      </c>
      <c r="E13" s="11">
        <v>2.8</v>
      </c>
      <c r="F13" s="11">
        <v>1.8</v>
      </c>
      <c r="G13" s="11">
        <v>2.8</v>
      </c>
    </row>
    <row r="14" spans="1:7" ht="15" x14ac:dyDescent="0.25">
      <c r="A14" s="11">
        <v>10</v>
      </c>
      <c r="B14" s="11">
        <v>200000000</v>
      </c>
      <c r="C14" s="11">
        <v>250000000</v>
      </c>
      <c r="D14" s="11">
        <v>0.85</v>
      </c>
      <c r="E14" s="11">
        <v>3</v>
      </c>
      <c r="F14" s="11">
        <v>1.9</v>
      </c>
      <c r="G14" s="11">
        <v>2.9</v>
      </c>
    </row>
    <row r="15" spans="1:7" ht="15" x14ac:dyDescent="0.25">
      <c r="A15" s="11">
        <v>11</v>
      </c>
      <c r="B15" s="11">
        <v>250000000</v>
      </c>
      <c r="C15" s="11">
        <v>300000000</v>
      </c>
      <c r="D15" s="11">
        <v>0.9</v>
      </c>
      <c r="E15" s="11">
        <v>3.2</v>
      </c>
      <c r="F15" s="11">
        <v>2</v>
      </c>
      <c r="G15" s="11">
        <v>3</v>
      </c>
    </row>
    <row r="16" spans="1:7" ht="15" x14ac:dyDescent="0.25">
      <c r="A16" s="11">
        <v>12</v>
      </c>
      <c r="B16" s="11">
        <v>300000000</v>
      </c>
      <c r="C16" s="11">
        <v>350000000</v>
      </c>
      <c r="D16" s="11">
        <v>0.95</v>
      </c>
      <c r="E16" s="11">
        <v>3.4</v>
      </c>
      <c r="F16" s="11">
        <v>2.1</v>
      </c>
      <c r="G16" s="11">
        <v>3.1</v>
      </c>
    </row>
    <row r="17" spans="1:7" ht="15" x14ac:dyDescent="0.25">
      <c r="A17" s="11">
        <v>13</v>
      </c>
      <c r="B17" s="11">
        <v>350000000</v>
      </c>
      <c r="C17" s="11">
        <v>400000000</v>
      </c>
      <c r="D17" s="11">
        <v>1</v>
      </c>
      <c r="E17" s="11">
        <v>3.6</v>
      </c>
      <c r="F17" s="11">
        <v>2.2000000000000002</v>
      </c>
      <c r="G17" s="11">
        <v>3.2</v>
      </c>
    </row>
    <row r="18" spans="1:7" ht="15" x14ac:dyDescent="0.25">
      <c r="A18" s="11">
        <v>14</v>
      </c>
      <c r="B18" s="11">
        <v>400000000</v>
      </c>
      <c r="C18" s="11">
        <v>450000000</v>
      </c>
      <c r="D18" s="11">
        <v>1.05</v>
      </c>
      <c r="E18" s="11">
        <v>3.8</v>
      </c>
      <c r="F18" s="11">
        <v>2.2999999999999998</v>
      </c>
      <c r="G18" s="11">
        <v>3.4</v>
      </c>
    </row>
    <row r="19" spans="1:7" ht="15" x14ac:dyDescent="0.25">
      <c r="A19" s="11">
        <v>15</v>
      </c>
      <c r="B19" s="11">
        <v>450000000</v>
      </c>
      <c r="C19" s="11">
        <v>500000000</v>
      </c>
      <c r="D19" s="11">
        <v>1.1000000000000001</v>
      </c>
      <c r="E19" s="11">
        <v>4</v>
      </c>
      <c r="F19" s="11">
        <v>2.4</v>
      </c>
      <c r="G19" s="11">
        <v>3.6</v>
      </c>
    </row>
    <row r="20" spans="1:7" ht="15" x14ac:dyDescent="0.25">
      <c r="A20" s="11">
        <v>16</v>
      </c>
      <c r="B20" s="11">
        <v>500000000</v>
      </c>
      <c r="C20" s="11">
        <v>600000000</v>
      </c>
      <c r="D20" s="11">
        <v>1.1499999999999999</v>
      </c>
      <c r="E20" s="11">
        <v>4.2</v>
      </c>
      <c r="F20" s="11">
        <v>2.5</v>
      </c>
      <c r="G20" s="11">
        <v>3.8</v>
      </c>
    </row>
    <row r="21" spans="1:7" ht="15" x14ac:dyDescent="0.25">
      <c r="A21" s="11">
        <v>17</v>
      </c>
      <c r="B21" s="11">
        <v>600000000</v>
      </c>
      <c r="C21" s="11">
        <v>700000000</v>
      </c>
      <c r="D21" s="11">
        <v>1.2</v>
      </c>
      <c r="E21" s="11">
        <v>4.4000000000000004</v>
      </c>
      <c r="F21" s="11">
        <v>2.6</v>
      </c>
      <c r="G21" s="11">
        <v>4</v>
      </c>
    </row>
    <row r="22" spans="1:7" ht="15" x14ac:dyDescent="0.25">
      <c r="A22" s="11">
        <v>18</v>
      </c>
      <c r="B22" s="11">
        <v>700000000</v>
      </c>
      <c r="C22" s="11">
        <v>800000000</v>
      </c>
      <c r="D22" s="11">
        <v>1.25</v>
      </c>
      <c r="E22" s="11">
        <v>4.5999999999999996</v>
      </c>
      <c r="F22" s="11">
        <v>2.7</v>
      </c>
      <c r="G22" s="11">
        <v>4.2</v>
      </c>
    </row>
    <row r="23" spans="1:7" ht="15" x14ac:dyDescent="0.25">
      <c r="A23" s="11">
        <v>19</v>
      </c>
      <c r="B23" s="11">
        <v>800000000</v>
      </c>
      <c r="C23" s="11">
        <v>1000000000</v>
      </c>
      <c r="D23" s="11">
        <v>1.3</v>
      </c>
      <c r="E23" s="11">
        <v>4.8</v>
      </c>
      <c r="F23" s="11">
        <v>2.8</v>
      </c>
      <c r="G23" s="11">
        <v>4.4000000000000004</v>
      </c>
    </row>
    <row r="24" spans="1:7" ht="15" x14ac:dyDescent="0.25">
      <c r="A24" s="11">
        <v>20</v>
      </c>
      <c r="B24" s="11">
        <v>1000000000</v>
      </c>
      <c r="C24" s="11">
        <v>1200000000</v>
      </c>
      <c r="D24" s="11">
        <v>1.35</v>
      </c>
      <c r="E24" s="11">
        <v>5</v>
      </c>
      <c r="F24" s="11">
        <v>2.9</v>
      </c>
      <c r="G24" s="11">
        <v>4.5999999999999996</v>
      </c>
    </row>
    <row r="25" spans="1:7" ht="15" x14ac:dyDescent="0.25">
      <c r="A25" s="11">
        <v>21</v>
      </c>
      <c r="B25" s="11">
        <v>1200000000</v>
      </c>
      <c r="C25" s="11">
        <v>1400000000</v>
      </c>
      <c r="D25" s="11">
        <v>1.4</v>
      </c>
      <c r="E25" s="11">
        <v>5.2</v>
      </c>
      <c r="F25" s="11">
        <v>3</v>
      </c>
      <c r="G25" s="11">
        <v>4.8</v>
      </c>
    </row>
    <row r="26" spans="1:7" ht="15" x14ac:dyDescent="0.25">
      <c r="A26" s="11">
        <v>22</v>
      </c>
      <c r="B26" s="11">
        <v>1400000000</v>
      </c>
      <c r="C26" s="11">
        <v>1600000000</v>
      </c>
      <c r="D26" s="11">
        <v>1.45</v>
      </c>
      <c r="E26" s="11">
        <v>5.4</v>
      </c>
      <c r="F26" s="11">
        <v>3.1</v>
      </c>
      <c r="G26" s="11">
        <v>5</v>
      </c>
    </row>
    <row r="27" spans="1:7" ht="15" x14ac:dyDescent="0.25">
      <c r="A27" s="11">
        <v>23</v>
      </c>
      <c r="B27" s="11">
        <v>1600000000</v>
      </c>
      <c r="C27" s="11">
        <v>1800000000</v>
      </c>
      <c r="D27" s="11">
        <v>1.5</v>
      </c>
      <c r="E27" s="11">
        <v>5.6</v>
      </c>
      <c r="F27" s="11">
        <v>3.2</v>
      </c>
      <c r="G27" s="11">
        <v>5.2</v>
      </c>
    </row>
    <row r="28" spans="1:7" ht="15" x14ac:dyDescent="0.25">
      <c r="A28" s="11">
        <v>24</v>
      </c>
      <c r="B28" s="11">
        <v>1800000000</v>
      </c>
      <c r="C28" s="11">
        <v>2000000000</v>
      </c>
      <c r="D28" s="11">
        <v>1.55</v>
      </c>
      <c r="E28" s="11">
        <v>5.8</v>
      </c>
      <c r="F28" s="11">
        <v>3.3</v>
      </c>
      <c r="G28" s="11">
        <v>5.4</v>
      </c>
    </row>
    <row r="29" spans="1:7" ht="15" x14ac:dyDescent="0.25">
      <c r="A29" s="11">
        <v>25</v>
      </c>
      <c r="B29" s="11">
        <v>2000000000</v>
      </c>
      <c r="C29" s="11">
        <v>2200000000</v>
      </c>
      <c r="D29" s="11">
        <v>1.6</v>
      </c>
      <c r="E29" s="11">
        <v>6</v>
      </c>
      <c r="F29" s="11">
        <v>3.4</v>
      </c>
      <c r="G29" s="11">
        <v>5.6</v>
      </c>
    </row>
    <row r="30" spans="1:7" ht="15" x14ac:dyDescent="0.25">
      <c r="A30" s="11">
        <v>26</v>
      </c>
      <c r="B30" s="11">
        <v>2200000000</v>
      </c>
      <c r="C30" s="11">
        <v>2400000000</v>
      </c>
      <c r="D30" s="11">
        <v>1.65</v>
      </c>
      <c r="E30" s="11">
        <v>6.2</v>
      </c>
      <c r="F30" s="11">
        <v>3.5</v>
      </c>
      <c r="G30" s="11">
        <v>5.8</v>
      </c>
    </row>
    <row r="31" spans="1:7" ht="15" x14ac:dyDescent="0.25">
      <c r="A31" s="11">
        <v>27</v>
      </c>
      <c r="B31" s="11">
        <v>2400000000</v>
      </c>
      <c r="C31" s="11">
        <v>2600000000</v>
      </c>
      <c r="D31" s="11">
        <v>1.7</v>
      </c>
      <c r="E31" s="11">
        <v>6.4</v>
      </c>
      <c r="F31" s="11">
        <v>3.6</v>
      </c>
      <c r="G31" s="11">
        <v>6</v>
      </c>
    </row>
    <row r="32" spans="1:7" ht="15" x14ac:dyDescent="0.25">
      <c r="A32" s="11">
        <v>28</v>
      </c>
      <c r="B32" s="11">
        <v>2600000000</v>
      </c>
      <c r="C32" s="11">
        <v>2800000000</v>
      </c>
      <c r="D32" s="11">
        <v>1.75</v>
      </c>
      <c r="E32" s="11">
        <v>6.6</v>
      </c>
      <c r="F32" s="11">
        <v>3.7</v>
      </c>
      <c r="G32" s="11">
        <v>6.2</v>
      </c>
    </row>
    <row r="33" spans="1:7" ht="15" x14ac:dyDescent="0.25">
      <c r="A33" s="11">
        <v>29</v>
      </c>
      <c r="B33" s="11">
        <v>2800000000</v>
      </c>
      <c r="C33" s="11">
        <v>3000000000</v>
      </c>
      <c r="D33" s="11">
        <v>1.8</v>
      </c>
      <c r="E33" s="11">
        <v>6.8</v>
      </c>
      <c r="F33" s="11">
        <v>3.8</v>
      </c>
      <c r="G33" s="11">
        <v>6.4</v>
      </c>
    </row>
    <row r="34" spans="1:7" ht="15" x14ac:dyDescent="0.25">
      <c r="A34" s="11">
        <v>30</v>
      </c>
      <c r="B34" s="11">
        <v>3000000000</v>
      </c>
      <c r="C34" s="11">
        <v>3500000000</v>
      </c>
      <c r="D34" s="11">
        <v>1.85</v>
      </c>
      <c r="E34" s="11">
        <v>7</v>
      </c>
      <c r="F34" s="11">
        <v>3.9</v>
      </c>
      <c r="G34" s="11">
        <v>6.6</v>
      </c>
    </row>
    <row r="35" spans="1:7" ht="15" x14ac:dyDescent="0.25">
      <c r="A35" s="11">
        <v>31</v>
      </c>
      <c r="B35" s="11">
        <v>3500000000</v>
      </c>
      <c r="C35" s="11">
        <v>4000000000</v>
      </c>
      <c r="D35" s="11">
        <v>1.9</v>
      </c>
      <c r="E35" s="11">
        <v>7.2</v>
      </c>
      <c r="F35" s="11">
        <v>4</v>
      </c>
      <c r="G35" s="11">
        <v>6.8</v>
      </c>
    </row>
    <row r="36" spans="1:7" ht="15" x14ac:dyDescent="0.25">
      <c r="A36" s="11">
        <v>32</v>
      </c>
      <c r="B36" s="11">
        <v>4000000000</v>
      </c>
      <c r="C36" s="11">
        <v>5000000000</v>
      </c>
      <c r="D36" s="11">
        <v>1.95</v>
      </c>
      <c r="E36" s="11">
        <v>7.4</v>
      </c>
      <c r="F36" s="11">
        <v>4.0999999999999996</v>
      </c>
      <c r="G36" s="11">
        <v>7</v>
      </c>
    </row>
    <row r="37" spans="1:7" ht="15" x14ac:dyDescent="0.25">
      <c r="A37" s="11">
        <v>33</v>
      </c>
      <c r="B37" s="11">
        <v>5000000000</v>
      </c>
      <c r="C37" s="11">
        <v>-1</v>
      </c>
      <c r="D37" s="11">
        <v>2</v>
      </c>
      <c r="E37" s="11">
        <v>7.6</v>
      </c>
      <c r="F37" s="11">
        <v>4.2</v>
      </c>
      <c r="G37" s="11">
        <v>7.2</v>
      </c>
    </row>
  </sheetData>
  <phoneticPr fontId="30" type="noConversion"/>
  <conditionalFormatting sqref="B4:G4">
    <cfRule type="containsText" dxfId="825" priority="2" operator="containsText" text=" ">
      <formula>NOT(ISERROR(SEARCH(" ",B4)))</formula>
    </cfRule>
  </conditionalFormatting>
  <conditionalFormatting sqref="A1:A4">
    <cfRule type="containsText" dxfId="824" priority="3" operator="containsText" text=" ">
      <formula>NOT(ISERROR(SEARCH(" ",A1)))</formula>
    </cfRule>
  </conditionalFormatting>
  <conditionalFormatting sqref="A5:A37">
    <cfRule type="containsText" dxfId="823" priority="1" operator="containsText" text=" ">
      <formula>NOT(ISERROR(SEARCH(" ",A5)))</formula>
    </cfRule>
  </conditionalFormatting>
  <conditionalFormatting sqref="B1:G3">
    <cfRule type="containsText" dxfId="822" priority="5" operator="containsText" text=" ">
      <formula>NOT(ISERROR(SEARCH(" ",B1)))</formula>
    </cfRule>
  </conditionalFormatting>
  <conditionalFormatting sqref="B5:G37">
    <cfRule type="containsText" dxfId="821" priority="4" operator="containsText" text=" ">
      <formula>NOT(ISERROR(SEARCH(" ",B5)))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BE47"/>
  <sheetViews>
    <sheetView zoomScale="90" zoomScaleNormal="90" workbookViewId="0">
      <selection activeCell="O41" sqref="O41:O47"/>
    </sheetView>
  </sheetViews>
  <sheetFormatPr defaultColWidth="9" defaultRowHeight="15.6" x14ac:dyDescent="0.25"/>
  <cols>
    <col min="1" max="1" width="20.33203125" style="10" customWidth="1"/>
    <col min="2" max="2" width="25.44140625" style="10" customWidth="1"/>
    <col min="3" max="3" width="17.44140625" style="10" customWidth="1"/>
    <col min="4" max="4" width="8.77734375" style="10" customWidth="1"/>
    <col min="5" max="5" width="15.88671875" style="10" customWidth="1"/>
    <col min="6" max="6" width="58.88671875" style="10" customWidth="1"/>
    <col min="7" max="7" width="26.77734375" style="10" customWidth="1"/>
    <col min="8" max="8" width="13.44140625" style="10" customWidth="1"/>
    <col min="9" max="15" width="15.109375" style="10" customWidth="1"/>
    <col min="16" max="18" width="36.109375" style="10" customWidth="1"/>
    <col min="19" max="19" width="9.21875" style="10" customWidth="1"/>
    <col min="20" max="20" width="11.33203125" style="10" customWidth="1"/>
    <col min="21" max="21" width="12.109375" style="10" customWidth="1"/>
    <col min="22" max="22" width="14.21875" style="10" customWidth="1"/>
    <col min="23" max="23" width="9.21875" style="10" customWidth="1"/>
    <col min="24" max="24" width="10.6640625" style="10" customWidth="1"/>
    <col min="25" max="25" width="7.21875" style="10" customWidth="1"/>
    <col min="26" max="27" width="9.21875" style="10" customWidth="1"/>
    <col min="28" max="28" width="5.44140625" style="10" customWidth="1"/>
    <col min="29" max="29" width="7.21875" style="10" customWidth="1"/>
    <col min="30" max="30" width="9.21875" style="10" customWidth="1"/>
    <col min="31" max="31" width="11" style="10" customWidth="1"/>
    <col min="32" max="32" width="5.44140625" style="10" customWidth="1"/>
    <col min="33" max="33" width="7.21875" style="10" customWidth="1"/>
    <col min="34" max="34" width="9.21875" style="10" customWidth="1"/>
    <col min="35" max="35" width="11" style="10" customWidth="1"/>
    <col min="36" max="36" width="5.44140625" style="10" customWidth="1"/>
    <col min="37" max="37" width="7.21875" style="10" customWidth="1"/>
    <col min="38" max="39" width="9.21875" style="10" customWidth="1"/>
    <col min="40" max="40" width="5.44140625" style="10" customWidth="1"/>
    <col min="41" max="41" width="7.21875" style="10" customWidth="1"/>
    <col min="42" max="43" width="9.21875" style="10" customWidth="1"/>
    <col min="44" max="44" width="5.44140625" style="10" customWidth="1"/>
    <col min="45" max="45" width="7.21875" style="10" customWidth="1"/>
    <col min="46" max="47" width="9.21875" style="10" customWidth="1"/>
    <col min="48" max="48" width="9" style="10"/>
    <col min="49" max="49" width="12.77734375" style="10" customWidth="1"/>
    <col min="50" max="50" width="11.6640625" style="10" customWidth="1"/>
    <col min="51" max="51" width="9" style="10"/>
    <col min="52" max="52" width="9.21875" style="10" customWidth="1"/>
    <col min="53" max="54" width="9" style="10"/>
    <col min="55" max="55" width="11.44140625" style="10" customWidth="1"/>
    <col min="56" max="56" width="9" style="10"/>
    <col min="58" max="16384" width="9" style="10"/>
  </cols>
  <sheetData>
    <row r="1" spans="1:55" x14ac:dyDescent="0.35">
      <c r="A1" s="32" t="s">
        <v>0</v>
      </c>
      <c r="B1" s="32" t="s">
        <v>0</v>
      </c>
      <c r="C1" s="32" t="s">
        <v>271</v>
      </c>
      <c r="D1" s="32" t="s">
        <v>0</v>
      </c>
      <c r="E1" s="32" t="s">
        <v>0</v>
      </c>
      <c r="F1" s="32" t="s">
        <v>0</v>
      </c>
      <c r="G1" s="101" t="s">
        <v>0</v>
      </c>
      <c r="H1" s="33" t="s">
        <v>0</v>
      </c>
      <c r="I1" s="33" t="s">
        <v>0</v>
      </c>
      <c r="J1" s="101" t="s">
        <v>0</v>
      </c>
      <c r="K1" s="33" t="s">
        <v>0</v>
      </c>
      <c r="L1" s="32" t="s">
        <v>271</v>
      </c>
      <c r="M1" s="32" t="s">
        <v>271</v>
      </c>
      <c r="N1" s="32" t="s">
        <v>271</v>
      </c>
      <c r="O1" s="103" t="s">
        <v>1</v>
      </c>
    </row>
    <row r="2" spans="1:55" x14ac:dyDescent="0.35">
      <c r="A2" s="32" t="s">
        <v>17</v>
      </c>
      <c r="B2" s="32" t="s">
        <v>17</v>
      </c>
      <c r="C2" s="32" t="s">
        <v>18</v>
      </c>
      <c r="D2" s="32" t="s">
        <v>17</v>
      </c>
      <c r="E2" s="32" t="s">
        <v>17</v>
      </c>
      <c r="F2" s="32" t="s">
        <v>18</v>
      </c>
      <c r="G2" s="32" t="s">
        <v>18</v>
      </c>
      <c r="H2" s="33" t="s">
        <v>17</v>
      </c>
      <c r="I2" s="33" t="s">
        <v>17</v>
      </c>
      <c r="J2" s="32" t="s">
        <v>18</v>
      </c>
      <c r="K2" s="33" t="s">
        <v>17</v>
      </c>
      <c r="L2" s="32" t="s">
        <v>17</v>
      </c>
      <c r="M2" s="32" t="s">
        <v>17</v>
      </c>
      <c r="N2" s="32" t="s">
        <v>18</v>
      </c>
      <c r="O2" s="103" t="s">
        <v>17</v>
      </c>
    </row>
    <row r="3" spans="1:55" ht="16.2" x14ac:dyDescent="0.35">
      <c r="A3" s="32" t="s">
        <v>272</v>
      </c>
      <c r="B3" s="32" t="s">
        <v>273</v>
      </c>
      <c r="C3" s="32" t="s">
        <v>274</v>
      </c>
      <c r="D3" s="32" t="s">
        <v>275</v>
      </c>
      <c r="E3" s="32" t="s">
        <v>276</v>
      </c>
      <c r="F3" s="32" t="s">
        <v>277</v>
      </c>
      <c r="G3" s="33" t="s">
        <v>278</v>
      </c>
      <c r="H3" s="33" t="s">
        <v>279</v>
      </c>
      <c r="I3" s="33" t="s">
        <v>280</v>
      </c>
      <c r="J3" s="33" t="s">
        <v>281</v>
      </c>
      <c r="K3" s="33" t="s">
        <v>282</v>
      </c>
      <c r="L3" s="32" t="s">
        <v>283</v>
      </c>
      <c r="M3" s="32" t="s">
        <v>284</v>
      </c>
      <c r="N3" s="32" t="s">
        <v>285</v>
      </c>
      <c r="O3" s="103" t="s">
        <v>37</v>
      </c>
      <c r="S3" s="250" t="s">
        <v>286</v>
      </c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109"/>
      <c r="AN3" s="109"/>
      <c r="AO3" s="109"/>
      <c r="AP3" s="109"/>
      <c r="AQ3" s="109"/>
      <c r="AR3" s="109"/>
      <c r="AS3" s="109"/>
      <c r="AT3" s="109"/>
    </row>
    <row r="4" spans="1:55" ht="92.4" x14ac:dyDescent="0.25">
      <c r="A4" s="22" t="s">
        <v>287</v>
      </c>
      <c r="B4" s="22" t="s">
        <v>288</v>
      </c>
      <c r="C4" s="22" t="s">
        <v>289</v>
      </c>
      <c r="D4" s="22" t="s">
        <v>290</v>
      </c>
      <c r="E4" s="22" t="s">
        <v>291</v>
      </c>
      <c r="F4" s="22" t="s">
        <v>292</v>
      </c>
      <c r="G4" s="102" t="s">
        <v>293</v>
      </c>
      <c r="H4" s="102" t="s">
        <v>294</v>
      </c>
      <c r="I4" s="34" t="s">
        <v>295</v>
      </c>
      <c r="J4" s="34" t="s">
        <v>296</v>
      </c>
      <c r="K4" s="34" t="s">
        <v>297</v>
      </c>
      <c r="L4" s="35" t="s">
        <v>298</v>
      </c>
      <c r="M4" s="35" t="s">
        <v>299</v>
      </c>
      <c r="N4" s="35" t="s">
        <v>300</v>
      </c>
      <c r="O4" s="104" t="s">
        <v>301</v>
      </c>
      <c r="P4" s="10" t="s">
        <v>302</v>
      </c>
      <c r="S4" s="43" t="s">
        <v>303</v>
      </c>
      <c r="T4" s="44" t="s">
        <v>304</v>
      </c>
      <c r="U4" s="45" t="s">
        <v>305</v>
      </c>
      <c r="V4" s="45" t="s">
        <v>306</v>
      </c>
      <c r="W4" s="39" t="s">
        <v>307</v>
      </c>
      <c r="X4" s="40" t="s">
        <v>304</v>
      </c>
      <c r="Y4" s="41" t="s">
        <v>305</v>
      </c>
      <c r="Z4" s="42" t="s">
        <v>306</v>
      </c>
      <c r="AA4" s="43" t="s">
        <v>308</v>
      </c>
      <c r="AB4" s="44" t="s">
        <v>304</v>
      </c>
      <c r="AC4" s="45" t="s">
        <v>305</v>
      </c>
      <c r="AD4" s="45" t="s">
        <v>306</v>
      </c>
      <c r="AE4" s="39" t="s">
        <v>309</v>
      </c>
      <c r="AF4" s="40" t="s">
        <v>304</v>
      </c>
      <c r="AG4" s="41" t="s">
        <v>305</v>
      </c>
      <c r="AH4" s="42" t="s">
        <v>306</v>
      </c>
      <c r="AI4" s="47" t="s">
        <v>310</v>
      </c>
      <c r="AJ4" s="44" t="s">
        <v>304</v>
      </c>
      <c r="AK4" s="45" t="s">
        <v>305</v>
      </c>
      <c r="AL4" s="48" t="s">
        <v>306</v>
      </c>
      <c r="AM4" s="39" t="s">
        <v>311</v>
      </c>
      <c r="AN4" s="40" t="s">
        <v>304</v>
      </c>
      <c r="AO4" s="41" t="s">
        <v>305</v>
      </c>
      <c r="AP4" s="42" t="s">
        <v>306</v>
      </c>
      <c r="AQ4" s="47" t="s">
        <v>312</v>
      </c>
      <c r="AR4" s="44" t="s">
        <v>304</v>
      </c>
      <c r="AS4" s="45" t="s">
        <v>305</v>
      </c>
      <c r="AT4" s="48" t="s">
        <v>306</v>
      </c>
      <c r="AU4" s="110" t="s">
        <v>313</v>
      </c>
      <c r="AV4" s="10" t="s">
        <v>314</v>
      </c>
      <c r="AW4" s="10" t="s">
        <v>94</v>
      </c>
      <c r="AX4" s="49">
        <v>0</v>
      </c>
      <c r="AY4" s="112" t="s">
        <v>313</v>
      </c>
      <c r="AZ4" s="113" t="s">
        <v>315</v>
      </c>
      <c r="BA4" s="112" t="s">
        <v>316</v>
      </c>
      <c r="BB4" s="114" t="s">
        <v>34</v>
      </c>
      <c r="BC4" s="28" t="s">
        <v>317</v>
      </c>
    </row>
    <row r="5" spans="1:55" ht="16.2" x14ac:dyDescent="0.35">
      <c r="A5" s="10">
        <v>306</v>
      </c>
      <c r="B5" s="10">
        <v>5</v>
      </c>
      <c r="C5" s="11"/>
      <c r="D5" s="11"/>
      <c r="E5" s="10">
        <v>6</v>
      </c>
      <c r="F5" s="24" t="str">
        <f>T5&amp;"|"&amp;U5&amp;"|"&amp;V5&amp;","&amp;X5&amp;"|"&amp;Y5&amp;"|"&amp;Z5&amp;","&amp;AB5&amp;"|"&amp;AC5&amp;"|"&amp;AD5&amp;","&amp;AF5&amp;"|"&amp;AG5&amp;"|"&amp;AH5&amp;","&amp;AJ5&amp;"|"&amp;AK5&amp;"|"&amp;AL5</f>
        <v>1|2|1200000,1|1|50,2|1001|5,2|1002|5,2|1003|5</v>
      </c>
      <c r="G5" s="24"/>
      <c r="H5" s="24"/>
      <c r="I5" s="10">
        <v>-1</v>
      </c>
      <c r="K5" s="10">
        <v>-1</v>
      </c>
      <c r="M5" s="10">
        <v>1</v>
      </c>
      <c r="P5" s="30" t="s">
        <v>318</v>
      </c>
      <c r="Q5" s="30"/>
      <c r="R5" s="30"/>
      <c r="S5" s="25" t="s">
        <v>20</v>
      </c>
      <c r="T5" s="10">
        <f t="shared" ref="T5:T12" si="0">VLOOKUP(S5,$AX:$BB,4,0)</f>
        <v>1</v>
      </c>
      <c r="U5" s="10">
        <f t="shared" ref="U5:U12" si="1">VLOOKUP(S5,$AX:$BB,5,0)</f>
        <v>2</v>
      </c>
      <c r="V5" s="46">
        <v>1200000</v>
      </c>
      <c r="W5" s="25" t="s">
        <v>98</v>
      </c>
      <c r="X5" s="10">
        <f t="shared" ref="X5:X12" si="2">VLOOKUP(W5,$AX:$BB,4,0)</f>
        <v>1</v>
      </c>
      <c r="Y5" s="10">
        <f t="shared" ref="Y5:Y12" si="3">VLOOKUP(W5,$AX:$BB,5,0)</f>
        <v>1</v>
      </c>
      <c r="Z5" s="25">
        <v>50</v>
      </c>
      <c r="AA5" s="25" t="s">
        <v>100</v>
      </c>
      <c r="AB5" s="10">
        <f t="shared" ref="AB5:AB12" si="4">VLOOKUP(AA5,$AX:$BB,4,0)</f>
        <v>2</v>
      </c>
      <c r="AC5" s="10">
        <f t="shared" ref="AC5:AC12" si="5">VLOOKUP(AA5,$AX:$BB,5,0)</f>
        <v>1001</v>
      </c>
      <c r="AD5" s="25">
        <v>5</v>
      </c>
      <c r="AE5" s="25" t="s">
        <v>102</v>
      </c>
      <c r="AF5" s="10">
        <f>VLOOKUP(AE5,$AX:$BB,4,0)</f>
        <v>2</v>
      </c>
      <c r="AG5" s="10">
        <f>VLOOKUP(AE5,$AX:$BB,5,0)</f>
        <v>1002</v>
      </c>
      <c r="AH5" s="25">
        <v>5</v>
      </c>
      <c r="AI5" s="25" t="s">
        <v>105</v>
      </c>
      <c r="AJ5" s="10">
        <f>VLOOKUP(AI5,$AX:$BB,4,0)</f>
        <v>2</v>
      </c>
      <c r="AK5" s="10">
        <f>VLOOKUP(AI5,$AX:$BB,5,0)</f>
        <v>1003</v>
      </c>
      <c r="AL5" s="25">
        <v>5</v>
      </c>
      <c r="AM5" s="25"/>
      <c r="AP5" s="25"/>
      <c r="AQ5" s="111"/>
      <c r="AT5" s="111"/>
      <c r="AU5" s="10">
        <f>(VLOOKUP(S5,$AX:$BB,2,0)*V5+VLOOKUP(W5,$AX:$BB,2,0)*Z5+VLOOKUP(AA5,$AX:$BB,2,0)*AD5+VLOOKUP(AE5,$AX:$BB,2,0)*AH5+VLOOKUP(AI5,$AX:$BB,2,0)*AL5)</f>
        <v>19.5</v>
      </c>
      <c r="AV5" s="10">
        <f>AU5/E5</f>
        <v>3.25</v>
      </c>
      <c r="AW5" s="10">
        <f>AU5*200000</f>
        <v>3900000</v>
      </c>
      <c r="AX5" s="50" t="s">
        <v>319</v>
      </c>
      <c r="AY5" s="51">
        <v>1</v>
      </c>
      <c r="AZ5" s="51">
        <v>10</v>
      </c>
      <c r="BA5" s="51">
        <v>1</v>
      </c>
      <c r="BB5" s="52">
        <v>0</v>
      </c>
      <c r="BC5" s="10">
        <f>AY5*200000</f>
        <v>200000</v>
      </c>
    </row>
    <row r="6" spans="1:55" ht="16.2" x14ac:dyDescent="0.35">
      <c r="A6" s="30">
        <v>307</v>
      </c>
      <c r="B6" s="10">
        <v>5</v>
      </c>
      <c r="C6" s="11"/>
      <c r="D6" s="11"/>
      <c r="E6" s="10">
        <v>30</v>
      </c>
      <c r="F6" s="24" t="str">
        <f>T6&amp;"|"&amp;U6&amp;"|"&amp;V6&amp;","&amp;X6&amp;"|"&amp;Y6&amp;"|"&amp;Z6&amp;","&amp;AB6&amp;"|"&amp;AC6&amp;"|"&amp;AD6&amp;""&amp;AP6</f>
        <v>1|2|5000000,2|1005|1,2|1003|20</v>
      </c>
      <c r="G6" s="24"/>
      <c r="H6" s="24"/>
      <c r="I6" s="10">
        <v>-1</v>
      </c>
      <c r="K6" s="10">
        <v>-1</v>
      </c>
      <c r="L6" s="10">
        <v>88</v>
      </c>
      <c r="M6" s="10">
        <v>4</v>
      </c>
      <c r="S6" s="25" t="s">
        <v>20</v>
      </c>
      <c r="T6" s="10">
        <f t="shared" si="0"/>
        <v>1</v>
      </c>
      <c r="U6" s="10">
        <f t="shared" si="1"/>
        <v>2</v>
      </c>
      <c r="V6" s="46">
        <v>5000000</v>
      </c>
      <c r="W6" s="25" t="s">
        <v>107</v>
      </c>
      <c r="X6" s="10">
        <f t="shared" si="2"/>
        <v>2</v>
      </c>
      <c r="Y6" s="10">
        <f t="shared" si="3"/>
        <v>1005</v>
      </c>
      <c r="Z6" s="25">
        <v>1</v>
      </c>
      <c r="AA6" s="25" t="s">
        <v>105</v>
      </c>
      <c r="AB6" s="10">
        <f t="shared" si="4"/>
        <v>2</v>
      </c>
      <c r="AC6" s="10">
        <f t="shared" si="5"/>
        <v>1003</v>
      </c>
      <c r="AD6" s="25">
        <v>20</v>
      </c>
      <c r="AE6" s="25"/>
      <c r="AH6" s="25"/>
      <c r="AI6" s="25"/>
      <c r="AL6" s="25"/>
      <c r="AM6" s="25"/>
      <c r="AP6" s="25"/>
      <c r="AQ6" s="25"/>
      <c r="AT6" s="25"/>
      <c r="AX6" s="105" t="s">
        <v>98</v>
      </c>
      <c r="AY6" s="105">
        <v>0.1</v>
      </c>
      <c r="AZ6" s="105">
        <v>1</v>
      </c>
      <c r="BA6" s="105">
        <v>1</v>
      </c>
      <c r="BB6" s="105">
        <v>1</v>
      </c>
      <c r="BC6" s="10">
        <f t="shared" ref="BC6:BC28" si="6">AY6*200000</f>
        <v>20000</v>
      </c>
    </row>
    <row r="7" spans="1:55" ht="16.2" x14ac:dyDescent="0.35">
      <c r="A7" s="10">
        <v>308</v>
      </c>
      <c r="B7" s="10">
        <v>5</v>
      </c>
      <c r="C7" s="11"/>
      <c r="D7" s="11"/>
      <c r="E7" s="10">
        <v>6</v>
      </c>
      <c r="F7" s="24" t="str">
        <f>T7&amp;"|"&amp;U7&amp;"|"&amp;V7&amp;","&amp;X7&amp;"|"&amp;Y7&amp;"|"&amp;Z7&amp;","&amp;AB7&amp;"|"&amp;AC7&amp;"|"&amp;AD7&amp;","&amp;AF7&amp;"|"&amp;AG7&amp;"|"&amp;AH7&amp;","&amp;AJ7&amp;"|"&amp;AK7&amp;"|"&amp;AL7&amp;","&amp;AN7&amp;"|"&amp;AO7&amp;"|"&amp;AP7</f>
        <v>1|2|1200000,2|1001|5,2|1002|5,1|1|50,2|1003|5,2|1004|5</v>
      </c>
      <c r="G7" s="24"/>
      <c r="H7" s="24"/>
      <c r="I7" s="10">
        <v>-1</v>
      </c>
      <c r="K7" s="10">
        <v>-1</v>
      </c>
      <c r="M7" s="10">
        <v>1</v>
      </c>
      <c r="P7" s="30"/>
      <c r="Q7" s="30"/>
      <c r="R7" s="30"/>
      <c r="S7" s="25" t="s">
        <v>20</v>
      </c>
      <c r="T7" s="10">
        <f t="shared" si="0"/>
        <v>1</v>
      </c>
      <c r="U7" s="10">
        <f t="shared" si="1"/>
        <v>2</v>
      </c>
      <c r="V7" s="46">
        <v>1200000</v>
      </c>
      <c r="W7" s="25" t="s">
        <v>100</v>
      </c>
      <c r="X7" s="10">
        <f t="shared" si="2"/>
        <v>2</v>
      </c>
      <c r="Y7" s="10">
        <f t="shared" si="3"/>
        <v>1001</v>
      </c>
      <c r="Z7" s="25">
        <v>5</v>
      </c>
      <c r="AA7" s="25" t="s">
        <v>102</v>
      </c>
      <c r="AB7" s="10">
        <f t="shared" si="4"/>
        <v>2</v>
      </c>
      <c r="AC7" s="10">
        <f t="shared" si="5"/>
        <v>1002</v>
      </c>
      <c r="AD7" s="25">
        <v>5</v>
      </c>
      <c r="AE7" s="25" t="s">
        <v>98</v>
      </c>
      <c r="AF7" s="10">
        <f t="shared" ref="AF7:AF12" si="7">VLOOKUP(AE7,$AX:$BB,4,0)</f>
        <v>1</v>
      </c>
      <c r="AG7" s="10">
        <f t="shared" ref="AG7:AG12" si="8">VLOOKUP(AE7,$AX:$BB,5,0)</f>
        <v>1</v>
      </c>
      <c r="AH7" s="25">
        <v>50</v>
      </c>
      <c r="AI7" s="25" t="s">
        <v>105</v>
      </c>
      <c r="AJ7" s="10">
        <f>VLOOKUP(AI7,$AX:$BB,4,0)</f>
        <v>2</v>
      </c>
      <c r="AK7" s="10">
        <f>VLOOKUP(AI7,$AX:$BB,5,0)</f>
        <v>1003</v>
      </c>
      <c r="AL7" s="25">
        <v>5</v>
      </c>
      <c r="AM7" s="25" t="s">
        <v>104</v>
      </c>
      <c r="AN7" s="10">
        <f>VLOOKUP(AM7,$AX:$BB,4,0)</f>
        <v>2</v>
      </c>
      <c r="AO7" s="10">
        <f>VLOOKUP(AM7,$AX:$BB,5,0)</f>
        <v>1004</v>
      </c>
      <c r="AP7" s="25">
        <v>5</v>
      </c>
      <c r="AQ7" s="111"/>
      <c r="AT7" s="111"/>
      <c r="AU7" s="10">
        <f>(VLOOKUP(S7,$AX:$BB,2,0)*V7+VLOOKUP(W7,$AX:$BB,2,0)*Z7+VLOOKUP(AA7,$AX:$BB,2,0)*AD7+VLOOKUP(AE7,$AX:$BB,2,0)*AH7+VLOOKUP(AI7,$AX:$BB,2,0)*AL7)</f>
        <v>19.5</v>
      </c>
      <c r="AV7" s="10">
        <f>AU7/E7</f>
        <v>3.25</v>
      </c>
      <c r="AW7" s="10">
        <f t="shared" ref="AW7:AW12" si="9">AU7*200000</f>
        <v>3900000</v>
      </c>
      <c r="AX7" s="50" t="s">
        <v>319</v>
      </c>
      <c r="AY7" s="51">
        <v>1</v>
      </c>
      <c r="AZ7" s="51">
        <v>10</v>
      </c>
      <c r="BA7" s="51">
        <v>1</v>
      </c>
      <c r="BB7" s="52">
        <v>0</v>
      </c>
      <c r="BC7" s="10">
        <f t="shared" si="6"/>
        <v>200000</v>
      </c>
    </row>
    <row r="8" spans="1:55" ht="16.2" x14ac:dyDescent="0.35">
      <c r="A8" s="30">
        <v>501</v>
      </c>
      <c r="B8" s="10">
        <v>3</v>
      </c>
      <c r="E8" s="10">
        <v>30</v>
      </c>
      <c r="F8" s="24" t="str">
        <f>T8&amp;"|"&amp;U8&amp;"|"&amp;V8&amp;","&amp;X8&amp;"|"&amp;Y8&amp;"|"&amp;Z8&amp;","&amp;AB8&amp;"|"&amp;AC8&amp;"|"&amp;AD8&amp;","&amp;AF8&amp;"|"&amp;AG8&amp;"|"&amp;AH8&amp;","&amp;AJ8&amp;"|"&amp;AK8&amp;"|"&amp;AL8&amp;","&amp;AN8&amp;"|"&amp;AO8&amp;"|"&amp;AP8</f>
        <v>1|2|8000000,2|1001|5,2|1003|2,1|1|100,2|1002|2,2|1004|2</v>
      </c>
      <c r="G8" s="24"/>
      <c r="H8" s="24"/>
      <c r="I8" s="10">
        <v>-1</v>
      </c>
      <c r="J8" s="10" t="s">
        <v>320</v>
      </c>
      <c r="K8" s="105">
        <f t="shared" ref="K8:K9" si="10">10*60</f>
        <v>600</v>
      </c>
      <c r="L8" s="106"/>
      <c r="M8" s="106"/>
      <c r="N8" s="106"/>
      <c r="O8" s="106"/>
      <c r="S8" s="25" t="s">
        <v>20</v>
      </c>
      <c r="T8" s="10">
        <f t="shared" si="0"/>
        <v>1</v>
      </c>
      <c r="U8" s="10">
        <f t="shared" si="1"/>
        <v>2</v>
      </c>
      <c r="V8" s="46">
        <v>8000000</v>
      </c>
      <c r="W8" s="25" t="s">
        <v>100</v>
      </c>
      <c r="X8" s="10">
        <f t="shared" si="2"/>
        <v>2</v>
      </c>
      <c r="Y8" s="10">
        <f t="shared" si="3"/>
        <v>1001</v>
      </c>
      <c r="Z8" s="25">
        <v>5</v>
      </c>
      <c r="AA8" s="25" t="s">
        <v>105</v>
      </c>
      <c r="AB8" s="10">
        <f t="shared" si="4"/>
        <v>2</v>
      </c>
      <c r="AC8" s="10">
        <f t="shared" si="5"/>
        <v>1003</v>
      </c>
      <c r="AD8" s="25">
        <v>2</v>
      </c>
      <c r="AE8" s="25" t="s">
        <v>98</v>
      </c>
      <c r="AF8" s="10">
        <f t="shared" si="7"/>
        <v>1</v>
      </c>
      <c r="AG8" s="10">
        <f t="shared" si="8"/>
        <v>1</v>
      </c>
      <c r="AH8" s="25">
        <v>100</v>
      </c>
      <c r="AI8" s="25" t="s">
        <v>102</v>
      </c>
      <c r="AJ8" s="10">
        <f>VLOOKUP(AI8,$AX:$BB,4,0)</f>
        <v>2</v>
      </c>
      <c r="AK8" s="10">
        <f>VLOOKUP(AI8,$AX:$BB,5,0)</f>
        <v>1002</v>
      </c>
      <c r="AL8" s="25">
        <v>2</v>
      </c>
      <c r="AM8" s="25" t="s">
        <v>104</v>
      </c>
      <c r="AN8" s="10">
        <f>VLOOKUP(AM8,$AX:$BB,4,0)</f>
        <v>2</v>
      </c>
      <c r="AO8" s="10">
        <f>VLOOKUP(AM8,$AX:$BB,5,0)</f>
        <v>1004</v>
      </c>
      <c r="AP8" s="25">
        <v>2</v>
      </c>
      <c r="AQ8" s="25"/>
      <c r="AT8" s="25"/>
      <c r="AU8" s="10">
        <f>(VLOOKUP(S8,$AX:$BB,2,0)*V8+VLOOKUP(W8,$AX:$BB,2,0)*Z8+VLOOKUP(AA8,$AX:$BB,2,0)*AD8+VLOOKUP(AE8,$AX:$BB,2,0)*AH8+VLOOKUP(AI8,$AX:$BB,2,0)*AL8+VLOOKUP(AM8,$AX:$BB,2,0)*AP8)</f>
        <v>54.4</v>
      </c>
      <c r="AV8" s="10">
        <f>AU8/E8</f>
        <v>1.8133333333333332</v>
      </c>
      <c r="AW8" s="10">
        <f t="shared" si="9"/>
        <v>10880000</v>
      </c>
      <c r="AX8" s="105" t="s">
        <v>20</v>
      </c>
      <c r="AY8" s="105">
        <v>5.0000000000000004E-6</v>
      </c>
      <c r="AZ8" s="105">
        <v>5.0000000000000002E-5</v>
      </c>
      <c r="BA8" s="105">
        <v>1</v>
      </c>
      <c r="BB8" s="105">
        <v>2</v>
      </c>
      <c r="BC8" s="10">
        <f t="shared" si="6"/>
        <v>1</v>
      </c>
    </row>
    <row r="9" spans="1:55" ht="16.2" x14ac:dyDescent="0.35">
      <c r="A9" s="4">
        <v>502</v>
      </c>
      <c r="B9" s="10">
        <v>3</v>
      </c>
      <c r="E9" s="10">
        <v>60</v>
      </c>
      <c r="F9" s="24" t="str">
        <f>T9&amp;"|"&amp;U9&amp;"|"&amp;V9&amp;","&amp;X9&amp;"|"&amp;Y9&amp;"|"&amp;Z9&amp;","&amp;AB9&amp;"|"&amp;AC9&amp;"|"&amp;AD9&amp;","&amp;AF9&amp;"|"&amp;AG9&amp;"|"&amp;AH9&amp;","&amp;AJ9&amp;"|"&amp;AK9&amp;"|"&amp;AL9&amp;","&amp;AN9&amp;"|"&amp;AO9&amp;"|"&amp;AP9</f>
        <v>1|2|16000000,2|1001|10,2|1003|5,1|1|200,2|1002|5,2|1004|5</v>
      </c>
      <c r="G9" s="24"/>
      <c r="H9" s="24"/>
      <c r="I9" s="10">
        <v>-1</v>
      </c>
      <c r="J9" s="10" t="s">
        <v>321</v>
      </c>
      <c r="K9" s="105">
        <f t="shared" si="10"/>
        <v>600</v>
      </c>
      <c r="L9" s="106"/>
      <c r="M9" s="106"/>
      <c r="N9" s="106"/>
      <c r="O9" s="106"/>
      <c r="S9" s="25" t="s">
        <v>20</v>
      </c>
      <c r="T9" s="10">
        <f t="shared" si="0"/>
        <v>1</v>
      </c>
      <c r="U9" s="10">
        <f t="shared" si="1"/>
        <v>2</v>
      </c>
      <c r="V9" s="46">
        <v>16000000</v>
      </c>
      <c r="W9" s="25" t="s">
        <v>100</v>
      </c>
      <c r="X9" s="10">
        <f t="shared" si="2"/>
        <v>2</v>
      </c>
      <c r="Y9" s="10">
        <f t="shared" si="3"/>
        <v>1001</v>
      </c>
      <c r="Z9" s="25">
        <v>10</v>
      </c>
      <c r="AA9" s="25" t="s">
        <v>105</v>
      </c>
      <c r="AB9" s="10">
        <f t="shared" si="4"/>
        <v>2</v>
      </c>
      <c r="AC9" s="10">
        <f t="shared" si="5"/>
        <v>1003</v>
      </c>
      <c r="AD9" s="25">
        <v>5</v>
      </c>
      <c r="AE9" s="25" t="s">
        <v>98</v>
      </c>
      <c r="AF9" s="10">
        <f t="shared" si="7"/>
        <v>1</v>
      </c>
      <c r="AG9" s="10">
        <f t="shared" si="8"/>
        <v>1</v>
      </c>
      <c r="AH9" s="25">
        <v>200</v>
      </c>
      <c r="AI9" s="25" t="s">
        <v>102</v>
      </c>
      <c r="AJ9" s="10">
        <f>VLOOKUP(AI9,$AX:$BB,4,0)</f>
        <v>2</v>
      </c>
      <c r="AK9" s="10">
        <f>VLOOKUP(AI9,$AX:$BB,5,0)</f>
        <v>1002</v>
      </c>
      <c r="AL9" s="25">
        <v>5</v>
      </c>
      <c r="AM9" s="25" t="s">
        <v>104</v>
      </c>
      <c r="AN9" s="10">
        <f>VLOOKUP(AM9,$AX:$BB,4,0)</f>
        <v>2</v>
      </c>
      <c r="AO9" s="10">
        <f>VLOOKUP(AM9,$AX:$BB,5,0)</f>
        <v>1004</v>
      </c>
      <c r="AP9" s="25">
        <v>5</v>
      </c>
      <c r="AQ9" s="25"/>
      <c r="AT9" s="25"/>
      <c r="AU9" s="10">
        <f>(VLOOKUP(S9,$AX:$BB,2,0)*V9+VLOOKUP(W9,$AX:$BB,2,0)*Z9+VLOOKUP(AA9,$AX:$BB,2,0)*AD9+VLOOKUP(AE9,$AX:$BB,2,0)*AH9+VLOOKUP(AI9,$AX:$BB,2,0)*AL9+VLOOKUP(AM9,$AX:$BB,2,0)*AP9)</f>
        <v>110.5</v>
      </c>
      <c r="AV9" s="10">
        <f>AU9/E9</f>
        <v>1.8416666666666666</v>
      </c>
      <c r="AW9" s="10">
        <f t="shared" si="9"/>
        <v>22100000</v>
      </c>
      <c r="AX9" s="105" t="s">
        <v>100</v>
      </c>
      <c r="AY9" s="105">
        <v>0.2</v>
      </c>
      <c r="AZ9" s="105">
        <v>2</v>
      </c>
      <c r="BA9" s="105">
        <v>2</v>
      </c>
      <c r="BB9" s="105">
        <v>1001</v>
      </c>
      <c r="BC9" s="10">
        <f t="shared" si="6"/>
        <v>40000</v>
      </c>
    </row>
    <row r="10" spans="1:55" ht="16.2" x14ac:dyDescent="0.35">
      <c r="A10" s="10">
        <v>801</v>
      </c>
      <c r="B10" s="10">
        <v>6</v>
      </c>
      <c r="D10" s="10">
        <v>333</v>
      </c>
      <c r="E10" s="10">
        <v>12</v>
      </c>
      <c r="F10" s="24" t="str">
        <f>T10&amp;"|"&amp;U10&amp;"|"&amp;V10&amp;","&amp;X10&amp;"|"&amp;Y10&amp;"|"&amp;Z10&amp;","&amp;AB10&amp;"|"&amp;AC10&amp;"|"&amp;AD10&amp;","&amp;AF10&amp;"|"&amp;AG10&amp;"|"&amp;AH10</f>
        <v>2|1002|5,2|1004|5,2|1003|5,2|1001|50</v>
      </c>
      <c r="G10" s="24"/>
      <c r="H10" s="24"/>
      <c r="L10" s="10">
        <v>40</v>
      </c>
      <c r="M10" s="10">
        <v>1</v>
      </c>
      <c r="S10" s="25" t="s">
        <v>102</v>
      </c>
      <c r="T10" s="10">
        <f t="shared" si="0"/>
        <v>2</v>
      </c>
      <c r="U10" s="10">
        <f t="shared" si="1"/>
        <v>1002</v>
      </c>
      <c r="V10" s="46">
        <v>5</v>
      </c>
      <c r="W10" s="25" t="s">
        <v>104</v>
      </c>
      <c r="X10" s="10">
        <f t="shared" si="2"/>
        <v>2</v>
      </c>
      <c r="Y10" s="10">
        <f t="shared" si="3"/>
        <v>1004</v>
      </c>
      <c r="Z10" s="25">
        <v>5</v>
      </c>
      <c r="AA10" s="25" t="s">
        <v>105</v>
      </c>
      <c r="AB10" s="10">
        <f t="shared" si="4"/>
        <v>2</v>
      </c>
      <c r="AC10" s="10">
        <f t="shared" si="5"/>
        <v>1003</v>
      </c>
      <c r="AD10" s="25">
        <v>5</v>
      </c>
      <c r="AE10" s="25" t="s">
        <v>100</v>
      </c>
      <c r="AF10" s="10">
        <f t="shared" si="7"/>
        <v>2</v>
      </c>
      <c r="AG10" s="10">
        <f t="shared" si="8"/>
        <v>1001</v>
      </c>
      <c r="AH10" s="25">
        <v>50</v>
      </c>
      <c r="AU10" s="10">
        <f>(VLOOKUP(S10,$AX:$BB,3,0)*V10+VLOOKUP(W10,$AX:$BB,3,0)*Z10+VLOOKUP(AA10,$AX:$BB,3,0)*AD10+VLOOKUP(AE10,$AX:$BB,3,0)*AH10)</f>
        <v>185</v>
      </c>
      <c r="AV10" s="10">
        <f>AU10/E10/10</f>
        <v>1.5416666666666665</v>
      </c>
      <c r="AW10" s="10">
        <f t="shared" si="9"/>
        <v>37000000</v>
      </c>
      <c r="AX10" s="115" t="s">
        <v>102</v>
      </c>
      <c r="AY10" s="115">
        <v>0.5</v>
      </c>
      <c r="AZ10" s="115">
        <v>5</v>
      </c>
      <c r="BA10" s="115">
        <v>2</v>
      </c>
      <c r="BB10" s="115">
        <v>1002</v>
      </c>
      <c r="BC10" s="10">
        <f t="shared" si="6"/>
        <v>100000</v>
      </c>
    </row>
    <row r="11" spans="1:55" ht="16.2" x14ac:dyDescent="0.35">
      <c r="A11" s="10">
        <v>802</v>
      </c>
      <c r="B11" s="10">
        <v>6</v>
      </c>
      <c r="D11" s="10">
        <v>667</v>
      </c>
      <c r="E11" s="10">
        <v>18</v>
      </c>
      <c r="F11" s="24" t="str">
        <f t="shared" ref="F11:F12" si="11">T11&amp;"|"&amp;U11&amp;"|"&amp;V11&amp;","&amp;X11&amp;"|"&amp;Y11&amp;"|"&amp;Z11&amp;","&amp;AB11&amp;"|"&amp;AC11&amp;"|"&amp;AD11&amp;","&amp;AF11&amp;"|"&amp;AG11&amp;"|"&amp;AH11</f>
        <v>2|1002|8,2|1004|8,2|1003|8,2|1001|100</v>
      </c>
      <c r="G11" s="24"/>
      <c r="H11" s="24"/>
      <c r="I11" s="24"/>
      <c r="J11" s="24"/>
      <c r="K11" s="24"/>
      <c r="L11" s="10">
        <v>120</v>
      </c>
      <c r="M11" s="24">
        <v>2</v>
      </c>
      <c r="N11" s="24"/>
      <c r="O11" s="24"/>
      <c r="P11" s="24"/>
      <c r="Q11" s="24"/>
      <c r="R11" s="24"/>
      <c r="S11" s="25" t="s">
        <v>102</v>
      </c>
      <c r="T11" s="10">
        <f t="shared" si="0"/>
        <v>2</v>
      </c>
      <c r="U11" s="10">
        <f t="shared" si="1"/>
        <v>1002</v>
      </c>
      <c r="V11" s="46">
        <v>8</v>
      </c>
      <c r="W11" s="25" t="s">
        <v>104</v>
      </c>
      <c r="X11" s="10">
        <f t="shared" si="2"/>
        <v>2</v>
      </c>
      <c r="Y11" s="10">
        <f t="shared" si="3"/>
        <v>1004</v>
      </c>
      <c r="Z11" s="25">
        <v>8</v>
      </c>
      <c r="AA11" s="25" t="s">
        <v>105</v>
      </c>
      <c r="AB11" s="10">
        <f t="shared" si="4"/>
        <v>2</v>
      </c>
      <c r="AC11" s="10">
        <f t="shared" si="5"/>
        <v>1003</v>
      </c>
      <c r="AD11" s="25">
        <v>8</v>
      </c>
      <c r="AE11" s="25" t="s">
        <v>100</v>
      </c>
      <c r="AF11" s="10">
        <f t="shared" si="7"/>
        <v>2</v>
      </c>
      <c r="AG11" s="10">
        <f t="shared" si="8"/>
        <v>1001</v>
      </c>
      <c r="AH11" s="25">
        <v>100</v>
      </c>
      <c r="AU11" s="10">
        <f>(VLOOKUP(S11,$AX:$BB,3,0)*V11+VLOOKUP(W11,$AX:$BB,3,0)*Z11+VLOOKUP(AA11,$AX:$BB,3,0)*AD11+VLOOKUP(AE11,$AX:$BB,3,0)*AH11)</f>
        <v>336</v>
      </c>
      <c r="AV11" s="10">
        <f>AU11/E11/10</f>
        <v>1.8666666666666667</v>
      </c>
      <c r="AW11" s="10">
        <f t="shared" si="9"/>
        <v>67200000</v>
      </c>
      <c r="AX11" s="105" t="s">
        <v>105</v>
      </c>
      <c r="AY11" s="105">
        <v>1</v>
      </c>
      <c r="AZ11" s="105">
        <v>10</v>
      </c>
      <c r="BA11" s="105">
        <v>2</v>
      </c>
      <c r="BB11" s="105">
        <v>1003</v>
      </c>
      <c r="BC11" s="10">
        <f t="shared" si="6"/>
        <v>200000</v>
      </c>
    </row>
    <row r="12" spans="1:55" ht="16.2" x14ac:dyDescent="0.35">
      <c r="A12" s="10">
        <v>803</v>
      </c>
      <c r="B12" s="10">
        <v>6</v>
      </c>
      <c r="D12" s="10">
        <v>2000</v>
      </c>
      <c r="E12" s="10">
        <v>30</v>
      </c>
      <c r="F12" s="24" t="str">
        <f t="shared" si="11"/>
        <v>2|1002|15,2|1004|15,2|1001|15,2|1003|50</v>
      </c>
      <c r="G12" s="24"/>
      <c r="H12" s="24"/>
      <c r="I12" s="24"/>
      <c r="J12" s="24"/>
      <c r="K12" s="24"/>
      <c r="L12" s="10">
        <v>600</v>
      </c>
      <c r="M12" s="24">
        <v>3</v>
      </c>
      <c r="N12" s="24"/>
      <c r="O12" s="24"/>
      <c r="P12" s="24"/>
      <c r="Q12" s="24"/>
      <c r="R12" s="24"/>
      <c r="S12" s="25" t="s">
        <v>102</v>
      </c>
      <c r="T12" s="10">
        <f t="shared" si="0"/>
        <v>2</v>
      </c>
      <c r="U12" s="10">
        <f t="shared" si="1"/>
        <v>1002</v>
      </c>
      <c r="V12" s="46">
        <v>15</v>
      </c>
      <c r="W12" s="25" t="s">
        <v>104</v>
      </c>
      <c r="X12" s="10">
        <f t="shared" si="2"/>
        <v>2</v>
      </c>
      <c r="Y12" s="10">
        <f t="shared" si="3"/>
        <v>1004</v>
      </c>
      <c r="Z12" s="25">
        <v>15</v>
      </c>
      <c r="AA12" s="25" t="s">
        <v>100</v>
      </c>
      <c r="AB12" s="10">
        <f t="shared" si="4"/>
        <v>2</v>
      </c>
      <c r="AC12" s="10">
        <f t="shared" si="5"/>
        <v>1001</v>
      </c>
      <c r="AD12" s="25">
        <v>15</v>
      </c>
      <c r="AE12" s="25" t="s">
        <v>105</v>
      </c>
      <c r="AF12" s="10">
        <f t="shared" si="7"/>
        <v>2</v>
      </c>
      <c r="AG12" s="10">
        <f t="shared" si="8"/>
        <v>1003</v>
      </c>
      <c r="AH12" s="25">
        <v>50</v>
      </c>
      <c r="AU12" s="10">
        <f>(VLOOKUP(S12,$AX:$BB,3,0)*V12+VLOOKUP(W12,$AX:$BB,3,0)*Z12+VLOOKUP(AA12,$AX:$BB,3,0)*AD12+VLOOKUP(AE12,$AX:$BB,3,0)*AH12)</f>
        <v>635</v>
      </c>
      <c r="AV12" s="10">
        <f>AU12/E12/10</f>
        <v>2.1166666666666667</v>
      </c>
      <c r="AW12" s="10">
        <f t="shared" si="9"/>
        <v>127000000</v>
      </c>
      <c r="AX12" s="105" t="s">
        <v>104</v>
      </c>
      <c r="AY12" s="105">
        <v>0.2</v>
      </c>
      <c r="AZ12" s="105">
        <v>2</v>
      </c>
      <c r="BA12" s="105">
        <v>2</v>
      </c>
      <c r="BB12" s="105">
        <v>1004</v>
      </c>
      <c r="BC12" s="10">
        <f t="shared" si="6"/>
        <v>40000</v>
      </c>
    </row>
    <row r="13" spans="1:55" ht="16.2" x14ac:dyDescent="0.35">
      <c r="A13" s="10">
        <v>901</v>
      </c>
      <c r="B13" s="10">
        <v>7</v>
      </c>
      <c r="E13" s="10">
        <v>1</v>
      </c>
      <c r="F13" s="24"/>
      <c r="G13" s="24"/>
      <c r="H13" s="24"/>
      <c r="I13" s="24"/>
      <c r="J13" s="24">
        <v>1</v>
      </c>
      <c r="K13" s="24">
        <f>30*60</f>
        <v>1800</v>
      </c>
      <c r="L13" s="24"/>
      <c r="M13" s="24"/>
      <c r="N13" s="24"/>
      <c r="O13" s="24"/>
      <c r="P13" s="24"/>
      <c r="Q13" s="24"/>
      <c r="R13" s="24"/>
      <c r="S13" s="25"/>
      <c r="V13" s="46"/>
      <c r="AX13" s="105" t="s">
        <v>322</v>
      </c>
      <c r="AY13" s="105">
        <v>2.5000000000000001E-3</v>
      </c>
      <c r="AZ13" s="105">
        <v>2.5000000000000001E-2</v>
      </c>
      <c r="BA13" s="105">
        <v>2</v>
      </c>
      <c r="BB13" s="105">
        <v>1204</v>
      </c>
      <c r="BC13" s="10">
        <f t="shared" si="6"/>
        <v>500</v>
      </c>
    </row>
    <row r="14" spans="1:55" ht="16.2" x14ac:dyDescent="0.35">
      <c r="A14" s="10">
        <v>902</v>
      </c>
      <c r="B14" s="10">
        <v>7</v>
      </c>
      <c r="E14" s="10">
        <v>6</v>
      </c>
      <c r="F14" s="24"/>
      <c r="G14" s="24"/>
      <c r="H14" s="24"/>
      <c r="I14" s="24"/>
      <c r="J14" s="24">
        <v>2</v>
      </c>
      <c r="K14" s="24">
        <f t="shared" ref="K14:K15" si="12">30*60</f>
        <v>1800</v>
      </c>
      <c r="L14" s="24"/>
      <c r="M14" s="24"/>
      <c r="N14" s="24"/>
      <c r="O14" s="24"/>
      <c r="P14" s="24"/>
      <c r="Q14" s="24"/>
      <c r="R14" s="24"/>
      <c r="S14" s="25"/>
      <c r="V14" s="46"/>
      <c r="AX14" s="105" t="s">
        <v>107</v>
      </c>
      <c r="AY14" s="105">
        <v>5</v>
      </c>
      <c r="AZ14" s="105">
        <v>50</v>
      </c>
      <c r="BA14" s="105">
        <v>2</v>
      </c>
      <c r="BB14" s="105">
        <v>1005</v>
      </c>
      <c r="BC14" s="10">
        <f t="shared" si="6"/>
        <v>1000000</v>
      </c>
    </row>
    <row r="15" spans="1:55" ht="16.2" x14ac:dyDescent="0.35">
      <c r="A15" s="10">
        <v>903</v>
      </c>
      <c r="B15" s="10">
        <v>7</v>
      </c>
      <c r="E15" s="10">
        <v>30</v>
      </c>
      <c r="F15" s="24" t="str">
        <f>T15&amp;"|"&amp;U15&amp;"|"&amp;V15</f>
        <v>1|2|1200000</v>
      </c>
      <c r="G15" s="24"/>
      <c r="H15" s="24"/>
      <c r="I15" s="24"/>
      <c r="J15" s="24">
        <v>3</v>
      </c>
      <c r="K15" s="24">
        <f t="shared" si="12"/>
        <v>1800</v>
      </c>
      <c r="L15" s="24"/>
      <c r="M15" s="24"/>
      <c r="N15" s="24"/>
      <c r="O15" s="24"/>
      <c r="P15" s="24"/>
      <c r="Q15" s="24"/>
      <c r="R15" s="24"/>
      <c r="S15" s="25" t="s">
        <v>20</v>
      </c>
      <c r="T15" s="10">
        <f>VLOOKUP(S15,$AX:$BB,4,0)</f>
        <v>1</v>
      </c>
      <c r="U15" s="10">
        <f>VLOOKUP(S15,$AX:$BB,5,0)</f>
        <v>2</v>
      </c>
      <c r="V15" s="46">
        <v>1200000</v>
      </c>
      <c r="AX15" s="105" t="s">
        <v>108</v>
      </c>
      <c r="AY15" s="105">
        <v>10</v>
      </c>
      <c r="AZ15" s="105">
        <v>100</v>
      </c>
      <c r="BA15" s="105">
        <v>2</v>
      </c>
      <c r="BB15" s="105">
        <v>1006</v>
      </c>
      <c r="BC15" s="10">
        <f t="shared" si="6"/>
        <v>2000000</v>
      </c>
    </row>
    <row r="16" spans="1:55" ht="16.2" x14ac:dyDescent="0.35">
      <c r="A16" s="10">
        <v>1001</v>
      </c>
      <c r="B16" s="10">
        <v>8</v>
      </c>
      <c r="E16" s="10">
        <v>198</v>
      </c>
      <c r="F16" s="24" t="str">
        <f>T16&amp;"|"&amp;U16&amp;"|"&amp;V16</f>
        <v>1|1|1980</v>
      </c>
      <c r="G16" s="24"/>
      <c r="H16" s="24"/>
      <c r="I16" s="24"/>
      <c r="J16" s="24"/>
      <c r="K16" s="24"/>
      <c r="L16" s="24">
        <v>3280</v>
      </c>
      <c r="M16" s="24"/>
      <c r="N16" s="24"/>
      <c r="O16" s="24"/>
      <c r="P16" s="24"/>
      <c r="Q16" s="24"/>
      <c r="R16" s="24"/>
      <c r="S16" s="25" t="s">
        <v>98</v>
      </c>
      <c r="T16" s="10">
        <f>VLOOKUP(S16,$AX:$BB,4,0)</f>
        <v>1</v>
      </c>
      <c r="U16" s="10">
        <f>VLOOKUP(S16,$AX:$BB,5,0)</f>
        <v>1</v>
      </c>
      <c r="V16" s="46">
        <v>1980</v>
      </c>
      <c r="W16" s="25"/>
      <c r="Z16" s="25"/>
      <c r="AA16" s="25"/>
      <c r="AD16" s="25"/>
      <c r="AE16" s="25"/>
      <c r="AH16" s="25"/>
      <c r="AI16" s="25"/>
      <c r="AL16" s="25"/>
      <c r="AX16" s="105" t="s">
        <v>109</v>
      </c>
      <c r="AY16" s="105">
        <v>25</v>
      </c>
      <c r="AZ16" s="105">
        <v>250</v>
      </c>
      <c r="BA16" s="105">
        <v>2</v>
      </c>
      <c r="BB16" s="105">
        <v>1007</v>
      </c>
      <c r="BC16" s="10">
        <f t="shared" si="6"/>
        <v>5000000</v>
      </c>
    </row>
    <row r="17" spans="1:55" x14ac:dyDescent="0.25">
      <c r="A17" s="10">
        <v>1101</v>
      </c>
      <c r="B17" s="10">
        <v>9</v>
      </c>
      <c r="E17" s="10">
        <v>6</v>
      </c>
      <c r="F17" s="10" t="s">
        <v>323</v>
      </c>
      <c r="H17" s="10">
        <v>2</v>
      </c>
      <c r="AX17" s="105" t="s">
        <v>110</v>
      </c>
      <c r="AY17" s="105">
        <v>50</v>
      </c>
      <c r="AZ17" s="105">
        <v>500</v>
      </c>
      <c r="BA17" s="105">
        <v>2</v>
      </c>
      <c r="BB17" s="105">
        <v>1008</v>
      </c>
      <c r="BC17" s="10">
        <f t="shared" si="6"/>
        <v>10000000</v>
      </c>
    </row>
    <row r="18" spans="1:55" x14ac:dyDescent="0.25">
      <c r="A18" s="10">
        <v>1102</v>
      </c>
      <c r="B18" s="10">
        <v>9</v>
      </c>
      <c r="E18" s="10">
        <v>12</v>
      </c>
      <c r="F18" s="10" t="s">
        <v>324</v>
      </c>
      <c r="H18" s="10">
        <v>1</v>
      </c>
      <c r="AX18" s="105" t="s">
        <v>325</v>
      </c>
      <c r="AY18" s="105">
        <v>5</v>
      </c>
      <c r="AZ18" s="105">
        <v>50</v>
      </c>
      <c r="BA18" s="105">
        <v>2</v>
      </c>
      <c r="BB18" s="105">
        <v>1206</v>
      </c>
      <c r="BC18" s="10">
        <f t="shared" si="6"/>
        <v>1000000</v>
      </c>
    </row>
    <row r="19" spans="1:55" x14ac:dyDescent="0.25">
      <c r="A19" s="10">
        <v>1103</v>
      </c>
      <c r="B19" s="10">
        <v>9</v>
      </c>
      <c r="E19" s="10">
        <v>28</v>
      </c>
      <c r="F19" s="10" t="s">
        <v>326</v>
      </c>
      <c r="H19" s="10">
        <v>1</v>
      </c>
      <c r="AX19" s="105" t="s">
        <v>327</v>
      </c>
      <c r="AY19" s="105">
        <v>2</v>
      </c>
      <c r="AZ19" s="105">
        <v>20</v>
      </c>
      <c r="BA19" s="105">
        <v>2</v>
      </c>
      <c r="BB19" s="105">
        <v>1205</v>
      </c>
      <c r="BC19" s="10">
        <f t="shared" si="6"/>
        <v>400000</v>
      </c>
    </row>
    <row r="20" spans="1:55" ht="16.2" x14ac:dyDescent="0.35">
      <c r="A20" s="10">
        <v>1201</v>
      </c>
      <c r="B20" s="10">
        <v>10</v>
      </c>
      <c r="D20" s="10">
        <v>333</v>
      </c>
      <c r="E20" s="10">
        <v>6</v>
      </c>
      <c r="F20" s="24" t="str">
        <f>T20&amp;"|"&amp;U20&amp;"|"&amp;V20&amp;","&amp;X20&amp;"|"&amp;Y20&amp;"|"&amp;Z20&amp;","&amp;AB20&amp;"|"&amp;AC20&amp;"|"&amp;AD20&amp;","&amp;AF20&amp;"|"&amp;AG20&amp;"|"&amp;AH20</f>
        <v>1|2|1200000,1|1|20,2|1001|10,2|1002|10</v>
      </c>
      <c r="G20" s="24"/>
      <c r="H20" s="24"/>
      <c r="L20" s="10">
        <v>30</v>
      </c>
      <c r="M20" s="10">
        <v>1</v>
      </c>
      <c r="S20" s="25" t="s">
        <v>20</v>
      </c>
      <c r="T20" s="10">
        <f t="shared" ref="T20:T33" si="13">VLOOKUP(S20,$AX:$BB,4,0)</f>
        <v>1</v>
      </c>
      <c r="U20" s="10">
        <f t="shared" ref="U20:U33" si="14">VLOOKUP(S20,$AX:$BB,5,0)</f>
        <v>2</v>
      </c>
      <c r="V20" s="46">
        <v>1200000</v>
      </c>
      <c r="W20" s="25" t="s">
        <v>98</v>
      </c>
      <c r="X20" s="10">
        <f t="shared" ref="X20:X33" si="15">VLOOKUP(W20,$AX:$BB,4,0)</f>
        <v>1</v>
      </c>
      <c r="Y20" s="10">
        <f t="shared" ref="Y20:Y33" si="16">VLOOKUP(W20,$AX:$BB,5,0)</f>
        <v>1</v>
      </c>
      <c r="Z20" s="25">
        <v>20</v>
      </c>
      <c r="AA20" s="25" t="s">
        <v>100</v>
      </c>
      <c r="AB20" s="10">
        <f t="shared" ref="AB20:AB33" si="17">VLOOKUP(AA20,$AX:$BB,4,0)</f>
        <v>2</v>
      </c>
      <c r="AC20" s="10">
        <f t="shared" ref="AC20:AC33" si="18">VLOOKUP(AA20,$AX:$BB,5,0)</f>
        <v>1001</v>
      </c>
      <c r="AD20" s="25">
        <v>10</v>
      </c>
      <c r="AE20" s="25" t="s">
        <v>102</v>
      </c>
      <c r="AF20" s="10">
        <f t="shared" ref="AF20:AF33" si="19">VLOOKUP(AE20,$AX:$BB,4,0)</f>
        <v>2</v>
      </c>
      <c r="AG20" s="10">
        <f t="shared" ref="AG20:AG33" si="20">VLOOKUP(AE20,$AX:$BB,5,0)</f>
        <v>1002</v>
      </c>
      <c r="AH20" s="25">
        <v>10</v>
      </c>
      <c r="AU20" s="10">
        <f>(VLOOKUP(S20,$AX:$BB,2,0)*V20+VLOOKUP(W20,$AX:$BB,2,0)*Z20+VLOOKUP(AA20,$AX:$BB,2,0)*AD20+VLOOKUP(AE20,$AX:$BB,2,0)*AH20)</f>
        <v>15</v>
      </c>
      <c r="AV20" s="10">
        <f t="shared" ref="AV20:AV33" si="21">AU20/E20</f>
        <v>2.5</v>
      </c>
      <c r="AW20" s="10">
        <f>AU20*200000</f>
        <v>3000000</v>
      </c>
      <c r="AX20" s="105" t="s">
        <v>328</v>
      </c>
      <c r="AY20" s="105">
        <v>200</v>
      </c>
      <c r="AZ20" s="105">
        <v>2000</v>
      </c>
      <c r="BA20" s="105">
        <v>2</v>
      </c>
      <c r="BB20" s="105">
        <v>1208</v>
      </c>
      <c r="BC20" s="10">
        <f t="shared" si="6"/>
        <v>40000000</v>
      </c>
    </row>
    <row r="21" spans="1:55" ht="16.2" x14ac:dyDescent="0.35">
      <c r="A21" s="10">
        <v>1202</v>
      </c>
      <c r="B21" s="10">
        <v>10</v>
      </c>
      <c r="D21" s="10">
        <v>667</v>
      </c>
      <c r="E21" s="10">
        <v>12</v>
      </c>
      <c r="F21" s="24" t="str">
        <f t="shared" ref="F21" si="22">T21&amp;"|"&amp;U21&amp;"|"&amp;V21&amp;","&amp;X21&amp;"|"&amp;Y21&amp;"|"&amp;Z21&amp;","&amp;AB21&amp;"|"&amp;AC21&amp;"|"&amp;AD21&amp;","&amp;AF21&amp;"|"&amp;AG21&amp;"|"&amp;AH21</f>
        <v>1|2|2600000,1|1|50,2|1001|20,2|1002|20</v>
      </c>
      <c r="G21" s="24"/>
      <c r="H21" s="24"/>
      <c r="I21" s="24"/>
      <c r="J21" s="24"/>
      <c r="K21" s="24"/>
      <c r="L21" s="10">
        <v>68</v>
      </c>
      <c r="M21" s="24">
        <v>2</v>
      </c>
      <c r="N21" s="24"/>
      <c r="O21" s="24"/>
      <c r="P21" s="24"/>
      <c r="Q21" s="24"/>
      <c r="R21" s="24"/>
      <c r="S21" s="25" t="s">
        <v>20</v>
      </c>
      <c r="T21" s="10">
        <f t="shared" si="13"/>
        <v>1</v>
      </c>
      <c r="U21" s="10">
        <f t="shared" si="14"/>
        <v>2</v>
      </c>
      <c r="V21" s="46">
        <v>2600000</v>
      </c>
      <c r="W21" s="25" t="s">
        <v>98</v>
      </c>
      <c r="X21" s="10">
        <f t="shared" si="15"/>
        <v>1</v>
      </c>
      <c r="Y21" s="10">
        <f t="shared" si="16"/>
        <v>1</v>
      </c>
      <c r="Z21" s="25">
        <v>50</v>
      </c>
      <c r="AA21" s="25" t="s">
        <v>100</v>
      </c>
      <c r="AB21" s="10">
        <f t="shared" si="17"/>
        <v>2</v>
      </c>
      <c r="AC21" s="10">
        <f t="shared" si="18"/>
        <v>1001</v>
      </c>
      <c r="AD21" s="25">
        <v>20</v>
      </c>
      <c r="AE21" s="25" t="s">
        <v>102</v>
      </c>
      <c r="AF21" s="10">
        <f t="shared" si="19"/>
        <v>2</v>
      </c>
      <c r="AG21" s="10">
        <f t="shared" si="20"/>
        <v>1002</v>
      </c>
      <c r="AH21" s="25">
        <v>20</v>
      </c>
      <c r="AU21" s="10">
        <f>(VLOOKUP(S21,$AX:$BB,2,0)*V21+VLOOKUP(W21,$AX:$BB,2,0)*Z21+VLOOKUP(AA21,$AX:$BB,2,0)*AD21+VLOOKUP(AE21,$AX:$BB,2,0)*AH21)</f>
        <v>32</v>
      </c>
      <c r="AV21" s="10">
        <f t="shared" si="21"/>
        <v>2.6666666666666665</v>
      </c>
      <c r="AW21" s="10">
        <f>AU21*200000</f>
        <v>6400000</v>
      </c>
      <c r="AX21" s="105" t="s">
        <v>329</v>
      </c>
      <c r="AY21" s="105">
        <v>30</v>
      </c>
      <c r="AZ21" s="105">
        <v>300</v>
      </c>
      <c r="BA21" s="105">
        <v>2</v>
      </c>
      <c r="BB21" s="105">
        <v>1209</v>
      </c>
      <c r="BC21" s="10">
        <f t="shared" si="6"/>
        <v>6000000</v>
      </c>
    </row>
    <row r="22" spans="1:55" ht="16.2" x14ac:dyDescent="0.35">
      <c r="A22" s="10">
        <v>1203</v>
      </c>
      <c r="B22" s="10">
        <v>10</v>
      </c>
      <c r="D22" s="10">
        <v>1800</v>
      </c>
      <c r="E22" s="10">
        <v>28</v>
      </c>
      <c r="F22" s="24" t="str">
        <f>T22&amp;"|"&amp;U22&amp;"|"&amp;V22&amp;","&amp;X22&amp;"|"&amp;Y22&amp;"|"&amp;Z22&amp;","&amp;AB22&amp;"|"&amp;AC22&amp;"|"&amp;AD22&amp;","&amp;AF22&amp;"|"&amp;AG22&amp;"|"&amp;AH22&amp;","&amp;AJ22&amp;"|"&amp;AK22&amp;"|"&amp;AL22</f>
        <v>1|2|5800000,1|1|150,2|1001|40,2|1002|40,2|1003|5</v>
      </c>
      <c r="G22" s="24"/>
      <c r="H22" s="24"/>
      <c r="L22" s="10">
        <v>169</v>
      </c>
      <c r="M22" s="10">
        <v>3</v>
      </c>
      <c r="S22" s="25" t="s">
        <v>20</v>
      </c>
      <c r="T22" s="10">
        <f t="shared" si="13"/>
        <v>1</v>
      </c>
      <c r="U22" s="10">
        <f t="shared" si="14"/>
        <v>2</v>
      </c>
      <c r="V22" s="46">
        <v>5800000</v>
      </c>
      <c r="W22" s="25" t="s">
        <v>98</v>
      </c>
      <c r="X22" s="10">
        <f t="shared" si="15"/>
        <v>1</v>
      </c>
      <c r="Y22" s="10">
        <f t="shared" si="16"/>
        <v>1</v>
      </c>
      <c r="Z22" s="25">
        <v>150</v>
      </c>
      <c r="AA22" s="25" t="s">
        <v>100</v>
      </c>
      <c r="AB22" s="10">
        <f t="shared" si="17"/>
        <v>2</v>
      </c>
      <c r="AC22" s="10">
        <f t="shared" si="18"/>
        <v>1001</v>
      </c>
      <c r="AD22" s="25">
        <v>40</v>
      </c>
      <c r="AE22" s="25" t="s">
        <v>102</v>
      </c>
      <c r="AF22" s="10">
        <f t="shared" si="19"/>
        <v>2</v>
      </c>
      <c r="AG22" s="10">
        <f t="shared" si="20"/>
        <v>1002</v>
      </c>
      <c r="AH22" s="25">
        <v>40</v>
      </c>
      <c r="AI22" s="25" t="s">
        <v>105</v>
      </c>
      <c r="AJ22" s="10">
        <f t="shared" ref="AJ22:AJ33" si="23">VLOOKUP(AI22,$AX:$BB,4,0)</f>
        <v>2</v>
      </c>
      <c r="AK22" s="10">
        <f t="shared" ref="AK22:AK33" si="24">VLOOKUP(AI22,$AX:$BB,5,0)</f>
        <v>1003</v>
      </c>
      <c r="AL22" s="25">
        <v>5</v>
      </c>
      <c r="AU22" s="10">
        <f t="shared" ref="AU22:AU33" si="25">(VLOOKUP(S22,$AX:$BB,2,0)*V22+VLOOKUP(W22,$AX:$BB,2,0)*Z22+VLOOKUP(AA22,$AX:$BB,2,0)*AD22+VLOOKUP(AE22,$AX:$BB,2,0)*AH22+VLOOKUP(AI22,$AX:$BB,2,0)*AL22)</f>
        <v>77</v>
      </c>
      <c r="AV22" s="10">
        <f t="shared" si="21"/>
        <v>2.75</v>
      </c>
      <c r="AW22" s="10">
        <f>AU22*200000</f>
        <v>15400000</v>
      </c>
      <c r="AX22" s="105" t="s">
        <v>330</v>
      </c>
      <c r="AY22" s="105">
        <v>50</v>
      </c>
      <c r="AZ22" s="105">
        <v>500</v>
      </c>
      <c r="BA22" s="105">
        <v>2</v>
      </c>
      <c r="BB22" s="105">
        <v>1210</v>
      </c>
      <c r="BC22" s="10">
        <f t="shared" si="6"/>
        <v>10000000</v>
      </c>
    </row>
    <row r="23" spans="1:55" ht="16.2" x14ac:dyDescent="0.35">
      <c r="A23" s="10">
        <v>1204</v>
      </c>
      <c r="B23" s="10">
        <v>10</v>
      </c>
      <c r="D23" s="10">
        <v>3000</v>
      </c>
      <c r="E23" s="10">
        <v>50</v>
      </c>
      <c r="F23" s="24" t="str">
        <f>T23&amp;"|"&amp;U23&amp;"|"&amp;V23&amp;","&amp;X23&amp;"|"&amp;Y23&amp;"|"&amp;Z23&amp;","&amp;AB23&amp;"|"&amp;AC23&amp;"|"&amp;AD23&amp;","&amp;AF23&amp;"|"&amp;AG23&amp;"|"&amp;AH23&amp;","&amp;AJ23&amp;"|"&amp;AK23&amp;"|"&amp;AL23</f>
        <v>1|2|10800000,1|1|360,2|1001|60,2|1002|60,2|1003|10</v>
      </c>
      <c r="G23" s="24"/>
      <c r="H23" s="24"/>
      <c r="I23" s="24"/>
      <c r="J23" s="24"/>
      <c r="K23" s="24"/>
      <c r="L23" s="10">
        <v>314</v>
      </c>
      <c r="M23" s="24">
        <v>4</v>
      </c>
      <c r="N23" s="24"/>
      <c r="O23" s="24"/>
      <c r="P23" s="24"/>
      <c r="Q23" s="24"/>
      <c r="R23" s="24"/>
      <c r="S23" s="25" t="s">
        <v>20</v>
      </c>
      <c r="T23" s="10">
        <f t="shared" si="13"/>
        <v>1</v>
      </c>
      <c r="U23" s="10">
        <f t="shared" si="14"/>
        <v>2</v>
      </c>
      <c r="V23" s="46">
        <v>10800000</v>
      </c>
      <c r="W23" s="25" t="s">
        <v>98</v>
      </c>
      <c r="X23" s="10">
        <f t="shared" si="15"/>
        <v>1</v>
      </c>
      <c r="Y23" s="10">
        <f t="shared" si="16"/>
        <v>1</v>
      </c>
      <c r="Z23" s="25">
        <v>360</v>
      </c>
      <c r="AA23" s="25" t="s">
        <v>100</v>
      </c>
      <c r="AB23" s="10">
        <f t="shared" si="17"/>
        <v>2</v>
      </c>
      <c r="AC23" s="10">
        <f t="shared" si="18"/>
        <v>1001</v>
      </c>
      <c r="AD23" s="25">
        <v>60</v>
      </c>
      <c r="AE23" s="25" t="s">
        <v>102</v>
      </c>
      <c r="AF23" s="10">
        <f t="shared" si="19"/>
        <v>2</v>
      </c>
      <c r="AG23" s="10">
        <f t="shared" si="20"/>
        <v>1002</v>
      </c>
      <c r="AH23" s="25">
        <v>60</v>
      </c>
      <c r="AI23" s="25" t="s">
        <v>105</v>
      </c>
      <c r="AJ23" s="10">
        <f t="shared" si="23"/>
        <v>2</v>
      </c>
      <c r="AK23" s="10">
        <f t="shared" si="24"/>
        <v>1003</v>
      </c>
      <c r="AL23" s="25">
        <v>10</v>
      </c>
      <c r="AU23" s="10">
        <f t="shared" si="25"/>
        <v>142</v>
      </c>
      <c r="AV23" s="10">
        <f t="shared" si="21"/>
        <v>2.84</v>
      </c>
      <c r="AW23" s="10">
        <f>AU23*200000</f>
        <v>28400000</v>
      </c>
      <c r="AX23" s="105" t="s">
        <v>331</v>
      </c>
      <c r="AY23" s="105">
        <v>1</v>
      </c>
      <c r="AZ23" s="105">
        <v>10</v>
      </c>
      <c r="BA23" s="105">
        <v>1</v>
      </c>
      <c r="BB23" s="105">
        <v>6</v>
      </c>
      <c r="BC23" s="10">
        <f t="shared" si="6"/>
        <v>200000</v>
      </c>
    </row>
    <row r="24" spans="1:55" ht="16.2" x14ac:dyDescent="0.35">
      <c r="A24" s="10">
        <v>1401</v>
      </c>
      <c r="B24" s="10">
        <v>14</v>
      </c>
      <c r="E24" s="10">
        <v>18</v>
      </c>
      <c r="F24" s="24" t="str">
        <f t="shared" ref="F24:F33" si="26">T24&amp;"|"&amp;U24&amp;"|"&amp;V24&amp;","&amp;X24&amp;"|"&amp;Y24&amp;"|"&amp;Z24&amp;","&amp;AB24&amp;"|"&amp;AC24&amp;"|"&amp;AD24&amp;","&amp;AF24&amp;"|"&amp;AG24&amp;"|"&amp;AH24&amp;","&amp;AJ24&amp;"|"&amp;AK24&amp;"|"&amp;AL24</f>
        <v>1|2|1500000,1|1|40,2|1001|15,2|1002|15,2|1004|15</v>
      </c>
      <c r="L24" s="10">
        <v>47</v>
      </c>
      <c r="S24" s="107" t="s">
        <v>20</v>
      </c>
      <c r="T24" s="107">
        <f t="shared" si="13"/>
        <v>1</v>
      </c>
      <c r="U24" s="107">
        <f t="shared" si="14"/>
        <v>2</v>
      </c>
      <c r="V24" s="108">
        <v>1500000</v>
      </c>
      <c r="W24" s="107" t="s">
        <v>98</v>
      </c>
      <c r="X24" s="107">
        <f t="shared" si="15"/>
        <v>1</v>
      </c>
      <c r="Y24" s="107">
        <f t="shared" si="16"/>
        <v>1</v>
      </c>
      <c r="Z24" s="107">
        <v>40</v>
      </c>
      <c r="AA24" s="107" t="s">
        <v>100</v>
      </c>
      <c r="AB24" s="107">
        <f t="shared" si="17"/>
        <v>2</v>
      </c>
      <c r="AC24" s="107">
        <f t="shared" si="18"/>
        <v>1001</v>
      </c>
      <c r="AD24" s="107">
        <v>15</v>
      </c>
      <c r="AE24" s="107" t="s">
        <v>102</v>
      </c>
      <c r="AF24" s="107">
        <f t="shared" si="19"/>
        <v>2</v>
      </c>
      <c r="AG24" s="107">
        <f t="shared" si="20"/>
        <v>1002</v>
      </c>
      <c r="AH24" s="107">
        <v>15</v>
      </c>
      <c r="AI24" s="107" t="s">
        <v>104</v>
      </c>
      <c r="AJ24" s="107">
        <f t="shared" si="23"/>
        <v>2</v>
      </c>
      <c r="AK24" s="107">
        <f t="shared" si="24"/>
        <v>1004</v>
      </c>
      <c r="AL24" s="107">
        <v>15</v>
      </c>
      <c r="AU24" s="10">
        <f t="shared" si="25"/>
        <v>25</v>
      </c>
      <c r="AV24" s="10">
        <f t="shared" si="21"/>
        <v>1.3888888888888888</v>
      </c>
      <c r="AW24" s="10">
        <f t="shared" ref="AW24:AW33" si="27">AU24*200000</f>
        <v>5000000</v>
      </c>
      <c r="AX24" s="105" t="s">
        <v>332</v>
      </c>
      <c r="AY24" s="105">
        <v>1</v>
      </c>
      <c r="AZ24" s="105">
        <v>10</v>
      </c>
      <c r="BA24" s="105">
        <v>2</v>
      </c>
      <c r="BB24" s="105">
        <v>1301</v>
      </c>
      <c r="BC24" s="10">
        <f t="shared" si="6"/>
        <v>200000</v>
      </c>
    </row>
    <row r="25" spans="1:55" ht="16.2" x14ac:dyDescent="0.35">
      <c r="A25" s="10">
        <v>1402</v>
      </c>
      <c r="B25" s="10">
        <v>14</v>
      </c>
      <c r="E25" s="10">
        <v>88</v>
      </c>
      <c r="F25" s="24" t="str">
        <f t="shared" si="26"/>
        <v>1|2|8800000,1|1|100,2|1001|40,2|1002|40,2|1003|20</v>
      </c>
      <c r="L25" s="10">
        <v>234</v>
      </c>
      <c r="S25" s="107" t="s">
        <v>20</v>
      </c>
      <c r="T25" s="107">
        <f t="shared" si="13"/>
        <v>1</v>
      </c>
      <c r="U25" s="107">
        <f t="shared" si="14"/>
        <v>2</v>
      </c>
      <c r="V25" s="108">
        <v>8800000</v>
      </c>
      <c r="W25" s="107" t="s">
        <v>98</v>
      </c>
      <c r="X25" s="107">
        <f t="shared" si="15"/>
        <v>1</v>
      </c>
      <c r="Y25" s="107">
        <f t="shared" si="16"/>
        <v>1</v>
      </c>
      <c r="Z25" s="107">
        <v>100</v>
      </c>
      <c r="AA25" s="107" t="s">
        <v>100</v>
      </c>
      <c r="AB25" s="107">
        <f t="shared" si="17"/>
        <v>2</v>
      </c>
      <c r="AC25" s="107">
        <f t="shared" si="18"/>
        <v>1001</v>
      </c>
      <c r="AD25" s="107">
        <v>40</v>
      </c>
      <c r="AE25" s="107" t="s">
        <v>102</v>
      </c>
      <c r="AF25" s="107">
        <f t="shared" si="19"/>
        <v>2</v>
      </c>
      <c r="AG25" s="107">
        <f t="shared" si="20"/>
        <v>1002</v>
      </c>
      <c r="AH25" s="107">
        <v>40</v>
      </c>
      <c r="AI25" s="107" t="s">
        <v>105</v>
      </c>
      <c r="AJ25" s="107">
        <f t="shared" si="23"/>
        <v>2</v>
      </c>
      <c r="AK25" s="107">
        <f t="shared" si="24"/>
        <v>1003</v>
      </c>
      <c r="AL25" s="107">
        <v>20</v>
      </c>
      <c r="AU25" s="10">
        <f t="shared" si="25"/>
        <v>102</v>
      </c>
      <c r="AV25" s="10">
        <f t="shared" si="21"/>
        <v>1.1590909090909092</v>
      </c>
      <c r="AW25" s="10">
        <f t="shared" si="27"/>
        <v>20400000</v>
      </c>
      <c r="AX25" s="105" t="s">
        <v>333</v>
      </c>
      <c r="AY25" s="105">
        <v>1</v>
      </c>
      <c r="AZ25" s="105">
        <v>10</v>
      </c>
      <c r="BA25" s="105">
        <v>2</v>
      </c>
      <c r="BB25" s="105">
        <v>1302</v>
      </c>
      <c r="BC25" s="10">
        <f t="shared" si="6"/>
        <v>200000</v>
      </c>
    </row>
    <row r="26" spans="1:55" ht="16.2" x14ac:dyDescent="0.35">
      <c r="A26" s="10">
        <v>1403</v>
      </c>
      <c r="B26" s="10">
        <v>14</v>
      </c>
      <c r="E26" s="10">
        <v>108</v>
      </c>
      <c r="F26" s="24" t="str">
        <f t="shared" si="26"/>
        <v>1|2|10800000,1|1|200,2|1001|50,2|1003|30,2|1005|1</v>
      </c>
      <c r="L26" s="10">
        <v>288</v>
      </c>
      <c r="S26" s="107" t="s">
        <v>20</v>
      </c>
      <c r="T26" s="107">
        <f t="shared" si="13"/>
        <v>1</v>
      </c>
      <c r="U26" s="107">
        <f t="shared" si="14"/>
        <v>2</v>
      </c>
      <c r="V26" s="108">
        <v>10800000</v>
      </c>
      <c r="W26" s="107" t="s">
        <v>98</v>
      </c>
      <c r="X26" s="107">
        <f t="shared" si="15"/>
        <v>1</v>
      </c>
      <c r="Y26" s="107">
        <f t="shared" si="16"/>
        <v>1</v>
      </c>
      <c r="Z26" s="107">
        <v>200</v>
      </c>
      <c r="AA26" s="107" t="s">
        <v>100</v>
      </c>
      <c r="AB26" s="107">
        <f t="shared" si="17"/>
        <v>2</v>
      </c>
      <c r="AC26" s="107">
        <f t="shared" si="18"/>
        <v>1001</v>
      </c>
      <c r="AD26" s="107">
        <v>50</v>
      </c>
      <c r="AE26" s="107" t="s">
        <v>105</v>
      </c>
      <c r="AF26" s="107">
        <f t="shared" si="19"/>
        <v>2</v>
      </c>
      <c r="AG26" s="107">
        <f t="shared" si="20"/>
        <v>1003</v>
      </c>
      <c r="AH26" s="107">
        <v>30</v>
      </c>
      <c r="AI26" s="107" t="s">
        <v>107</v>
      </c>
      <c r="AJ26" s="107">
        <f t="shared" si="23"/>
        <v>2</v>
      </c>
      <c r="AK26" s="107">
        <f t="shared" si="24"/>
        <v>1005</v>
      </c>
      <c r="AL26" s="107">
        <v>1</v>
      </c>
      <c r="AU26" s="10">
        <f t="shared" si="25"/>
        <v>119</v>
      </c>
      <c r="AV26" s="10">
        <f t="shared" si="21"/>
        <v>1.1018518518518519</v>
      </c>
      <c r="AW26" s="10">
        <f t="shared" si="27"/>
        <v>23800000</v>
      </c>
      <c r="AX26" s="105" t="s">
        <v>334</v>
      </c>
      <c r="AY26" s="105">
        <v>1</v>
      </c>
      <c r="AZ26" s="105">
        <v>10</v>
      </c>
      <c r="BA26" s="105">
        <v>2</v>
      </c>
      <c r="BB26" s="105">
        <v>1303</v>
      </c>
      <c r="BC26" s="10">
        <f t="shared" si="6"/>
        <v>200000</v>
      </c>
    </row>
    <row r="27" spans="1:55" ht="16.2" x14ac:dyDescent="0.35">
      <c r="A27" s="10">
        <v>1404</v>
      </c>
      <c r="B27" s="10">
        <v>14</v>
      </c>
      <c r="E27" s="10">
        <v>188</v>
      </c>
      <c r="F27" s="24" t="str">
        <f t="shared" si="26"/>
        <v>1|2|18800000,1|1|500,2|1003|40,2|1005|3,2|1006|1</v>
      </c>
      <c r="L27" s="10">
        <v>496</v>
      </c>
      <c r="S27" s="107" t="s">
        <v>20</v>
      </c>
      <c r="T27" s="107">
        <f t="shared" si="13"/>
        <v>1</v>
      </c>
      <c r="U27" s="107">
        <f t="shared" si="14"/>
        <v>2</v>
      </c>
      <c r="V27" s="108">
        <v>18800000</v>
      </c>
      <c r="W27" s="107" t="s">
        <v>98</v>
      </c>
      <c r="X27" s="107">
        <f t="shared" si="15"/>
        <v>1</v>
      </c>
      <c r="Y27" s="107">
        <f t="shared" si="16"/>
        <v>1</v>
      </c>
      <c r="Z27" s="107">
        <v>500</v>
      </c>
      <c r="AA27" s="107" t="s">
        <v>105</v>
      </c>
      <c r="AB27" s="107">
        <f t="shared" si="17"/>
        <v>2</v>
      </c>
      <c r="AC27" s="107">
        <f t="shared" si="18"/>
        <v>1003</v>
      </c>
      <c r="AD27" s="107">
        <v>40</v>
      </c>
      <c r="AE27" s="107" t="s">
        <v>107</v>
      </c>
      <c r="AF27" s="107">
        <f t="shared" si="19"/>
        <v>2</v>
      </c>
      <c r="AG27" s="107">
        <f t="shared" si="20"/>
        <v>1005</v>
      </c>
      <c r="AH27" s="107">
        <v>3</v>
      </c>
      <c r="AI27" s="107" t="s">
        <v>108</v>
      </c>
      <c r="AJ27" s="107">
        <f t="shared" si="23"/>
        <v>2</v>
      </c>
      <c r="AK27" s="107">
        <f t="shared" si="24"/>
        <v>1006</v>
      </c>
      <c r="AL27" s="107">
        <v>1</v>
      </c>
      <c r="AU27" s="10">
        <f t="shared" si="25"/>
        <v>209</v>
      </c>
      <c r="AV27" s="10">
        <f t="shared" si="21"/>
        <v>1.1117021276595744</v>
      </c>
      <c r="AW27" s="10">
        <f t="shared" si="27"/>
        <v>41800000</v>
      </c>
      <c r="AX27" s="105" t="s">
        <v>335</v>
      </c>
      <c r="AY27" s="105">
        <v>1</v>
      </c>
      <c r="AZ27" s="105">
        <v>10</v>
      </c>
      <c r="BA27" s="105">
        <v>2</v>
      </c>
      <c r="BB27" s="105">
        <v>1304</v>
      </c>
      <c r="BC27" s="10">
        <f t="shared" si="6"/>
        <v>200000</v>
      </c>
    </row>
    <row r="28" spans="1:55" ht="16.2" x14ac:dyDescent="0.35">
      <c r="A28" s="10">
        <v>1405</v>
      </c>
      <c r="B28" s="10">
        <v>14</v>
      </c>
      <c r="E28" s="10">
        <v>288</v>
      </c>
      <c r="F28" s="24" t="str">
        <f t="shared" si="26"/>
        <v>1|2|28800000,1|1|600,2|1003|50,2|1005|4,2|1006|3</v>
      </c>
      <c r="L28" s="10">
        <v>744</v>
      </c>
      <c r="S28" s="107" t="s">
        <v>20</v>
      </c>
      <c r="T28" s="107">
        <f t="shared" si="13"/>
        <v>1</v>
      </c>
      <c r="U28" s="107">
        <f t="shared" si="14"/>
        <v>2</v>
      </c>
      <c r="V28" s="108">
        <v>28800000</v>
      </c>
      <c r="W28" s="107" t="s">
        <v>98</v>
      </c>
      <c r="X28" s="107">
        <f t="shared" si="15"/>
        <v>1</v>
      </c>
      <c r="Y28" s="107">
        <f t="shared" si="16"/>
        <v>1</v>
      </c>
      <c r="Z28" s="107">
        <v>600</v>
      </c>
      <c r="AA28" s="107" t="s">
        <v>105</v>
      </c>
      <c r="AB28" s="107">
        <f t="shared" si="17"/>
        <v>2</v>
      </c>
      <c r="AC28" s="107">
        <f t="shared" si="18"/>
        <v>1003</v>
      </c>
      <c r="AD28" s="107">
        <v>50</v>
      </c>
      <c r="AE28" s="107" t="s">
        <v>107</v>
      </c>
      <c r="AF28" s="107">
        <f t="shared" si="19"/>
        <v>2</v>
      </c>
      <c r="AG28" s="107">
        <f t="shared" si="20"/>
        <v>1005</v>
      </c>
      <c r="AH28" s="107">
        <v>4</v>
      </c>
      <c r="AI28" s="107" t="s">
        <v>108</v>
      </c>
      <c r="AJ28" s="107">
        <f t="shared" si="23"/>
        <v>2</v>
      </c>
      <c r="AK28" s="107">
        <f t="shared" si="24"/>
        <v>1006</v>
      </c>
      <c r="AL28" s="107">
        <v>3</v>
      </c>
      <c r="AU28" s="10">
        <f t="shared" si="25"/>
        <v>304</v>
      </c>
      <c r="AV28" s="10">
        <f t="shared" si="21"/>
        <v>1.0555555555555556</v>
      </c>
      <c r="AW28" s="10">
        <f t="shared" si="27"/>
        <v>60800000</v>
      </c>
      <c r="AX28" s="105" t="s">
        <v>336</v>
      </c>
      <c r="AY28" s="105">
        <v>100</v>
      </c>
      <c r="AZ28" s="105">
        <v>1000</v>
      </c>
      <c r="BA28" s="105">
        <v>2</v>
      </c>
      <c r="BB28" s="105">
        <v>1500</v>
      </c>
      <c r="BC28" s="10">
        <f t="shared" si="6"/>
        <v>20000000</v>
      </c>
    </row>
    <row r="29" spans="1:55" ht="16.2" x14ac:dyDescent="0.35">
      <c r="A29" s="10">
        <v>1406</v>
      </c>
      <c r="B29" s="10">
        <v>14</v>
      </c>
      <c r="E29" s="10">
        <v>388</v>
      </c>
      <c r="F29" s="24" t="str">
        <f t="shared" si="26"/>
        <v>1|2|38800000,1|1|800,2|1003|60,2|1006|3,2|1007|3</v>
      </c>
      <c r="L29" s="10">
        <v>1004</v>
      </c>
      <c r="S29" s="107" t="s">
        <v>20</v>
      </c>
      <c r="T29" s="107">
        <f t="shared" si="13"/>
        <v>1</v>
      </c>
      <c r="U29" s="107">
        <f t="shared" si="14"/>
        <v>2</v>
      </c>
      <c r="V29" s="108">
        <v>38800000</v>
      </c>
      <c r="W29" s="107" t="s">
        <v>98</v>
      </c>
      <c r="X29" s="107">
        <f t="shared" si="15"/>
        <v>1</v>
      </c>
      <c r="Y29" s="107">
        <f t="shared" si="16"/>
        <v>1</v>
      </c>
      <c r="Z29" s="107">
        <v>800</v>
      </c>
      <c r="AA29" s="107" t="s">
        <v>105</v>
      </c>
      <c r="AB29" s="107">
        <f t="shared" si="17"/>
        <v>2</v>
      </c>
      <c r="AC29" s="107">
        <f t="shared" si="18"/>
        <v>1003</v>
      </c>
      <c r="AD29" s="107">
        <v>60</v>
      </c>
      <c r="AE29" s="107" t="s">
        <v>108</v>
      </c>
      <c r="AF29" s="107">
        <f t="shared" si="19"/>
        <v>2</v>
      </c>
      <c r="AG29" s="107">
        <f t="shared" si="20"/>
        <v>1006</v>
      </c>
      <c r="AH29" s="107">
        <v>3</v>
      </c>
      <c r="AI29" s="107" t="s">
        <v>109</v>
      </c>
      <c r="AJ29" s="107">
        <f t="shared" si="23"/>
        <v>2</v>
      </c>
      <c r="AK29" s="107">
        <f t="shared" si="24"/>
        <v>1007</v>
      </c>
      <c r="AL29" s="107">
        <v>3</v>
      </c>
      <c r="AU29" s="10">
        <f t="shared" si="25"/>
        <v>439</v>
      </c>
      <c r="AV29" s="10">
        <f t="shared" si="21"/>
        <v>1.1314432989690721</v>
      </c>
      <c r="AW29" s="10">
        <f t="shared" si="27"/>
        <v>87800000</v>
      </c>
    </row>
    <row r="30" spans="1:55" ht="16.2" x14ac:dyDescent="0.35">
      <c r="A30" s="10">
        <v>1407</v>
      </c>
      <c r="B30" s="10">
        <v>14</v>
      </c>
      <c r="E30" s="10">
        <v>488</v>
      </c>
      <c r="F30" s="24" t="str">
        <f t="shared" si="26"/>
        <v>1|2|48800000,1|1|1000,2|1003|70,2|1006|3,2|1007|4</v>
      </c>
      <c r="L30" s="10">
        <v>1268</v>
      </c>
      <c r="S30" s="107" t="s">
        <v>20</v>
      </c>
      <c r="T30" s="107">
        <f t="shared" si="13"/>
        <v>1</v>
      </c>
      <c r="U30" s="107">
        <f t="shared" si="14"/>
        <v>2</v>
      </c>
      <c r="V30" s="108">
        <v>48800000</v>
      </c>
      <c r="W30" s="107" t="s">
        <v>98</v>
      </c>
      <c r="X30" s="107">
        <f t="shared" si="15"/>
        <v>1</v>
      </c>
      <c r="Y30" s="107">
        <f t="shared" si="16"/>
        <v>1</v>
      </c>
      <c r="Z30" s="107">
        <v>1000</v>
      </c>
      <c r="AA30" s="107" t="s">
        <v>105</v>
      </c>
      <c r="AB30" s="107">
        <f t="shared" si="17"/>
        <v>2</v>
      </c>
      <c r="AC30" s="107">
        <f t="shared" si="18"/>
        <v>1003</v>
      </c>
      <c r="AD30" s="107">
        <v>70</v>
      </c>
      <c r="AE30" s="107" t="s">
        <v>108</v>
      </c>
      <c r="AF30" s="107">
        <f t="shared" si="19"/>
        <v>2</v>
      </c>
      <c r="AG30" s="107">
        <f t="shared" si="20"/>
        <v>1006</v>
      </c>
      <c r="AH30" s="107">
        <v>3</v>
      </c>
      <c r="AI30" s="107" t="s">
        <v>109</v>
      </c>
      <c r="AJ30" s="107">
        <f t="shared" si="23"/>
        <v>2</v>
      </c>
      <c r="AK30" s="107">
        <f t="shared" si="24"/>
        <v>1007</v>
      </c>
      <c r="AL30" s="107">
        <v>4</v>
      </c>
      <c r="AU30" s="10">
        <f t="shared" si="25"/>
        <v>544</v>
      </c>
      <c r="AV30" s="10">
        <f t="shared" si="21"/>
        <v>1.1147540983606556</v>
      </c>
      <c r="AW30" s="10">
        <f t="shared" si="27"/>
        <v>108800000</v>
      </c>
    </row>
    <row r="31" spans="1:55" ht="16.2" x14ac:dyDescent="0.35">
      <c r="A31" s="10">
        <v>1408</v>
      </c>
      <c r="B31" s="10">
        <v>14</v>
      </c>
      <c r="E31" s="10">
        <v>588</v>
      </c>
      <c r="F31" s="24" t="str">
        <f t="shared" si="26"/>
        <v>1|2|58800000,1|1|1200,2|1003|80,2|1007|4,2|1008|2</v>
      </c>
      <c r="L31" s="10">
        <v>1532</v>
      </c>
      <c r="S31" s="107" t="s">
        <v>20</v>
      </c>
      <c r="T31" s="107">
        <f t="shared" si="13"/>
        <v>1</v>
      </c>
      <c r="U31" s="107">
        <f t="shared" si="14"/>
        <v>2</v>
      </c>
      <c r="V31" s="108">
        <v>58800000</v>
      </c>
      <c r="W31" s="107" t="s">
        <v>98</v>
      </c>
      <c r="X31" s="107">
        <f t="shared" si="15"/>
        <v>1</v>
      </c>
      <c r="Y31" s="107">
        <f t="shared" si="16"/>
        <v>1</v>
      </c>
      <c r="Z31" s="107">
        <v>1200</v>
      </c>
      <c r="AA31" s="107" t="s">
        <v>105</v>
      </c>
      <c r="AB31" s="107">
        <f t="shared" si="17"/>
        <v>2</v>
      </c>
      <c r="AC31" s="107">
        <f t="shared" si="18"/>
        <v>1003</v>
      </c>
      <c r="AD31" s="107">
        <v>80</v>
      </c>
      <c r="AE31" s="107" t="s">
        <v>109</v>
      </c>
      <c r="AF31" s="107">
        <f t="shared" si="19"/>
        <v>2</v>
      </c>
      <c r="AG31" s="107">
        <f t="shared" si="20"/>
        <v>1007</v>
      </c>
      <c r="AH31" s="107">
        <v>4</v>
      </c>
      <c r="AI31" s="107" t="s">
        <v>110</v>
      </c>
      <c r="AJ31" s="107">
        <f t="shared" si="23"/>
        <v>2</v>
      </c>
      <c r="AK31" s="107">
        <f t="shared" si="24"/>
        <v>1008</v>
      </c>
      <c r="AL31" s="107">
        <v>2</v>
      </c>
      <c r="AU31" s="10">
        <f t="shared" si="25"/>
        <v>694</v>
      </c>
      <c r="AV31" s="10">
        <f t="shared" si="21"/>
        <v>1.1802721088435375</v>
      </c>
      <c r="AW31" s="10">
        <f t="shared" si="27"/>
        <v>138800000</v>
      </c>
    </row>
    <row r="32" spans="1:55" ht="16.2" x14ac:dyDescent="0.35">
      <c r="A32" s="10">
        <v>1409</v>
      </c>
      <c r="B32" s="10">
        <v>14</v>
      </c>
      <c r="E32" s="10">
        <v>618</v>
      </c>
      <c r="F32" s="24" t="str">
        <f t="shared" si="26"/>
        <v>1|2|61800000,1|1|1500,2|1003|90,2|1007|5,2|1008|3</v>
      </c>
      <c r="L32" s="10">
        <v>1666</v>
      </c>
      <c r="S32" s="107" t="s">
        <v>20</v>
      </c>
      <c r="T32" s="107">
        <f t="shared" si="13"/>
        <v>1</v>
      </c>
      <c r="U32" s="107">
        <f t="shared" si="14"/>
        <v>2</v>
      </c>
      <c r="V32" s="108">
        <v>61800000</v>
      </c>
      <c r="W32" s="107" t="s">
        <v>98</v>
      </c>
      <c r="X32" s="107">
        <f t="shared" si="15"/>
        <v>1</v>
      </c>
      <c r="Y32" s="107">
        <f t="shared" si="16"/>
        <v>1</v>
      </c>
      <c r="Z32" s="107">
        <v>1500</v>
      </c>
      <c r="AA32" s="107" t="s">
        <v>105</v>
      </c>
      <c r="AB32" s="107">
        <f t="shared" si="17"/>
        <v>2</v>
      </c>
      <c r="AC32" s="107">
        <f t="shared" si="18"/>
        <v>1003</v>
      </c>
      <c r="AD32" s="107">
        <v>90</v>
      </c>
      <c r="AE32" s="107" t="s">
        <v>109</v>
      </c>
      <c r="AF32" s="107">
        <f t="shared" si="19"/>
        <v>2</v>
      </c>
      <c r="AG32" s="107">
        <f t="shared" si="20"/>
        <v>1007</v>
      </c>
      <c r="AH32" s="107">
        <v>5</v>
      </c>
      <c r="AI32" s="107" t="s">
        <v>110</v>
      </c>
      <c r="AJ32" s="107">
        <f t="shared" si="23"/>
        <v>2</v>
      </c>
      <c r="AK32" s="107">
        <f t="shared" si="24"/>
        <v>1008</v>
      </c>
      <c r="AL32" s="107">
        <v>3</v>
      </c>
      <c r="AU32" s="10">
        <f t="shared" si="25"/>
        <v>824</v>
      </c>
      <c r="AV32" s="10">
        <f t="shared" si="21"/>
        <v>1.3333333333333333</v>
      </c>
      <c r="AW32" s="10">
        <f t="shared" si="27"/>
        <v>164800000</v>
      </c>
    </row>
    <row r="33" spans="1:49" ht="16.2" x14ac:dyDescent="0.35">
      <c r="A33" s="10">
        <v>1410</v>
      </c>
      <c r="B33" s="10">
        <v>14</v>
      </c>
      <c r="E33" s="10">
        <v>1280</v>
      </c>
      <c r="F33" s="24" t="str">
        <f t="shared" si="26"/>
        <v>1|2|128000000,1|1|2000,2|1003|100,2|1007|8,2|1008|5</v>
      </c>
      <c r="L33" s="10">
        <v>2180</v>
      </c>
      <c r="S33" s="107" t="s">
        <v>20</v>
      </c>
      <c r="T33" s="107">
        <f t="shared" si="13"/>
        <v>1</v>
      </c>
      <c r="U33" s="107">
        <f t="shared" si="14"/>
        <v>2</v>
      </c>
      <c r="V33" s="108">
        <v>128000000</v>
      </c>
      <c r="W33" s="107" t="s">
        <v>98</v>
      </c>
      <c r="X33" s="107">
        <f t="shared" si="15"/>
        <v>1</v>
      </c>
      <c r="Y33" s="107">
        <f t="shared" si="16"/>
        <v>1</v>
      </c>
      <c r="Z33" s="107">
        <v>2000</v>
      </c>
      <c r="AA33" s="107" t="s">
        <v>105</v>
      </c>
      <c r="AB33" s="107">
        <f t="shared" si="17"/>
        <v>2</v>
      </c>
      <c r="AC33" s="107">
        <f t="shared" si="18"/>
        <v>1003</v>
      </c>
      <c r="AD33" s="107">
        <v>100</v>
      </c>
      <c r="AE33" s="107" t="s">
        <v>109</v>
      </c>
      <c r="AF33" s="107">
        <f t="shared" si="19"/>
        <v>2</v>
      </c>
      <c r="AG33" s="107">
        <f t="shared" si="20"/>
        <v>1007</v>
      </c>
      <c r="AH33" s="107">
        <v>8</v>
      </c>
      <c r="AI33" s="107" t="s">
        <v>110</v>
      </c>
      <c r="AJ33" s="107">
        <f t="shared" si="23"/>
        <v>2</v>
      </c>
      <c r="AK33" s="107">
        <f t="shared" si="24"/>
        <v>1008</v>
      </c>
      <c r="AL33" s="107">
        <v>5</v>
      </c>
      <c r="AU33" s="10">
        <f t="shared" si="25"/>
        <v>1390</v>
      </c>
      <c r="AV33" s="10">
        <f t="shared" si="21"/>
        <v>1.0859375</v>
      </c>
      <c r="AW33" s="10">
        <f t="shared" si="27"/>
        <v>278000000</v>
      </c>
    </row>
    <row r="34" spans="1:49" x14ac:dyDescent="0.25">
      <c r="A34" s="10">
        <v>1501</v>
      </c>
      <c r="B34" s="10">
        <v>15</v>
      </c>
      <c r="E34" s="10">
        <v>6</v>
      </c>
      <c r="F34" s="10" t="str">
        <f>"1|1|"&amp;E34*10</f>
        <v>1|1|60</v>
      </c>
      <c r="L34" s="10">
        <f>E34</f>
        <v>6</v>
      </c>
      <c r="O34" s="10">
        <v>1</v>
      </c>
    </row>
    <row r="35" spans="1:49" x14ac:dyDescent="0.25">
      <c r="A35" s="10">
        <v>1502</v>
      </c>
      <c r="B35" s="10">
        <v>15</v>
      </c>
      <c r="E35" s="10">
        <v>12</v>
      </c>
      <c r="F35" s="10" t="str">
        <f t="shared" ref="F35:F40" si="28">"1|1|"&amp;E35*10</f>
        <v>1|1|120</v>
      </c>
      <c r="L35" s="10">
        <f t="shared" ref="L35:L47" si="29">E35</f>
        <v>12</v>
      </c>
      <c r="O35" s="10">
        <v>1</v>
      </c>
    </row>
    <row r="36" spans="1:49" x14ac:dyDescent="0.25">
      <c r="A36" s="10">
        <v>1503</v>
      </c>
      <c r="B36" s="10">
        <v>15</v>
      </c>
      <c r="E36" s="10">
        <v>30</v>
      </c>
      <c r="F36" s="10" t="str">
        <f t="shared" si="28"/>
        <v>1|1|300</v>
      </c>
      <c r="L36" s="10">
        <f t="shared" si="29"/>
        <v>30</v>
      </c>
      <c r="O36" s="10">
        <v>1</v>
      </c>
    </row>
    <row r="37" spans="1:49" x14ac:dyDescent="0.25">
      <c r="A37" s="10">
        <v>1504</v>
      </c>
      <c r="B37" s="10">
        <v>15</v>
      </c>
      <c r="E37" s="10">
        <v>98</v>
      </c>
      <c r="F37" s="10" t="str">
        <f t="shared" si="28"/>
        <v>1|1|980</v>
      </c>
      <c r="L37" s="10">
        <f t="shared" si="29"/>
        <v>98</v>
      </c>
      <c r="O37" s="10">
        <v>2</v>
      </c>
    </row>
    <row r="38" spans="1:49" x14ac:dyDescent="0.25">
      <c r="A38" s="10">
        <v>1505</v>
      </c>
      <c r="B38" s="10">
        <v>15</v>
      </c>
      <c r="E38" s="10">
        <v>198</v>
      </c>
      <c r="F38" s="10" t="str">
        <f t="shared" si="28"/>
        <v>1|1|1980</v>
      </c>
      <c r="L38" s="10">
        <f t="shared" si="29"/>
        <v>198</v>
      </c>
      <c r="O38" s="10">
        <v>2</v>
      </c>
    </row>
    <row r="39" spans="1:49" x14ac:dyDescent="0.25">
      <c r="A39" s="10">
        <v>1506</v>
      </c>
      <c r="B39" s="10">
        <v>15</v>
      </c>
      <c r="E39" s="10">
        <v>328</v>
      </c>
      <c r="F39" s="10" t="str">
        <f t="shared" si="28"/>
        <v>1|1|3280</v>
      </c>
      <c r="L39" s="10">
        <f t="shared" si="29"/>
        <v>328</v>
      </c>
      <c r="O39" s="10">
        <v>3</v>
      </c>
    </row>
    <row r="40" spans="1:49" x14ac:dyDescent="0.25">
      <c r="A40" s="10">
        <v>1507</v>
      </c>
      <c r="B40" s="10">
        <v>15</v>
      </c>
      <c r="E40" s="10">
        <v>648</v>
      </c>
      <c r="F40" s="10" t="str">
        <f t="shared" si="28"/>
        <v>1|1|6480</v>
      </c>
      <c r="L40" s="10">
        <f t="shared" si="29"/>
        <v>648</v>
      </c>
      <c r="O40" s="10">
        <v>3</v>
      </c>
    </row>
    <row r="41" spans="1:49" x14ac:dyDescent="0.25">
      <c r="A41" s="10">
        <v>1508</v>
      </c>
      <c r="B41" s="10">
        <v>15</v>
      </c>
      <c r="E41" s="10">
        <v>6</v>
      </c>
      <c r="F41" s="10" t="str">
        <f t="shared" ref="F41:F47" si="30">"1|2|"&amp;E41*100000</f>
        <v>1|2|600000</v>
      </c>
      <c r="L41" s="10">
        <f t="shared" si="29"/>
        <v>6</v>
      </c>
      <c r="O41" s="10">
        <v>1</v>
      </c>
    </row>
    <row r="42" spans="1:49" x14ac:dyDescent="0.25">
      <c r="A42" s="10">
        <v>1509</v>
      </c>
      <c r="B42" s="10">
        <v>15</v>
      </c>
      <c r="E42" s="10">
        <v>12</v>
      </c>
      <c r="F42" s="10" t="str">
        <f t="shared" si="30"/>
        <v>1|2|1200000</v>
      </c>
      <c r="L42" s="10">
        <f t="shared" si="29"/>
        <v>12</v>
      </c>
      <c r="O42" s="10">
        <v>1</v>
      </c>
    </row>
    <row r="43" spans="1:49" x14ac:dyDescent="0.25">
      <c r="A43" s="10">
        <v>1510</v>
      </c>
      <c r="B43" s="10">
        <v>15</v>
      </c>
      <c r="E43" s="10">
        <v>30</v>
      </c>
      <c r="F43" s="10" t="str">
        <f t="shared" si="30"/>
        <v>1|2|3000000</v>
      </c>
      <c r="L43" s="10">
        <f t="shared" si="29"/>
        <v>30</v>
      </c>
      <c r="O43" s="10">
        <v>1</v>
      </c>
    </row>
    <row r="44" spans="1:49" x14ac:dyDescent="0.25">
      <c r="A44" s="10">
        <v>1511</v>
      </c>
      <c r="B44" s="10">
        <v>15</v>
      </c>
      <c r="E44" s="10">
        <v>98</v>
      </c>
      <c r="F44" s="10" t="str">
        <f t="shared" si="30"/>
        <v>1|2|9800000</v>
      </c>
      <c r="L44" s="10">
        <f t="shared" si="29"/>
        <v>98</v>
      </c>
      <c r="O44" s="10">
        <v>2</v>
      </c>
    </row>
    <row r="45" spans="1:49" x14ac:dyDescent="0.25">
      <c r="A45" s="10">
        <v>1512</v>
      </c>
      <c r="B45" s="10">
        <v>15</v>
      </c>
      <c r="E45" s="10">
        <v>198</v>
      </c>
      <c r="F45" s="10" t="str">
        <f t="shared" si="30"/>
        <v>1|2|19800000</v>
      </c>
      <c r="L45" s="10">
        <f t="shared" si="29"/>
        <v>198</v>
      </c>
      <c r="O45" s="10">
        <v>2</v>
      </c>
    </row>
    <row r="46" spans="1:49" x14ac:dyDescent="0.25">
      <c r="A46" s="10">
        <v>1513</v>
      </c>
      <c r="B46" s="10">
        <v>15</v>
      </c>
      <c r="E46" s="10">
        <v>328</v>
      </c>
      <c r="F46" s="10" t="str">
        <f t="shared" si="30"/>
        <v>1|2|32800000</v>
      </c>
      <c r="L46" s="10">
        <f t="shared" si="29"/>
        <v>328</v>
      </c>
      <c r="O46" s="10">
        <v>3</v>
      </c>
    </row>
    <row r="47" spans="1:49" x14ac:dyDescent="0.25">
      <c r="A47" s="10">
        <v>1514</v>
      </c>
      <c r="B47" s="10">
        <v>15</v>
      </c>
      <c r="E47" s="10">
        <v>648</v>
      </c>
      <c r="F47" s="10" t="str">
        <f t="shared" si="30"/>
        <v>1|2|64800000</v>
      </c>
      <c r="L47" s="10">
        <f t="shared" si="29"/>
        <v>648</v>
      </c>
      <c r="O47" s="10">
        <v>3</v>
      </c>
    </row>
  </sheetData>
  <mergeCells count="1">
    <mergeCell ref="S3:AL3"/>
  </mergeCells>
  <phoneticPr fontId="30" type="noConversion"/>
  <conditionalFormatting sqref="H2">
    <cfRule type="containsText" dxfId="820" priority="572" operator="containsText" text=" ">
      <formula>NOT(ISERROR(SEARCH(" ",H2)))</formula>
    </cfRule>
  </conditionalFormatting>
  <conditionalFormatting sqref="I2">
    <cfRule type="containsText" dxfId="819" priority="832" operator="containsText" text=" ">
      <formula>NOT(ISERROR(SEARCH(" ",I2)))</formula>
    </cfRule>
  </conditionalFormatting>
  <conditionalFormatting sqref="P4:R4">
    <cfRule type="containsText" dxfId="818" priority="1" operator="containsText" text=" ">
      <formula>NOT(ISERROR(SEARCH(" ",P4)))</formula>
    </cfRule>
  </conditionalFormatting>
  <conditionalFormatting sqref="AJ4">
    <cfRule type="containsText" dxfId="817" priority="820" operator="containsText" text=" ">
      <formula>NOT(ISERROR(SEARCH(" ",AJ4)))</formula>
    </cfRule>
  </conditionalFormatting>
  <conditionalFormatting sqref="AN4">
    <cfRule type="containsText" dxfId="816" priority="812" operator="containsText" text=" ">
      <formula>NOT(ISERROR(SEARCH(" ",AN4)))</formula>
    </cfRule>
  </conditionalFormatting>
  <conditionalFormatting sqref="AR4">
    <cfRule type="containsText" dxfId="815" priority="712" operator="containsText" text=" ">
      <formula>NOT(ISERROR(SEARCH(" ",AR4)))</formula>
    </cfRule>
  </conditionalFormatting>
  <conditionalFormatting sqref="AU4">
    <cfRule type="containsText" dxfId="814" priority="818" operator="containsText" text=" ">
      <formula>NOT(ISERROR(SEARCH(" ",AU4)))</formula>
    </cfRule>
  </conditionalFormatting>
  <conditionalFormatting sqref="A5">
    <cfRule type="containsText" dxfId="813" priority="732" operator="containsText" text=" ">
      <formula>NOT(ISERROR(SEARCH(" ",A5)))</formula>
    </cfRule>
  </conditionalFormatting>
  <conditionalFormatting sqref="B5">
    <cfRule type="containsText" dxfId="812" priority="714" operator="containsText" text=" ">
      <formula>NOT(ISERROR(SEARCH(" ",B5)))</formula>
    </cfRule>
  </conditionalFormatting>
  <conditionalFormatting sqref="F5">
    <cfRule type="containsText" dxfId="811" priority="671" operator="containsText" text=" ">
      <formula>NOT(ISERROR(SEARCH(" ",F5)))</formula>
    </cfRule>
  </conditionalFormatting>
  <conditionalFormatting sqref="G5:H5">
    <cfRule type="containsText" dxfId="810" priority="717" operator="containsText" text=" ">
      <formula>NOT(ISERROR(SEARCH(" ",G5)))</formula>
    </cfRule>
  </conditionalFormatting>
  <conditionalFormatting sqref="I5">
    <cfRule type="containsText" dxfId="809" priority="637" operator="containsText" text=" ">
      <formula>NOT(ISERROR(SEARCH(" ",I5)))</formula>
    </cfRule>
  </conditionalFormatting>
  <conditionalFormatting sqref="P5:R5">
    <cfRule type="containsText" dxfId="808" priority="716" operator="containsText" text=" ">
      <formula>NOT(ISERROR(SEARCH(" ",P5)))</formula>
    </cfRule>
  </conditionalFormatting>
  <conditionalFormatting sqref="S5">
    <cfRule type="containsText" dxfId="807" priority="715" operator="containsText" text=" ">
      <formula>NOT(ISERROR(SEARCH(" ",S5)))</formula>
    </cfRule>
  </conditionalFormatting>
  <conditionalFormatting sqref="T5:V5">
    <cfRule type="containsText" dxfId="806" priority="718" operator="containsText" text=" ">
      <formula>NOT(ISERROR(SEARCH(" ",T5)))</formula>
    </cfRule>
  </conditionalFormatting>
  <conditionalFormatting sqref="W5">
    <cfRule type="containsText" dxfId="805" priority="638" operator="containsText" text=" ">
      <formula>NOT(ISERROR(SEARCH(" ",W5)))</formula>
    </cfRule>
  </conditionalFormatting>
  <conditionalFormatting sqref="X5:Y5">
    <cfRule type="containsText" dxfId="804" priority="685" operator="containsText" text=" ">
      <formula>NOT(ISERROR(SEARCH(" ",X5)))</formula>
    </cfRule>
  </conditionalFormatting>
  <conditionalFormatting sqref="Z5">
    <cfRule type="containsText" dxfId="803" priority="673" operator="containsText" text=" ">
      <formula>NOT(ISERROR(SEARCH(" ",Z5)))</formula>
    </cfRule>
  </conditionalFormatting>
  <conditionalFormatting sqref="AA5">
    <cfRule type="containsText" dxfId="802" priority="672" operator="containsText" text=" ">
      <formula>NOT(ISERROR(SEARCH(" ",AA5)))</formula>
    </cfRule>
  </conditionalFormatting>
  <conditionalFormatting sqref="AB5:AC5">
    <cfRule type="containsText" dxfId="801" priority="679" operator="containsText" text=" ">
      <formula>NOT(ISERROR(SEARCH(" ",AB5)))</formula>
    </cfRule>
  </conditionalFormatting>
  <conditionalFormatting sqref="AD5">
    <cfRule type="containsText" dxfId="800" priority="682" operator="containsText" text=" ">
      <formula>NOT(ISERROR(SEARCH(" ",AD5)))</formula>
    </cfRule>
  </conditionalFormatting>
  <conditionalFormatting sqref="AE5">
    <cfRule type="containsText" dxfId="799" priority="684" operator="containsText" text=" ">
      <formula>NOT(ISERROR(SEARCH(" ",AE5)))</formula>
    </cfRule>
  </conditionalFormatting>
  <conditionalFormatting sqref="AF5:AG5">
    <cfRule type="containsText" dxfId="798" priority="678" operator="containsText" text=" ">
      <formula>NOT(ISERROR(SEARCH(" ",AF5)))</formula>
    </cfRule>
  </conditionalFormatting>
  <conditionalFormatting sqref="AH5">
    <cfRule type="containsText" dxfId="797" priority="681" operator="containsText" text=" ">
      <formula>NOT(ISERROR(SEARCH(" ",AH5)))</formula>
    </cfRule>
  </conditionalFormatting>
  <conditionalFormatting sqref="AI5">
    <cfRule type="containsText" dxfId="796" priority="683" operator="containsText" text=" ">
      <formula>NOT(ISERROR(SEARCH(" ",AI5)))</formula>
    </cfRule>
  </conditionalFormatting>
  <conditionalFormatting sqref="AJ5:AK5">
    <cfRule type="containsText" dxfId="795" priority="677" operator="containsText" text=" ">
      <formula>NOT(ISERROR(SEARCH(" ",AJ5)))</formula>
    </cfRule>
  </conditionalFormatting>
  <conditionalFormatting sqref="AL5">
    <cfRule type="containsText" dxfId="794" priority="680" operator="containsText" text=" ">
      <formula>NOT(ISERROR(SEARCH(" ",AL5)))</formula>
    </cfRule>
  </conditionalFormatting>
  <conditionalFormatting sqref="AM5">
    <cfRule type="containsText" dxfId="793" priority="676" operator="containsText" text=" ">
      <formula>NOT(ISERROR(SEARCH(" ",AM5)))</formula>
    </cfRule>
  </conditionalFormatting>
  <conditionalFormatting sqref="AN5:AO5">
    <cfRule type="containsText" dxfId="792" priority="674" operator="containsText" text=" ">
      <formula>NOT(ISERROR(SEARCH(" ",AN5)))</formula>
    </cfRule>
  </conditionalFormatting>
  <conditionalFormatting sqref="AP5">
    <cfRule type="containsText" dxfId="791" priority="675" operator="containsText" text=" ">
      <formula>NOT(ISERROR(SEARCH(" ",AP5)))</formula>
    </cfRule>
  </conditionalFormatting>
  <conditionalFormatting sqref="AQ5">
    <cfRule type="containsText" dxfId="790" priority="695" operator="containsText" text=" ">
      <formula>NOT(ISERROR(SEARCH(" ",AQ5)))</formula>
    </cfRule>
  </conditionalFormatting>
  <conditionalFormatting sqref="AR5:AS5">
    <cfRule type="containsText" dxfId="789" priority="696" operator="containsText" text=" ">
      <formula>NOT(ISERROR(SEARCH(" ",AR5)))</formula>
    </cfRule>
  </conditionalFormatting>
  <conditionalFormatting sqref="AT5">
    <cfRule type="containsText" dxfId="788" priority="697" operator="containsText" text=" ">
      <formula>NOT(ISERROR(SEARCH(" ",AT5)))</formula>
    </cfRule>
  </conditionalFormatting>
  <conditionalFormatting sqref="AU5">
    <cfRule type="containsText" dxfId="787" priority="720" operator="containsText" text=" ">
      <formula>NOT(ISERROR(SEARCH(" ",AU5)))</formula>
    </cfRule>
  </conditionalFormatting>
  <conditionalFormatting sqref="A6:B6">
    <cfRule type="containsText" dxfId="786" priority="723" operator="containsText" text=" ">
      <formula>NOT(ISERROR(SEARCH(" ",A6)))</formula>
    </cfRule>
  </conditionalFormatting>
  <conditionalFormatting sqref="C6:E6">
    <cfRule type="containsText" dxfId="785" priority="728" operator="containsText" text=" ">
      <formula>NOT(ISERROR(SEARCH(" ",C6)))</formula>
    </cfRule>
  </conditionalFormatting>
  <conditionalFormatting sqref="F6:H6">
    <cfRule type="containsText" dxfId="784" priority="726" operator="containsText" text=" ">
      <formula>NOT(ISERROR(SEARCH(" ",F6)))</formula>
    </cfRule>
  </conditionalFormatting>
  <conditionalFormatting sqref="I6">
    <cfRule type="containsText" dxfId="783" priority="724" operator="containsText" text=" ">
      <formula>NOT(ISERROR(SEARCH(" ",I6)))</formula>
    </cfRule>
  </conditionalFormatting>
  <conditionalFormatting sqref="P6:R6">
    <cfRule type="containsText" dxfId="782" priority="725" operator="containsText" text=" ">
      <formula>NOT(ISERROR(SEARCH(" ",P6)))</formula>
    </cfRule>
  </conditionalFormatting>
  <conditionalFormatting sqref="S6">
    <cfRule type="containsText" dxfId="781" priority="722" operator="containsText" text=" ">
      <formula>NOT(ISERROR(SEARCH(" ",S6)))</formula>
    </cfRule>
  </conditionalFormatting>
  <conditionalFormatting sqref="T6:V6">
    <cfRule type="containsText" dxfId="780" priority="727" operator="containsText" text=" ">
      <formula>NOT(ISERROR(SEARCH(" ",T6)))</formula>
    </cfRule>
  </conditionalFormatting>
  <conditionalFormatting sqref="W6">
    <cfRule type="containsText" dxfId="779" priority="669" operator="containsText" text=" ">
      <formula>NOT(ISERROR(SEARCH(" ",W6)))</formula>
    </cfRule>
  </conditionalFormatting>
  <conditionalFormatting sqref="X6:Y6">
    <cfRule type="containsText" dxfId="778" priority="670" operator="containsText" text=" ">
      <formula>NOT(ISERROR(SEARCH(" ",X6)))</formula>
    </cfRule>
  </conditionalFormatting>
  <conditionalFormatting sqref="Z6">
    <cfRule type="containsText" dxfId="777" priority="666" operator="containsText" text=" ">
      <formula>NOT(ISERROR(SEARCH(" ",Z6)))</formula>
    </cfRule>
  </conditionalFormatting>
  <conditionalFormatting sqref="AA6">
    <cfRule type="containsText" dxfId="776" priority="665" operator="containsText" text=" ">
      <formula>NOT(ISERROR(SEARCH(" ",AA6)))</formula>
    </cfRule>
  </conditionalFormatting>
  <conditionalFormatting sqref="AB6:AC6">
    <cfRule type="containsText" dxfId="775" priority="667" operator="containsText" text=" ">
      <formula>NOT(ISERROR(SEARCH(" ",AB6)))</formula>
    </cfRule>
  </conditionalFormatting>
  <conditionalFormatting sqref="AD6">
    <cfRule type="containsText" dxfId="774" priority="668" operator="containsText" text=" ">
      <formula>NOT(ISERROR(SEARCH(" ",AD6)))</formula>
    </cfRule>
  </conditionalFormatting>
  <conditionalFormatting sqref="AE6">
    <cfRule type="containsText" dxfId="773" priority="694" operator="containsText" text=" ">
      <formula>NOT(ISERROR(SEARCH(" ",AE6)))</formula>
    </cfRule>
  </conditionalFormatting>
  <conditionalFormatting sqref="AF6:AG6">
    <cfRule type="containsText" dxfId="772" priority="690" operator="containsText" text=" ">
      <formula>NOT(ISERROR(SEARCH(" ",AF6)))</formula>
    </cfRule>
  </conditionalFormatting>
  <conditionalFormatting sqref="AH6">
    <cfRule type="containsText" dxfId="771" priority="692" operator="containsText" text=" ">
      <formula>NOT(ISERROR(SEARCH(" ",AH6)))</formula>
    </cfRule>
  </conditionalFormatting>
  <conditionalFormatting sqref="AI6">
    <cfRule type="containsText" dxfId="770" priority="693" operator="containsText" text=" ">
      <formula>NOT(ISERROR(SEARCH(" ",AI6)))</formula>
    </cfRule>
  </conditionalFormatting>
  <conditionalFormatting sqref="AJ6:AK6">
    <cfRule type="containsText" dxfId="769" priority="689" operator="containsText" text=" ">
      <formula>NOT(ISERROR(SEARCH(" ",AJ6)))</formula>
    </cfRule>
  </conditionalFormatting>
  <conditionalFormatting sqref="AL6">
    <cfRule type="containsText" dxfId="768" priority="691" operator="containsText" text=" ">
      <formula>NOT(ISERROR(SEARCH(" ",AL6)))</formula>
    </cfRule>
  </conditionalFormatting>
  <conditionalFormatting sqref="AM6">
    <cfRule type="containsText" dxfId="767" priority="688" operator="containsText" text=" ">
      <formula>NOT(ISERROR(SEARCH(" ",AM6)))</formula>
    </cfRule>
  </conditionalFormatting>
  <conditionalFormatting sqref="AN6:AO6">
    <cfRule type="containsText" dxfId="766" priority="686" operator="containsText" text=" ">
      <formula>NOT(ISERROR(SEARCH(" ",AN6)))</formula>
    </cfRule>
  </conditionalFormatting>
  <conditionalFormatting sqref="AP6">
    <cfRule type="containsText" dxfId="765" priority="687" operator="containsText" text=" ">
      <formula>NOT(ISERROR(SEARCH(" ",AP6)))</formula>
    </cfRule>
  </conditionalFormatting>
  <conditionalFormatting sqref="AQ6">
    <cfRule type="containsText" dxfId="764" priority="700" operator="containsText" text=" ">
      <formula>NOT(ISERROR(SEARCH(" ",AQ6)))</formula>
    </cfRule>
  </conditionalFormatting>
  <conditionalFormatting sqref="AR6:AS6">
    <cfRule type="containsText" dxfId="763" priority="698" operator="containsText" text=" ">
      <formula>NOT(ISERROR(SEARCH(" ",AR6)))</formula>
    </cfRule>
  </conditionalFormatting>
  <conditionalFormatting sqref="AT6">
    <cfRule type="containsText" dxfId="762" priority="699" operator="containsText" text=" ">
      <formula>NOT(ISERROR(SEARCH(" ",AT6)))</formula>
    </cfRule>
  </conditionalFormatting>
  <conditionalFormatting sqref="AU6">
    <cfRule type="containsText" dxfId="761" priority="730" operator="containsText" text=" ">
      <formula>NOT(ISERROR(SEARCH(" ",AU6)))</formula>
    </cfRule>
  </conditionalFormatting>
  <conditionalFormatting sqref="A7">
    <cfRule type="containsText" dxfId="760" priority="350" operator="containsText" text=" ">
      <formula>NOT(ISERROR(SEARCH(" ",A7)))</formula>
    </cfRule>
  </conditionalFormatting>
  <conditionalFormatting sqref="B7">
    <cfRule type="containsText" dxfId="759" priority="342" operator="containsText" text=" ">
      <formula>NOT(ISERROR(SEARCH(" ",B7)))</formula>
    </cfRule>
  </conditionalFormatting>
  <conditionalFormatting sqref="F7">
    <cfRule type="containsText" dxfId="758" priority="324" operator="containsText" text=" ">
      <formula>NOT(ISERROR(SEARCH(" ",F7)))</formula>
    </cfRule>
  </conditionalFormatting>
  <conditionalFormatting sqref="G7:H7">
    <cfRule type="containsText" dxfId="757" priority="345" operator="containsText" text=" ">
      <formula>NOT(ISERROR(SEARCH(" ",G7)))</formula>
    </cfRule>
  </conditionalFormatting>
  <conditionalFormatting sqref="I7">
    <cfRule type="containsText" dxfId="756" priority="322" operator="containsText" text=" ">
      <formula>NOT(ISERROR(SEARCH(" ",I7)))</formula>
    </cfRule>
  </conditionalFormatting>
  <conditionalFormatting sqref="P7:R7">
    <cfRule type="containsText" dxfId="755" priority="344" operator="containsText" text=" ">
      <formula>NOT(ISERROR(SEARCH(" ",P7)))</formula>
    </cfRule>
  </conditionalFormatting>
  <conditionalFormatting sqref="S7">
    <cfRule type="containsText" dxfId="754" priority="343" operator="containsText" text=" ">
      <formula>NOT(ISERROR(SEARCH(" ",S7)))</formula>
    </cfRule>
  </conditionalFormatting>
  <conditionalFormatting sqref="T7:V7">
    <cfRule type="containsText" dxfId="753" priority="346" operator="containsText" text=" ">
      <formula>NOT(ISERROR(SEARCH(" ",T7)))</formula>
    </cfRule>
  </conditionalFormatting>
  <conditionalFormatting sqref="W7">
    <cfRule type="containsText" dxfId="752" priority="316" operator="containsText" text=" ">
      <formula>NOT(ISERROR(SEARCH(" ",W7)))</formula>
    </cfRule>
  </conditionalFormatting>
  <conditionalFormatting sqref="X7:Y7">
    <cfRule type="containsText" dxfId="751" priority="317" operator="containsText" text=" ">
      <formula>NOT(ISERROR(SEARCH(" ",X7)))</formula>
    </cfRule>
  </conditionalFormatting>
  <conditionalFormatting sqref="Z7">
    <cfRule type="containsText" dxfId="750" priority="318" operator="containsText" text=" ">
      <formula>NOT(ISERROR(SEARCH(" ",Z7)))</formula>
    </cfRule>
  </conditionalFormatting>
  <conditionalFormatting sqref="AA7">
    <cfRule type="containsText" dxfId="749" priority="315" operator="containsText" text=" ">
      <formula>NOT(ISERROR(SEARCH(" ",AA7)))</formula>
    </cfRule>
  </conditionalFormatting>
  <conditionalFormatting sqref="AB7:AC7">
    <cfRule type="containsText" dxfId="748" priority="313" operator="containsText" text=" ">
      <formula>NOT(ISERROR(SEARCH(" ",AB7)))</formula>
    </cfRule>
  </conditionalFormatting>
  <conditionalFormatting sqref="AD7">
    <cfRule type="containsText" dxfId="747" priority="314" operator="containsText" text=" ">
      <formula>NOT(ISERROR(SEARCH(" ",AD7)))</formula>
    </cfRule>
  </conditionalFormatting>
  <conditionalFormatting sqref="AE7">
    <cfRule type="containsText" dxfId="746" priority="310" operator="containsText" text=" ">
      <formula>NOT(ISERROR(SEARCH(" ",AE7)))</formula>
    </cfRule>
  </conditionalFormatting>
  <conditionalFormatting sqref="AF7:AG7">
    <cfRule type="containsText" dxfId="745" priority="312" operator="containsText" text=" ">
      <formula>NOT(ISERROR(SEARCH(" ",AF7)))</formula>
    </cfRule>
  </conditionalFormatting>
  <conditionalFormatting sqref="AH7">
    <cfRule type="containsText" dxfId="744" priority="311" operator="containsText" text=" ">
      <formula>NOT(ISERROR(SEARCH(" ",AH7)))</formula>
    </cfRule>
  </conditionalFormatting>
  <conditionalFormatting sqref="AI7">
    <cfRule type="containsText" dxfId="743" priority="336" operator="containsText" text=" ">
      <formula>NOT(ISERROR(SEARCH(" ",AI7)))</formula>
    </cfRule>
  </conditionalFormatting>
  <conditionalFormatting sqref="AJ7:AK7">
    <cfRule type="containsText" dxfId="742" priority="330" operator="containsText" text=" ">
      <formula>NOT(ISERROR(SEARCH(" ",AJ7)))</formula>
    </cfRule>
  </conditionalFormatting>
  <conditionalFormatting sqref="AL7">
    <cfRule type="containsText" dxfId="741" priority="333" operator="containsText" text=" ">
      <formula>NOT(ISERROR(SEARCH(" ",AL7)))</formula>
    </cfRule>
  </conditionalFormatting>
  <conditionalFormatting sqref="AM7">
    <cfRule type="containsText" dxfId="740" priority="308" operator="containsText" text=" ">
      <formula>NOT(ISERROR(SEARCH(" ",AM7)))</formula>
    </cfRule>
    <cfRule type="containsText" dxfId="739" priority="309" operator="containsText" text=" ">
      <formula>NOT(ISERROR(SEARCH(" ",AM7)))</formula>
    </cfRule>
  </conditionalFormatting>
  <conditionalFormatting sqref="AN7:AO7">
    <cfRule type="containsText" dxfId="738" priority="319" operator="containsText" text=" ">
      <formula>NOT(ISERROR(SEARCH(" ",AN7)))</formula>
    </cfRule>
  </conditionalFormatting>
  <conditionalFormatting sqref="AP7">
    <cfRule type="containsText" dxfId="737" priority="320" operator="containsText" text=" ">
      <formula>NOT(ISERROR(SEARCH(" ",AP7)))</formula>
    </cfRule>
  </conditionalFormatting>
  <conditionalFormatting sqref="AQ7">
    <cfRule type="containsText" dxfId="736" priority="339" operator="containsText" text=" ">
      <formula>NOT(ISERROR(SEARCH(" ",AQ7)))</formula>
    </cfRule>
  </conditionalFormatting>
  <conditionalFormatting sqref="AR7:AS7">
    <cfRule type="containsText" dxfId="735" priority="340" operator="containsText" text=" ">
      <formula>NOT(ISERROR(SEARCH(" ",AR7)))</formula>
    </cfRule>
  </conditionalFormatting>
  <conditionalFormatting sqref="AT7">
    <cfRule type="containsText" dxfId="734" priority="341" operator="containsText" text=" ">
      <formula>NOT(ISERROR(SEARCH(" ",AT7)))</formula>
    </cfRule>
  </conditionalFormatting>
  <conditionalFormatting sqref="AU7">
    <cfRule type="containsText" dxfId="733" priority="348" operator="containsText" text=" ">
      <formula>NOT(ISERROR(SEARCH(" ",AU7)))</formula>
    </cfRule>
  </conditionalFormatting>
  <conditionalFormatting sqref="A8:D8">
    <cfRule type="containsText" dxfId="732" priority="788" operator="containsText" text=" ">
      <formula>NOT(ISERROR(SEARCH(" ",A8)))</formula>
    </cfRule>
    <cfRule type="containsText" dxfId="731" priority="810" operator="containsText" text=" ">
      <formula>NOT(ISERROR(SEARCH(" ",A8)))</formula>
    </cfRule>
  </conditionalFormatting>
  <conditionalFormatting sqref="E8">
    <cfRule type="containsText" dxfId="730" priority="741" operator="containsText" text=" ">
      <formula>NOT(ISERROR(SEARCH(" ",E8)))</formula>
    </cfRule>
    <cfRule type="containsText" dxfId="729" priority="742" operator="containsText" text=" ">
      <formula>NOT(ISERROR(SEARCH(" ",E8)))</formula>
    </cfRule>
  </conditionalFormatting>
  <conditionalFormatting sqref="F8:H8">
    <cfRule type="containsText" dxfId="728" priority="787" operator="containsText" text=" ">
      <formula>NOT(ISERROR(SEARCH(" ",F8)))</formula>
    </cfRule>
    <cfRule type="containsText" dxfId="727" priority="809" operator="containsText" text=" ">
      <formula>NOT(ISERROR(SEARCH(" ",F8)))</formula>
    </cfRule>
  </conditionalFormatting>
  <conditionalFormatting sqref="P8:R8">
    <cfRule type="containsText" dxfId="726" priority="786" operator="containsText" text=" ">
      <formula>NOT(ISERROR(SEARCH(" ",P8)))</formula>
    </cfRule>
    <cfRule type="containsText" dxfId="725" priority="808" operator="containsText" text=" ">
      <formula>NOT(ISERROR(SEARCH(" ",P8)))</formula>
    </cfRule>
  </conditionalFormatting>
  <conditionalFormatting sqref="S8">
    <cfRule type="containsText" dxfId="724" priority="774" operator="containsText" text=" ">
      <formula>NOT(ISERROR(SEARCH(" ",S8)))</formula>
    </cfRule>
    <cfRule type="containsText" dxfId="723" priority="796" operator="containsText" text=" ">
      <formula>NOT(ISERROR(SEARCH(" ",S8)))</formula>
    </cfRule>
  </conditionalFormatting>
  <conditionalFormatting sqref="W8">
    <cfRule type="containsText" dxfId="722" priority="784" operator="containsText" text=" ">
      <formula>NOT(ISERROR(SEARCH(" ",W8)))</formula>
    </cfRule>
    <cfRule type="containsText" dxfId="721" priority="806" operator="containsText" text=" ">
      <formula>NOT(ISERROR(SEARCH(" ",W8)))</formula>
    </cfRule>
  </conditionalFormatting>
  <conditionalFormatting sqref="X8:Y8">
    <cfRule type="containsText" dxfId="720" priority="785" operator="containsText" text=" ">
      <formula>NOT(ISERROR(SEARCH(" ",X8)))</formula>
    </cfRule>
    <cfRule type="containsText" dxfId="719" priority="807" operator="containsText" text=" ">
      <formula>NOT(ISERROR(SEARCH(" ",X8)))</formula>
    </cfRule>
  </conditionalFormatting>
  <conditionalFormatting sqref="Z8">
    <cfRule type="containsText" dxfId="718" priority="770" operator="containsText" text=" ">
      <formula>NOT(ISERROR(SEARCH(" ",Z8)))</formula>
    </cfRule>
    <cfRule type="containsText" dxfId="717" priority="792" operator="containsText" text=" ">
      <formula>NOT(ISERROR(SEARCH(" ",Z8)))</formula>
    </cfRule>
  </conditionalFormatting>
  <conditionalFormatting sqref="AA8">
    <cfRule type="containsText" dxfId="716" priority="769" operator="containsText" text=" ">
      <formula>NOT(ISERROR(SEARCH(" ",AA8)))</formula>
    </cfRule>
    <cfRule type="containsText" dxfId="715" priority="791" operator="containsText" text=" ">
      <formula>NOT(ISERROR(SEARCH(" ",AA8)))</formula>
    </cfRule>
  </conditionalFormatting>
  <conditionalFormatting sqref="AB8:AC8">
    <cfRule type="containsText" dxfId="714" priority="778" operator="containsText" text=" ">
      <formula>NOT(ISERROR(SEARCH(" ",AB8)))</formula>
    </cfRule>
    <cfRule type="containsText" dxfId="713" priority="800" operator="containsText" text=" ">
      <formula>NOT(ISERROR(SEARCH(" ",AB8)))</formula>
    </cfRule>
  </conditionalFormatting>
  <conditionalFormatting sqref="AD8">
    <cfRule type="containsText" dxfId="712" priority="781" operator="containsText" text=" ">
      <formula>NOT(ISERROR(SEARCH(" ",AD8)))</formula>
    </cfRule>
    <cfRule type="containsText" dxfId="711" priority="803" operator="containsText" text=" ">
      <formula>NOT(ISERROR(SEARCH(" ",AD8)))</formula>
    </cfRule>
  </conditionalFormatting>
  <conditionalFormatting sqref="AE8">
    <cfRule type="containsText" dxfId="710" priority="783" operator="containsText" text=" ">
      <formula>NOT(ISERROR(SEARCH(" ",AE8)))</formula>
    </cfRule>
    <cfRule type="containsText" dxfId="709" priority="805" operator="containsText" text=" ">
      <formula>NOT(ISERROR(SEARCH(" ",AE8)))</formula>
    </cfRule>
  </conditionalFormatting>
  <conditionalFormatting sqref="AF8:AG8">
    <cfRule type="containsText" dxfId="708" priority="777" operator="containsText" text=" ">
      <formula>NOT(ISERROR(SEARCH(" ",AF8)))</formula>
    </cfRule>
    <cfRule type="containsText" dxfId="707" priority="799" operator="containsText" text=" ">
      <formula>NOT(ISERROR(SEARCH(" ",AF8)))</formula>
    </cfRule>
  </conditionalFormatting>
  <conditionalFormatting sqref="AH8">
    <cfRule type="containsText" dxfId="706" priority="780" operator="containsText" text=" ">
      <formula>NOT(ISERROR(SEARCH(" ",AH8)))</formula>
    </cfRule>
    <cfRule type="containsText" dxfId="705" priority="802" operator="containsText" text=" ">
      <formula>NOT(ISERROR(SEARCH(" ",AH8)))</formula>
    </cfRule>
  </conditionalFormatting>
  <conditionalFormatting sqref="AI8">
    <cfRule type="containsText" dxfId="704" priority="782" operator="containsText" text=" ">
      <formula>NOT(ISERROR(SEARCH(" ",AI8)))</formula>
    </cfRule>
    <cfRule type="containsText" dxfId="703" priority="804" operator="containsText" text=" ">
      <formula>NOT(ISERROR(SEARCH(" ",AI8)))</formula>
    </cfRule>
  </conditionalFormatting>
  <conditionalFormatting sqref="AJ8:AK8">
    <cfRule type="containsText" dxfId="702" priority="776" operator="containsText" text=" ">
      <formula>NOT(ISERROR(SEARCH(" ",AJ8)))</formula>
    </cfRule>
    <cfRule type="containsText" dxfId="701" priority="798" operator="containsText" text=" ">
      <formula>NOT(ISERROR(SEARCH(" ",AJ8)))</formula>
    </cfRule>
  </conditionalFormatting>
  <conditionalFormatting sqref="AL8">
    <cfRule type="containsText" dxfId="700" priority="779" operator="containsText" text=" ">
      <formula>NOT(ISERROR(SEARCH(" ",AL8)))</formula>
    </cfRule>
    <cfRule type="containsText" dxfId="699" priority="801" operator="containsText" text=" ">
      <formula>NOT(ISERROR(SEARCH(" ",AL8)))</formula>
    </cfRule>
  </conditionalFormatting>
  <conditionalFormatting sqref="AM8">
    <cfRule type="containsText" dxfId="698" priority="773" operator="containsText" text=" ">
      <formula>NOT(ISERROR(SEARCH(" ",AM8)))</formula>
    </cfRule>
    <cfRule type="containsText" dxfId="697" priority="795" operator="containsText" text=" ">
      <formula>NOT(ISERROR(SEARCH(" ",AM8)))</formula>
    </cfRule>
  </conditionalFormatting>
  <conditionalFormatting sqref="AN8:AO8">
    <cfRule type="containsText" dxfId="696" priority="771" operator="containsText" text=" ">
      <formula>NOT(ISERROR(SEARCH(" ",AN8)))</formula>
    </cfRule>
    <cfRule type="containsText" dxfId="695" priority="793" operator="containsText" text=" ">
      <formula>NOT(ISERROR(SEARCH(" ",AN8)))</formula>
    </cfRule>
  </conditionalFormatting>
  <conditionalFormatting sqref="AP8">
    <cfRule type="containsText" dxfId="694" priority="772" operator="containsText" text=" ">
      <formula>NOT(ISERROR(SEARCH(" ",AP8)))</formula>
    </cfRule>
    <cfRule type="containsText" dxfId="693" priority="794" operator="containsText" text=" ">
      <formula>NOT(ISERROR(SEARCH(" ",AP8)))</formula>
    </cfRule>
  </conditionalFormatting>
  <conditionalFormatting sqref="AQ8">
    <cfRule type="containsText" dxfId="692" priority="706" operator="containsText" text=" ">
      <formula>NOT(ISERROR(SEARCH(" ",AQ8)))</formula>
    </cfRule>
    <cfRule type="containsText" dxfId="691" priority="709" operator="containsText" text=" ">
      <formula>NOT(ISERROR(SEARCH(" ",AQ8)))</formula>
    </cfRule>
  </conditionalFormatting>
  <conditionalFormatting sqref="AR8:AS8">
    <cfRule type="containsText" dxfId="690" priority="704" operator="containsText" text=" ">
      <formula>NOT(ISERROR(SEARCH(" ",AR8)))</formula>
    </cfRule>
    <cfRule type="containsText" dxfId="689" priority="707" operator="containsText" text=" ">
      <formula>NOT(ISERROR(SEARCH(" ",AR8)))</formula>
    </cfRule>
  </conditionalFormatting>
  <conditionalFormatting sqref="AT8">
    <cfRule type="containsText" dxfId="688" priority="705" operator="containsText" text=" ">
      <formula>NOT(ISERROR(SEARCH(" ",AT8)))</formula>
    </cfRule>
    <cfRule type="containsText" dxfId="687" priority="708" operator="containsText" text=" ">
      <formula>NOT(ISERROR(SEARCH(" ",AT8)))</formula>
    </cfRule>
  </conditionalFormatting>
  <conditionalFormatting sqref="AU8">
    <cfRule type="containsText" dxfId="686" priority="767" operator="containsText" text=" ">
      <formula>NOT(ISERROR(SEARCH(" ",AU8)))</formula>
    </cfRule>
    <cfRule type="containsText" dxfId="685" priority="789" operator="containsText" text=" ">
      <formula>NOT(ISERROR(SEARCH(" ",AU8)))</formula>
    </cfRule>
  </conditionalFormatting>
  <conditionalFormatting sqref="AV8">
    <cfRule type="containsText" dxfId="684" priority="768" operator="containsText" text=" ">
      <formula>NOT(ISERROR(SEARCH(" ",AV8)))</formula>
    </cfRule>
    <cfRule type="containsText" dxfId="683" priority="790" operator="containsText" text=" ">
      <formula>NOT(ISERROR(SEARCH(" ",AV8)))</formula>
    </cfRule>
  </conditionalFormatting>
  <conditionalFormatting sqref="A9">
    <cfRule type="containsText" dxfId="682" priority="663" operator="containsText" text=" ">
      <formula>NOT(ISERROR(SEARCH(" ",A9)))</formula>
    </cfRule>
    <cfRule type="containsText" dxfId="681" priority="664" operator="containsText" text=" ">
      <formula>NOT(ISERROR(SEARCH(" ",A9)))</formula>
    </cfRule>
  </conditionalFormatting>
  <conditionalFormatting sqref="B9:D9">
    <cfRule type="containsText" dxfId="680" priority="766" operator="containsText" text=" ">
      <formula>NOT(ISERROR(SEARCH(" ",B9)))</formula>
    </cfRule>
  </conditionalFormatting>
  <conditionalFormatting sqref="E9">
    <cfRule type="containsText" dxfId="679" priority="740" operator="containsText" text=" ">
      <formula>NOT(ISERROR(SEARCH(" ",E9)))</formula>
    </cfRule>
    <cfRule type="containsText" dxfId="678" priority="743" operator="containsText" text=" ">
      <formula>NOT(ISERROR(SEARCH(" ",E9)))</formula>
    </cfRule>
  </conditionalFormatting>
  <conditionalFormatting sqref="F9:H9">
    <cfRule type="containsText" dxfId="677" priority="765" operator="containsText" text=" ">
      <formula>NOT(ISERROR(SEARCH(" ",F9)))</formula>
    </cfRule>
    <cfRule type="containsText" dxfId="676" priority="816" operator="containsText" text=" ">
      <formula>NOT(ISERROR(SEARCH(" ",F9)))</formula>
    </cfRule>
  </conditionalFormatting>
  <conditionalFormatting sqref="P9:R9">
    <cfRule type="containsText" dxfId="675" priority="764" operator="containsText" text=" ">
      <formula>NOT(ISERROR(SEARCH(" ",P9)))</formula>
    </cfRule>
  </conditionalFormatting>
  <conditionalFormatting sqref="S9">
    <cfRule type="containsText" dxfId="674" priority="752" operator="containsText" text=" ">
      <formula>NOT(ISERROR(SEARCH(" ",S9)))</formula>
    </cfRule>
  </conditionalFormatting>
  <conditionalFormatting sqref="S9:U9">
    <cfRule type="containsText" dxfId="673" priority="817" operator="containsText" text=" ">
      <formula>NOT(ISERROR(SEARCH(" ",S9)))</formula>
    </cfRule>
  </conditionalFormatting>
  <conditionalFormatting sqref="T9:U9">
    <cfRule type="containsText" dxfId="672" priority="753" operator="containsText" text=" ">
      <formula>NOT(ISERROR(SEARCH(" ",T9)))</formula>
    </cfRule>
  </conditionalFormatting>
  <conditionalFormatting sqref="W9">
    <cfRule type="containsText" dxfId="671" priority="762" operator="containsText" text=" ">
      <formula>NOT(ISERROR(SEARCH(" ",W9)))</formula>
    </cfRule>
  </conditionalFormatting>
  <conditionalFormatting sqref="X9:Y9">
    <cfRule type="containsText" dxfId="670" priority="763" operator="containsText" text=" ">
      <formula>NOT(ISERROR(SEARCH(" ",X9)))</formula>
    </cfRule>
  </conditionalFormatting>
  <conditionalFormatting sqref="Z9">
    <cfRule type="containsText" dxfId="669" priority="748" operator="containsText" text=" ">
      <formula>NOT(ISERROR(SEARCH(" ",Z9)))</formula>
    </cfRule>
  </conditionalFormatting>
  <conditionalFormatting sqref="AA9">
    <cfRule type="containsText" dxfId="668" priority="747" operator="containsText" text=" ">
      <formula>NOT(ISERROR(SEARCH(" ",AA9)))</formula>
    </cfRule>
  </conditionalFormatting>
  <conditionalFormatting sqref="AB9:AC9">
    <cfRule type="containsText" dxfId="667" priority="756" operator="containsText" text=" ">
      <formula>NOT(ISERROR(SEARCH(" ",AB9)))</formula>
    </cfRule>
  </conditionalFormatting>
  <conditionalFormatting sqref="AD9">
    <cfRule type="containsText" dxfId="666" priority="759" operator="containsText" text=" ">
      <formula>NOT(ISERROR(SEARCH(" ",AD9)))</formula>
    </cfRule>
  </conditionalFormatting>
  <conditionalFormatting sqref="AE9:AH9">
    <cfRule type="containsText" dxfId="665" priority="822" operator="containsText" text=" ">
      <formula>NOT(ISERROR(SEARCH(" ",AE9)))</formula>
    </cfRule>
  </conditionalFormatting>
  <conditionalFormatting sqref="AE9">
    <cfRule type="containsText" dxfId="664" priority="761" operator="containsText" text=" ">
      <formula>NOT(ISERROR(SEARCH(" ",AE9)))</formula>
    </cfRule>
  </conditionalFormatting>
  <conditionalFormatting sqref="AF9:AG9">
    <cfRule type="containsText" dxfId="663" priority="755" operator="containsText" text=" ">
      <formula>NOT(ISERROR(SEARCH(" ",AF9)))</formula>
    </cfRule>
  </conditionalFormatting>
  <conditionalFormatting sqref="AH9">
    <cfRule type="containsText" dxfId="662" priority="758" operator="containsText" text=" ">
      <formula>NOT(ISERROR(SEARCH(" ",AH9)))</formula>
    </cfRule>
  </conditionalFormatting>
  <conditionalFormatting sqref="AI9">
    <cfRule type="containsText" dxfId="661" priority="760" operator="containsText" text=" ">
      <formula>NOT(ISERROR(SEARCH(" ",AI9)))</formula>
    </cfRule>
  </conditionalFormatting>
  <conditionalFormatting sqref="AJ9:AK9">
    <cfRule type="containsText" dxfId="660" priority="754" operator="containsText" text=" ">
      <formula>NOT(ISERROR(SEARCH(" ",AJ9)))</formula>
    </cfRule>
  </conditionalFormatting>
  <conditionalFormatting sqref="AL9">
    <cfRule type="containsText" dxfId="659" priority="757" operator="containsText" text=" ">
      <formula>NOT(ISERROR(SEARCH(" ",AL9)))</formula>
    </cfRule>
  </conditionalFormatting>
  <conditionalFormatting sqref="AM9:AP9">
    <cfRule type="containsText" dxfId="658" priority="813" operator="containsText" text=" ">
      <formula>NOT(ISERROR(SEARCH(" ",AM9)))</formula>
    </cfRule>
  </conditionalFormatting>
  <conditionalFormatting sqref="AM9">
    <cfRule type="containsText" dxfId="657" priority="751" operator="containsText" text=" ">
      <formula>NOT(ISERROR(SEARCH(" ",AM9)))</formula>
    </cfRule>
  </conditionalFormatting>
  <conditionalFormatting sqref="AN9:AO9">
    <cfRule type="containsText" dxfId="656" priority="749" operator="containsText" text=" ">
      <formula>NOT(ISERROR(SEARCH(" ",AN9)))</formula>
    </cfRule>
  </conditionalFormatting>
  <conditionalFormatting sqref="AP9">
    <cfRule type="containsText" dxfId="655" priority="750" operator="containsText" text=" ">
      <formula>NOT(ISERROR(SEARCH(" ",AP9)))</formula>
    </cfRule>
  </conditionalFormatting>
  <conditionalFormatting sqref="AQ9">
    <cfRule type="containsText" dxfId="654" priority="703" operator="containsText" text=" ">
      <formula>NOT(ISERROR(SEARCH(" ",AQ9)))</formula>
    </cfRule>
  </conditionalFormatting>
  <conditionalFormatting sqref="AQ9:AT9">
    <cfRule type="containsText" dxfId="653" priority="713" operator="containsText" text=" ">
      <formula>NOT(ISERROR(SEARCH(" ",AQ9)))</formula>
    </cfRule>
  </conditionalFormatting>
  <conditionalFormatting sqref="AR9:AS9">
    <cfRule type="containsText" dxfId="652" priority="701" operator="containsText" text=" ">
      <formula>NOT(ISERROR(SEARCH(" ",AR9)))</formula>
    </cfRule>
  </conditionalFormatting>
  <conditionalFormatting sqref="AT9">
    <cfRule type="containsText" dxfId="651" priority="702" operator="containsText" text=" ">
      <formula>NOT(ISERROR(SEARCH(" ",AT9)))</formula>
    </cfRule>
  </conditionalFormatting>
  <conditionalFormatting sqref="AU9">
    <cfRule type="containsText" dxfId="650" priority="745" operator="containsText" text=" ">
      <formula>NOT(ISERROR(SEARCH(" ",AU9)))</formula>
    </cfRule>
  </conditionalFormatting>
  <conditionalFormatting sqref="AV9">
    <cfRule type="containsText" dxfId="649" priority="746" operator="containsText" text=" ">
      <formula>NOT(ISERROR(SEARCH(" ",AV9)))</formula>
    </cfRule>
  </conditionalFormatting>
  <conditionalFormatting sqref="S10">
    <cfRule type="containsText" dxfId="648" priority="616" operator="containsText" text=" ">
      <formula>NOT(ISERROR(SEARCH(" ",S10)))</formula>
    </cfRule>
    <cfRule type="containsText" dxfId="647" priority="625" operator="containsText" text=" ">
      <formula>NOT(ISERROR(SEARCH(" ",S10)))</formula>
    </cfRule>
  </conditionalFormatting>
  <conditionalFormatting sqref="W10">
    <cfRule type="containsText" dxfId="646" priority="621" operator="containsText" text=" ">
      <formula>NOT(ISERROR(SEARCH(" ",W10)))</formula>
    </cfRule>
    <cfRule type="containsText" dxfId="645" priority="630" operator="containsText" text=" ">
      <formula>NOT(ISERROR(SEARCH(" ",W10)))</formula>
    </cfRule>
  </conditionalFormatting>
  <conditionalFormatting sqref="X10:Y10">
    <cfRule type="containsText" dxfId="644" priority="622" operator="containsText" text=" ">
      <formula>NOT(ISERROR(SEARCH(" ",X10)))</formula>
    </cfRule>
    <cfRule type="containsText" dxfId="643" priority="631" operator="containsText" text=" ">
      <formula>NOT(ISERROR(SEARCH(" ",X10)))</formula>
    </cfRule>
  </conditionalFormatting>
  <conditionalFormatting sqref="Z10">
    <cfRule type="containsText" dxfId="642" priority="615" operator="containsText" text=" ">
      <formula>NOT(ISERROR(SEARCH(" ",Z10)))</formula>
    </cfRule>
    <cfRule type="containsText" dxfId="641" priority="624" operator="containsText" text=" ">
      <formula>NOT(ISERROR(SEARCH(" ",Z10)))</formula>
    </cfRule>
  </conditionalFormatting>
  <conditionalFormatting sqref="AA10">
    <cfRule type="containsText" dxfId="640" priority="614" operator="containsText" text=" ">
      <formula>NOT(ISERROR(SEARCH(" ",AA10)))</formula>
    </cfRule>
    <cfRule type="containsText" dxfId="639" priority="623" operator="containsText" text=" ">
      <formula>NOT(ISERROR(SEARCH(" ",AA10)))</formula>
    </cfRule>
  </conditionalFormatting>
  <conditionalFormatting sqref="AB10:AC10">
    <cfRule type="containsText" dxfId="638" priority="618" operator="containsText" text=" ">
      <formula>NOT(ISERROR(SEARCH(" ",AB10)))</formula>
    </cfRule>
    <cfRule type="containsText" dxfId="637" priority="627" operator="containsText" text=" ">
      <formula>NOT(ISERROR(SEARCH(" ",AB10)))</formula>
    </cfRule>
  </conditionalFormatting>
  <conditionalFormatting sqref="AD10">
    <cfRule type="containsText" dxfId="636" priority="620" operator="containsText" text=" ">
      <formula>NOT(ISERROR(SEARCH(" ",AD10)))</formula>
    </cfRule>
    <cfRule type="containsText" dxfId="635" priority="629" operator="containsText" text=" ">
      <formula>NOT(ISERROR(SEARCH(" ",AD10)))</formula>
    </cfRule>
  </conditionalFormatting>
  <conditionalFormatting sqref="AE10">
    <cfRule type="containsText" dxfId="634" priority="581" operator="containsText" text=" ">
      <formula>NOT(ISERROR(SEARCH(" ",AE10)))</formula>
    </cfRule>
    <cfRule type="containsText" dxfId="633" priority="582" operator="containsText" text=" ">
      <formula>NOT(ISERROR(SEARCH(" ",AE10)))</formula>
    </cfRule>
  </conditionalFormatting>
  <conditionalFormatting sqref="AF10:AG10">
    <cfRule type="containsText" dxfId="632" priority="617" operator="containsText" text=" ">
      <formula>NOT(ISERROR(SEARCH(" ",AF10)))</formula>
    </cfRule>
    <cfRule type="containsText" dxfId="631" priority="626" operator="containsText" text=" ">
      <formula>NOT(ISERROR(SEARCH(" ",AF10)))</formula>
    </cfRule>
  </conditionalFormatting>
  <conditionalFormatting sqref="AH10">
    <cfRule type="containsText" dxfId="630" priority="619" operator="containsText" text=" ">
      <formula>NOT(ISERROR(SEARCH(" ",AH10)))</formula>
    </cfRule>
    <cfRule type="containsText" dxfId="629" priority="628" operator="containsText" text=" ">
      <formula>NOT(ISERROR(SEARCH(" ",AH10)))</formula>
    </cfRule>
  </conditionalFormatting>
  <conditionalFormatting sqref="AW10">
    <cfRule type="containsText" dxfId="628" priority="366" operator="containsText" text=" ">
      <formula>NOT(ISERROR(SEARCH(" ",AW10)))</formula>
    </cfRule>
  </conditionalFormatting>
  <conditionalFormatting sqref="S11">
    <cfRule type="containsText" dxfId="627" priority="594" operator="containsText" text=" ">
      <formula>NOT(ISERROR(SEARCH(" ",S11)))</formula>
    </cfRule>
    <cfRule type="containsText" dxfId="626" priority="603" operator="containsText" text=" ">
      <formula>NOT(ISERROR(SEARCH(" ",S11)))</formula>
    </cfRule>
  </conditionalFormatting>
  <conditionalFormatting sqref="W11">
    <cfRule type="containsText" dxfId="625" priority="599" operator="containsText" text=" ">
      <formula>NOT(ISERROR(SEARCH(" ",W11)))</formula>
    </cfRule>
    <cfRule type="containsText" dxfId="624" priority="608" operator="containsText" text=" ">
      <formula>NOT(ISERROR(SEARCH(" ",W11)))</formula>
    </cfRule>
  </conditionalFormatting>
  <conditionalFormatting sqref="X11:Y11">
    <cfRule type="containsText" dxfId="623" priority="600" operator="containsText" text=" ">
      <formula>NOT(ISERROR(SEARCH(" ",X11)))</formula>
    </cfRule>
    <cfRule type="containsText" dxfId="622" priority="609" operator="containsText" text=" ">
      <formula>NOT(ISERROR(SEARCH(" ",X11)))</formula>
    </cfRule>
  </conditionalFormatting>
  <conditionalFormatting sqref="Z11">
    <cfRule type="containsText" dxfId="621" priority="593" operator="containsText" text=" ">
      <formula>NOT(ISERROR(SEARCH(" ",Z11)))</formula>
    </cfRule>
    <cfRule type="containsText" dxfId="620" priority="602" operator="containsText" text=" ">
      <formula>NOT(ISERROR(SEARCH(" ",Z11)))</formula>
    </cfRule>
  </conditionalFormatting>
  <conditionalFormatting sqref="AA11">
    <cfRule type="containsText" dxfId="619" priority="592" operator="containsText" text=" ">
      <formula>NOT(ISERROR(SEARCH(" ",AA11)))</formula>
    </cfRule>
    <cfRule type="containsText" dxfId="618" priority="601" operator="containsText" text=" ">
      <formula>NOT(ISERROR(SEARCH(" ",AA11)))</formula>
    </cfRule>
  </conditionalFormatting>
  <conditionalFormatting sqref="AB11:AC11">
    <cfRule type="containsText" dxfId="617" priority="596" operator="containsText" text=" ">
      <formula>NOT(ISERROR(SEARCH(" ",AB11)))</formula>
    </cfRule>
    <cfRule type="containsText" dxfId="616" priority="605" operator="containsText" text=" ">
      <formula>NOT(ISERROR(SEARCH(" ",AB11)))</formula>
    </cfRule>
  </conditionalFormatting>
  <conditionalFormatting sqref="AD11">
    <cfRule type="containsText" dxfId="615" priority="598" operator="containsText" text=" ">
      <formula>NOT(ISERROR(SEARCH(" ",AD11)))</formula>
    </cfRule>
    <cfRule type="containsText" dxfId="614" priority="607" operator="containsText" text=" ">
      <formula>NOT(ISERROR(SEARCH(" ",AD11)))</formula>
    </cfRule>
  </conditionalFormatting>
  <conditionalFormatting sqref="AE11">
    <cfRule type="containsText" dxfId="613" priority="579" operator="containsText" text=" ">
      <formula>NOT(ISERROR(SEARCH(" ",AE11)))</formula>
    </cfRule>
    <cfRule type="containsText" dxfId="612" priority="580" operator="containsText" text=" ">
      <formula>NOT(ISERROR(SEARCH(" ",AE11)))</formula>
    </cfRule>
  </conditionalFormatting>
  <conditionalFormatting sqref="AF11:AG11">
    <cfRule type="containsText" dxfId="611" priority="595" operator="containsText" text=" ">
      <formula>NOT(ISERROR(SEARCH(" ",AF11)))</formula>
    </cfRule>
    <cfRule type="containsText" dxfId="610" priority="604" operator="containsText" text=" ">
      <formula>NOT(ISERROR(SEARCH(" ",AF11)))</formula>
    </cfRule>
  </conditionalFormatting>
  <conditionalFormatting sqref="AH11">
    <cfRule type="containsText" dxfId="609" priority="597" operator="containsText" text=" ">
      <formula>NOT(ISERROR(SEARCH(" ",AH11)))</formula>
    </cfRule>
    <cfRule type="containsText" dxfId="608" priority="606" operator="containsText" text=" ">
      <formula>NOT(ISERROR(SEARCH(" ",AH11)))</formula>
    </cfRule>
  </conditionalFormatting>
  <conditionalFormatting sqref="AW11">
    <cfRule type="containsText" dxfId="607" priority="365" operator="containsText" text=" ">
      <formula>NOT(ISERROR(SEARCH(" ",AW11)))</formula>
    </cfRule>
  </conditionalFormatting>
  <conditionalFormatting sqref="S12">
    <cfRule type="containsText" dxfId="606" priority="584" operator="containsText" text=" ">
      <formula>NOT(ISERROR(SEARCH(" ",S12)))</formula>
    </cfRule>
  </conditionalFormatting>
  <conditionalFormatting sqref="S12:U12">
    <cfRule type="containsText" dxfId="605" priority="610" operator="containsText" text=" ">
      <formula>NOT(ISERROR(SEARCH(" ",S12)))</formula>
    </cfRule>
  </conditionalFormatting>
  <conditionalFormatting sqref="T12:U12">
    <cfRule type="containsText" dxfId="604" priority="585" operator="containsText" text=" ">
      <formula>NOT(ISERROR(SEARCH(" ",T12)))</formula>
    </cfRule>
  </conditionalFormatting>
  <conditionalFormatting sqref="W12">
    <cfRule type="containsText" dxfId="603" priority="590" operator="containsText" text=" ">
      <formula>NOT(ISERROR(SEARCH(" ",W12)))</formula>
    </cfRule>
  </conditionalFormatting>
  <conditionalFormatting sqref="W12:Y12">
    <cfRule type="containsText" dxfId="602" priority="613" operator="containsText" text=" ">
      <formula>NOT(ISERROR(SEARCH(" ",W12)))</formula>
    </cfRule>
  </conditionalFormatting>
  <conditionalFormatting sqref="X12:Y12">
    <cfRule type="containsText" dxfId="601" priority="591" operator="containsText" text=" ">
      <formula>NOT(ISERROR(SEARCH(" ",X12)))</formula>
    </cfRule>
  </conditionalFormatting>
  <conditionalFormatting sqref="Z12">
    <cfRule type="containsText" dxfId="600" priority="569" operator="containsText" text=" ">
      <formula>NOT(ISERROR(SEARCH(" ",Z12)))</formula>
    </cfRule>
    <cfRule type="containsText" dxfId="599" priority="570" operator="containsText" text=" ">
      <formula>NOT(ISERROR(SEARCH(" ",Z12)))</formula>
    </cfRule>
  </conditionalFormatting>
  <conditionalFormatting sqref="AA12">
    <cfRule type="containsText" dxfId="598" priority="575" operator="containsText" text=" ">
      <formula>NOT(ISERROR(SEARCH(" ",AA12)))</formula>
    </cfRule>
    <cfRule type="containsText" dxfId="597" priority="576" operator="containsText" text=" ">
      <formula>NOT(ISERROR(SEARCH(" ",AA12)))</formula>
    </cfRule>
  </conditionalFormatting>
  <conditionalFormatting sqref="AB12:AC12">
    <cfRule type="containsText" dxfId="596" priority="587" operator="containsText" text=" ">
      <formula>NOT(ISERROR(SEARCH(" ",AB12)))</formula>
    </cfRule>
    <cfRule type="containsText" dxfId="595" priority="612" operator="containsText" text=" ">
      <formula>NOT(ISERROR(SEARCH(" ",AB12)))</formula>
    </cfRule>
  </conditionalFormatting>
  <conditionalFormatting sqref="AD12">
    <cfRule type="containsText" dxfId="594" priority="567" operator="containsText" text=" ">
      <formula>NOT(ISERROR(SEARCH(" ",AD12)))</formula>
    </cfRule>
    <cfRule type="containsText" dxfId="593" priority="568" operator="containsText" text=" ">
      <formula>NOT(ISERROR(SEARCH(" ",AD12)))</formula>
    </cfRule>
  </conditionalFormatting>
  <conditionalFormatting sqref="AE12">
    <cfRule type="containsText" dxfId="592" priority="573" operator="containsText" text=" ">
      <formula>NOT(ISERROR(SEARCH(" ",AE12)))</formula>
    </cfRule>
    <cfRule type="containsText" dxfId="591" priority="574" operator="containsText" text=" ">
      <formula>NOT(ISERROR(SEARCH(" ",AE12)))</formula>
    </cfRule>
  </conditionalFormatting>
  <conditionalFormatting sqref="AF12:AG12">
    <cfRule type="containsText" dxfId="590" priority="586" operator="containsText" text=" ">
      <formula>NOT(ISERROR(SEARCH(" ",AF12)))</formula>
    </cfRule>
    <cfRule type="containsText" dxfId="589" priority="611" operator="containsText" text=" ">
      <formula>NOT(ISERROR(SEARCH(" ",AF12)))</formula>
    </cfRule>
  </conditionalFormatting>
  <conditionalFormatting sqref="AH12">
    <cfRule type="containsText" dxfId="588" priority="565" operator="containsText" text=" ">
      <formula>NOT(ISERROR(SEARCH(" ",AH12)))</formula>
    </cfRule>
    <cfRule type="containsText" dxfId="587" priority="566" operator="containsText" text=" ">
      <formula>NOT(ISERROR(SEARCH(" ",AH12)))</formula>
    </cfRule>
  </conditionalFormatting>
  <conditionalFormatting sqref="AW12">
    <cfRule type="containsText" dxfId="586" priority="364" operator="containsText" text=" ">
      <formula>NOT(ISERROR(SEARCH(" ",AW12)))</formula>
    </cfRule>
  </conditionalFormatting>
  <conditionalFormatting sqref="S13">
    <cfRule type="containsText" dxfId="585" priority="354" operator="containsText" text=" ">
      <formula>NOT(ISERROR(SEARCH(" ",S13)))</formula>
    </cfRule>
  </conditionalFormatting>
  <conditionalFormatting sqref="T13:V13">
    <cfRule type="containsText" dxfId="584" priority="355" operator="containsText" text=" ">
      <formula>NOT(ISERROR(SEARCH(" ",T13)))</formula>
    </cfRule>
  </conditionalFormatting>
  <conditionalFormatting sqref="BB13">
    <cfRule type="containsText" dxfId="583" priority="829" operator="containsText" text=" ">
      <formula>NOT(ISERROR(SEARCH(" ",BB13)))</formula>
    </cfRule>
  </conditionalFormatting>
  <conditionalFormatting sqref="S14">
    <cfRule type="containsText" dxfId="582" priority="356" operator="containsText" text=" ">
      <formula>NOT(ISERROR(SEARCH(" ",S14)))</formula>
    </cfRule>
  </conditionalFormatting>
  <conditionalFormatting sqref="T14:V14">
    <cfRule type="containsText" dxfId="581" priority="357" operator="containsText" text=" ">
      <formula>NOT(ISERROR(SEARCH(" ",T14)))</formula>
    </cfRule>
  </conditionalFormatting>
  <conditionalFormatting sqref="F15">
    <cfRule type="containsText" dxfId="580" priority="352" operator="containsText" text=" ">
      <formula>NOT(ISERROR(SEARCH(" ",F15)))</formula>
    </cfRule>
    <cfRule type="containsText" dxfId="579" priority="353" operator="containsText" text=" ">
      <formula>NOT(ISERROR(SEARCH(" ",F15)))</formula>
    </cfRule>
  </conditionalFormatting>
  <conditionalFormatting sqref="S15">
    <cfRule type="containsText" dxfId="578" priority="358" operator="containsText" text=" ">
      <formula>NOT(ISERROR(SEARCH(" ",S15)))</formula>
    </cfRule>
  </conditionalFormatting>
  <conditionalFormatting sqref="T15:V15">
    <cfRule type="containsText" dxfId="577" priority="359" operator="containsText" text=" ">
      <formula>NOT(ISERROR(SEARCH(" ",T15)))</formula>
    </cfRule>
  </conditionalFormatting>
  <conditionalFormatting sqref="F16">
    <cfRule type="containsText" dxfId="576" priority="639" operator="containsText" text=" ">
      <formula>NOT(ISERROR(SEARCH(" ",F16)))</formula>
    </cfRule>
    <cfRule type="containsText" dxfId="575" priority="640" operator="containsText" text=" ">
      <formula>NOT(ISERROR(SEARCH(" ",F16)))</formula>
    </cfRule>
  </conditionalFormatting>
  <conditionalFormatting sqref="S16">
    <cfRule type="containsText" dxfId="574" priority="643" operator="containsText" text=" ">
      <formula>NOT(ISERROR(SEARCH(" ",S16)))</formula>
    </cfRule>
  </conditionalFormatting>
  <conditionalFormatting sqref="S16:U16">
    <cfRule type="containsText" dxfId="573" priority="657" operator="containsText" text=" ">
      <formula>NOT(ISERROR(SEARCH(" ",S16)))</formula>
    </cfRule>
  </conditionalFormatting>
  <conditionalFormatting sqref="T16:U16">
    <cfRule type="containsText" dxfId="572" priority="644" operator="containsText" text=" ">
      <formula>NOT(ISERROR(SEARCH(" ",T16)))</formula>
    </cfRule>
  </conditionalFormatting>
  <conditionalFormatting sqref="V16">
    <cfRule type="containsText" dxfId="571" priority="655" operator="containsText" text=" ">
      <formula>NOT(ISERROR(SEARCH(" ",V16)))</formula>
    </cfRule>
    <cfRule type="containsText" dxfId="570" priority="656" operator="containsText" text=" ">
      <formula>NOT(ISERROR(SEARCH(" ",V16)))</formula>
    </cfRule>
  </conditionalFormatting>
  <conditionalFormatting sqref="W16">
    <cfRule type="containsText" dxfId="569" priority="653" operator="containsText" text=" ">
      <formula>NOT(ISERROR(SEARCH(" ",W16)))</formula>
    </cfRule>
  </conditionalFormatting>
  <conditionalFormatting sqref="W16:Z16">
    <cfRule type="containsText" dxfId="568" priority="661" operator="containsText" text=" ">
      <formula>NOT(ISERROR(SEARCH(" ",W16)))</formula>
    </cfRule>
  </conditionalFormatting>
  <conditionalFormatting sqref="X16:Y16">
    <cfRule type="containsText" dxfId="567" priority="654" operator="containsText" text=" ">
      <formula>NOT(ISERROR(SEARCH(" ",X16)))</formula>
    </cfRule>
  </conditionalFormatting>
  <conditionalFormatting sqref="Z16">
    <cfRule type="containsText" dxfId="566" priority="642" operator="containsText" text=" ">
      <formula>NOT(ISERROR(SEARCH(" ",Z16)))</formula>
    </cfRule>
  </conditionalFormatting>
  <conditionalFormatting sqref="AA16">
    <cfRule type="containsText" dxfId="565" priority="641" operator="containsText" text=" ">
      <formula>NOT(ISERROR(SEARCH(" ",AA16)))</formula>
    </cfRule>
  </conditionalFormatting>
  <conditionalFormatting sqref="AA16:AD16">
    <cfRule type="containsText" dxfId="564" priority="660" operator="containsText" text=" ">
      <formula>NOT(ISERROR(SEARCH(" ",AA16)))</formula>
    </cfRule>
  </conditionalFormatting>
  <conditionalFormatting sqref="AB16:AC16">
    <cfRule type="containsText" dxfId="563" priority="647" operator="containsText" text=" ">
      <formula>NOT(ISERROR(SEARCH(" ",AB16)))</formula>
    </cfRule>
  </conditionalFormatting>
  <conditionalFormatting sqref="AD16">
    <cfRule type="containsText" dxfId="562" priority="650" operator="containsText" text=" ">
      <formula>NOT(ISERROR(SEARCH(" ",AD16)))</formula>
    </cfRule>
  </conditionalFormatting>
  <conditionalFormatting sqref="AE16:AH16">
    <cfRule type="containsText" dxfId="561" priority="659" operator="containsText" text=" ">
      <formula>NOT(ISERROR(SEARCH(" ",AE16)))</formula>
    </cfRule>
  </conditionalFormatting>
  <conditionalFormatting sqref="AE16">
    <cfRule type="containsText" dxfId="560" priority="652" operator="containsText" text=" ">
      <formula>NOT(ISERROR(SEARCH(" ",AE16)))</formula>
    </cfRule>
  </conditionalFormatting>
  <conditionalFormatting sqref="AF16:AG16">
    <cfRule type="containsText" dxfId="559" priority="646" operator="containsText" text=" ">
      <formula>NOT(ISERROR(SEARCH(" ",AF16)))</formula>
    </cfRule>
  </conditionalFormatting>
  <conditionalFormatting sqref="AH16">
    <cfRule type="containsText" dxfId="558" priority="649" operator="containsText" text=" ">
      <formula>NOT(ISERROR(SEARCH(" ",AH16)))</formula>
    </cfRule>
  </conditionalFormatting>
  <conditionalFormatting sqref="AI16">
    <cfRule type="containsText" dxfId="557" priority="651" operator="containsText" text=" ">
      <formula>NOT(ISERROR(SEARCH(" ",AI16)))</formula>
    </cfRule>
  </conditionalFormatting>
  <conditionalFormatting sqref="AI16:AL16">
    <cfRule type="containsText" dxfId="556" priority="658" operator="containsText" text=" ">
      <formula>NOT(ISERROR(SEARCH(" ",AI16)))</formula>
    </cfRule>
  </conditionalFormatting>
  <conditionalFormatting sqref="AJ16:AK16">
    <cfRule type="containsText" dxfId="555" priority="645" operator="containsText" text=" ">
      <formula>NOT(ISERROR(SEARCH(" ",AJ16)))</formula>
    </cfRule>
  </conditionalFormatting>
  <conditionalFormatting sqref="AL16">
    <cfRule type="containsText" dxfId="554" priority="648" operator="containsText" text=" ">
      <formula>NOT(ISERROR(SEARCH(" ",AL16)))</formula>
    </cfRule>
  </conditionalFormatting>
  <conditionalFormatting sqref="AU16">
    <cfRule type="containsText" dxfId="553" priority="634" operator="containsText" text=" ">
      <formula>NOT(ISERROR(SEARCH(" ",AU16)))</formula>
    </cfRule>
  </conditionalFormatting>
  <conditionalFormatting sqref="AX18:AY18">
    <cfRule type="containsText" dxfId="552" priority="826" operator="containsText" text=" ">
      <formula>NOT(ISERROR(SEARCH(" ",AX18)))</formula>
    </cfRule>
  </conditionalFormatting>
  <conditionalFormatting sqref="AX19:AY19">
    <cfRule type="containsText" dxfId="551" priority="825" operator="containsText" text=" ">
      <formula>NOT(ISERROR(SEARCH(" ",AX19)))</formula>
    </cfRule>
  </conditionalFormatting>
  <conditionalFormatting sqref="P20:R20">
    <cfRule type="containsText" dxfId="550" priority="563" operator="containsText" text=" ">
      <formula>NOT(ISERROR(SEARCH(" ",P20)))</formula>
    </cfRule>
  </conditionalFormatting>
  <conditionalFormatting sqref="S20">
    <cfRule type="containsText" dxfId="549" priority="440" operator="containsText" text=" ">
      <formula>NOT(ISERROR(SEARCH(" ",S20)))</formula>
    </cfRule>
  </conditionalFormatting>
  <conditionalFormatting sqref="W20">
    <cfRule type="containsText" dxfId="548" priority="547" operator="containsText" text=" ">
      <formula>NOT(ISERROR(SEARCH(" ",W20)))</formula>
    </cfRule>
    <cfRule type="containsText" dxfId="547" priority="556" operator="containsText" text=" ">
      <formula>NOT(ISERROR(SEARCH(" ",W20)))</formula>
    </cfRule>
  </conditionalFormatting>
  <conditionalFormatting sqref="X20:Y20">
    <cfRule type="containsText" dxfId="546" priority="548" operator="containsText" text=" ">
      <formula>NOT(ISERROR(SEARCH(" ",X20)))</formula>
    </cfRule>
    <cfRule type="containsText" dxfId="545" priority="557" operator="containsText" text=" ">
      <formula>NOT(ISERROR(SEARCH(" ",X20)))</formula>
    </cfRule>
  </conditionalFormatting>
  <conditionalFormatting sqref="Z20">
    <cfRule type="containsText" dxfId="544" priority="541" operator="containsText" text=" ">
      <formula>NOT(ISERROR(SEARCH(" ",Z20)))</formula>
    </cfRule>
    <cfRule type="containsText" dxfId="543" priority="550" operator="containsText" text=" ">
      <formula>NOT(ISERROR(SEARCH(" ",Z20)))</formula>
    </cfRule>
  </conditionalFormatting>
  <conditionalFormatting sqref="AA20">
    <cfRule type="containsText" dxfId="542" priority="540" operator="containsText" text=" ">
      <formula>NOT(ISERROR(SEARCH(" ",AA20)))</formula>
    </cfRule>
    <cfRule type="containsText" dxfId="541" priority="549" operator="containsText" text=" ">
      <formula>NOT(ISERROR(SEARCH(" ",AA20)))</formula>
    </cfRule>
  </conditionalFormatting>
  <conditionalFormatting sqref="AB20:AC20">
    <cfRule type="containsText" dxfId="540" priority="544" operator="containsText" text=" ">
      <formula>NOT(ISERROR(SEARCH(" ",AB20)))</formula>
    </cfRule>
    <cfRule type="containsText" dxfId="539" priority="553" operator="containsText" text=" ">
      <formula>NOT(ISERROR(SEARCH(" ",AB20)))</formula>
    </cfRule>
  </conditionalFormatting>
  <conditionalFormatting sqref="AD20">
    <cfRule type="containsText" dxfId="538" priority="546" operator="containsText" text=" ">
      <formula>NOT(ISERROR(SEARCH(" ",AD20)))</formula>
    </cfRule>
    <cfRule type="containsText" dxfId="537" priority="555" operator="containsText" text=" ">
      <formula>NOT(ISERROR(SEARCH(" ",AD20)))</formula>
    </cfRule>
  </conditionalFormatting>
  <conditionalFormatting sqref="AE20">
    <cfRule type="containsText" dxfId="536" priority="510" operator="containsText" text=" ">
      <formula>NOT(ISERROR(SEARCH(" ",AE20)))</formula>
    </cfRule>
    <cfRule type="containsText" dxfId="535" priority="511" operator="containsText" text=" ">
      <formula>NOT(ISERROR(SEARCH(" ",AE20)))</formula>
    </cfRule>
  </conditionalFormatting>
  <conditionalFormatting sqref="AF20:AG20">
    <cfRule type="containsText" dxfId="534" priority="543" operator="containsText" text=" ">
      <formula>NOT(ISERROR(SEARCH(" ",AF20)))</formula>
    </cfRule>
    <cfRule type="containsText" dxfId="533" priority="552" operator="containsText" text=" ">
      <formula>NOT(ISERROR(SEARCH(" ",AF20)))</formula>
    </cfRule>
  </conditionalFormatting>
  <conditionalFormatting sqref="AH20">
    <cfRule type="containsText" dxfId="532" priority="545" operator="containsText" text=" ">
      <formula>NOT(ISERROR(SEARCH(" ",AH20)))</formula>
    </cfRule>
    <cfRule type="containsText" dxfId="531" priority="554" operator="containsText" text=" ">
      <formula>NOT(ISERROR(SEARCH(" ",AH20)))</formula>
    </cfRule>
  </conditionalFormatting>
  <conditionalFormatting sqref="AU20">
    <cfRule type="containsText" dxfId="530" priority="374" operator="containsText" text=" ">
      <formula>NOT(ISERROR(SEARCH(" ",AU20)))</formula>
    </cfRule>
  </conditionalFormatting>
  <conditionalFormatting sqref="AV20">
    <cfRule type="containsText" dxfId="529" priority="375" operator="containsText" text=" ">
      <formula>NOT(ISERROR(SEARCH(" ",AV20)))</formula>
    </cfRule>
  </conditionalFormatting>
  <conditionalFormatting sqref="AW20">
    <cfRule type="containsText" dxfId="528" priority="363" operator="containsText" text=" ">
      <formula>NOT(ISERROR(SEARCH(" ",AW20)))</formula>
    </cfRule>
  </conditionalFormatting>
  <conditionalFormatting sqref="BB20">
    <cfRule type="containsText" dxfId="527" priority="824" operator="containsText" text=" ">
      <formula>NOT(ISERROR(SEARCH(" ",BB20)))</formula>
    </cfRule>
  </conditionalFormatting>
  <conditionalFormatting sqref="S21">
    <cfRule type="containsText" dxfId="526" priority="441" operator="containsText" text=" ">
      <formula>NOT(ISERROR(SEARCH(" ",S21)))</formula>
    </cfRule>
  </conditionalFormatting>
  <conditionalFormatting sqref="W21">
    <cfRule type="containsText" dxfId="525" priority="420" operator="containsText" text=" ">
      <formula>NOT(ISERROR(SEARCH(" ",W21)))</formula>
    </cfRule>
    <cfRule type="containsText" dxfId="524" priority="428" operator="containsText" text=" ">
      <formula>NOT(ISERROR(SEARCH(" ",W21)))</formula>
    </cfRule>
  </conditionalFormatting>
  <conditionalFormatting sqref="X21:Y21">
    <cfRule type="containsText" dxfId="523" priority="421" operator="containsText" text=" ">
      <formula>NOT(ISERROR(SEARCH(" ",X21)))</formula>
    </cfRule>
    <cfRule type="containsText" dxfId="522" priority="429" operator="containsText" text=" ">
      <formula>NOT(ISERROR(SEARCH(" ",X21)))</formula>
    </cfRule>
  </conditionalFormatting>
  <conditionalFormatting sqref="Z21">
    <cfRule type="containsText" dxfId="521" priority="415" operator="containsText" text=" ">
      <formula>NOT(ISERROR(SEARCH(" ",Z21)))</formula>
    </cfRule>
    <cfRule type="containsText" dxfId="520" priority="423" operator="containsText" text=" ">
      <formula>NOT(ISERROR(SEARCH(" ",Z21)))</formula>
    </cfRule>
  </conditionalFormatting>
  <conditionalFormatting sqref="AA21">
    <cfRule type="containsText" dxfId="519" priority="414" operator="containsText" text=" ">
      <formula>NOT(ISERROR(SEARCH(" ",AA21)))</formula>
    </cfRule>
    <cfRule type="containsText" dxfId="518" priority="422" operator="containsText" text=" ">
      <formula>NOT(ISERROR(SEARCH(" ",AA21)))</formula>
    </cfRule>
  </conditionalFormatting>
  <conditionalFormatting sqref="AB21:AC21">
    <cfRule type="containsText" dxfId="517" priority="417" operator="containsText" text=" ">
      <formula>NOT(ISERROR(SEARCH(" ",AB21)))</formula>
    </cfRule>
    <cfRule type="containsText" dxfId="516" priority="425" operator="containsText" text=" ">
      <formula>NOT(ISERROR(SEARCH(" ",AB21)))</formula>
    </cfRule>
  </conditionalFormatting>
  <conditionalFormatting sqref="AD21">
    <cfRule type="containsText" dxfId="515" priority="419" operator="containsText" text=" ">
      <formula>NOT(ISERROR(SEARCH(" ",AD21)))</formula>
    </cfRule>
    <cfRule type="containsText" dxfId="514" priority="427" operator="containsText" text=" ">
      <formula>NOT(ISERROR(SEARCH(" ",AD21)))</formula>
    </cfRule>
  </conditionalFormatting>
  <conditionalFormatting sqref="AE21">
    <cfRule type="containsText" dxfId="513" priority="412" operator="containsText" text=" ">
      <formula>NOT(ISERROR(SEARCH(" ",AE21)))</formula>
    </cfRule>
    <cfRule type="containsText" dxfId="512" priority="413" operator="containsText" text=" ">
      <formula>NOT(ISERROR(SEARCH(" ",AE21)))</formula>
    </cfRule>
  </conditionalFormatting>
  <conditionalFormatting sqref="AF21:AG21">
    <cfRule type="containsText" dxfId="511" priority="416" operator="containsText" text=" ">
      <formula>NOT(ISERROR(SEARCH(" ",AF21)))</formula>
    </cfRule>
    <cfRule type="containsText" dxfId="510" priority="424" operator="containsText" text=" ">
      <formula>NOT(ISERROR(SEARCH(" ",AF21)))</formula>
    </cfRule>
  </conditionalFormatting>
  <conditionalFormatting sqref="AH21">
    <cfRule type="containsText" dxfId="509" priority="418" operator="containsText" text=" ">
      <formula>NOT(ISERROR(SEARCH(" ",AH21)))</formula>
    </cfRule>
    <cfRule type="containsText" dxfId="508" priority="426" operator="containsText" text=" ">
      <formula>NOT(ISERROR(SEARCH(" ",AH21)))</formula>
    </cfRule>
  </conditionalFormatting>
  <conditionalFormatting sqref="AU21">
    <cfRule type="containsText" dxfId="507" priority="367" operator="containsText" text=" ">
      <formula>NOT(ISERROR(SEARCH(" ",AU21)))</formula>
    </cfRule>
  </conditionalFormatting>
  <conditionalFormatting sqref="AV21">
    <cfRule type="containsText" dxfId="506" priority="373" operator="containsText" text=" ">
      <formula>NOT(ISERROR(SEARCH(" ",AV21)))</formula>
    </cfRule>
  </conditionalFormatting>
  <conditionalFormatting sqref="AW21">
    <cfRule type="containsText" dxfId="505" priority="362" operator="containsText" text=" ">
      <formula>NOT(ISERROR(SEARCH(" ",AW21)))</formula>
    </cfRule>
  </conditionalFormatting>
  <conditionalFormatting sqref="F22">
    <cfRule type="containsText" dxfId="504" priority="431" operator="containsText" text=" ">
      <formula>NOT(ISERROR(SEARCH(" ",F22)))</formula>
    </cfRule>
  </conditionalFormatting>
  <conditionalFormatting sqref="P22:R22">
    <cfRule type="containsText" dxfId="503" priority="493" operator="containsText" text=" ">
      <formula>NOT(ISERROR(SEARCH(" ",P22)))</formula>
    </cfRule>
  </conditionalFormatting>
  <conditionalFormatting sqref="S22">
    <cfRule type="containsText" dxfId="502" priority="443" operator="containsText" text=" ">
      <formula>NOT(ISERROR(SEARCH(" ",S22)))</formula>
    </cfRule>
    <cfRule type="containsText" dxfId="501" priority="444" operator="containsText" text=" ">
      <formula>NOT(ISERROR(SEARCH(" ",S22)))</formula>
    </cfRule>
  </conditionalFormatting>
  <conditionalFormatting sqref="W22">
    <cfRule type="containsText" dxfId="500" priority="402" operator="containsText" text=" ">
      <formula>NOT(ISERROR(SEARCH(" ",W22)))</formula>
    </cfRule>
    <cfRule type="containsText" dxfId="499" priority="410" operator="containsText" text=" ">
      <formula>NOT(ISERROR(SEARCH(" ",W22)))</formula>
    </cfRule>
  </conditionalFormatting>
  <conditionalFormatting sqref="X22:Y22">
    <cfRule type="containsText" dxfId="498" priority="403" operator="containsText" text=" ">
      <formula>NOT(ISERROR(SEARCH(" ",X22)))</formula>
    </cfRule>
    <cfRule type="containsText" dxfId="497" priority="411" operator="containsText" text=" ">
      <formula>NOT(ISERROR(SEARCH(" ",X22)))</formula>
    </cfRule>
  </conditionalFormatting>
  <conditionalFormatting sqref="Z22">
    <cfRule type="containsText" dxfId="496" priority="397" operator="containsText" text=" ">
      <formula>NOT(ISERROR(SEARCH(" ",Z22)))</formula>
    </cfRule>
    <cfRule type="containsText" dxfId="495" priority="405" operator="containsText" text=" ">
      <formula>NOT(ISERROR(SEARCH(" ",Z22)))</formula>
    </cfRule>
  </conditionalFormatting>
  <conditionalFormatting sqref="AA22">
    <cfRule type="containsText" dxfId="494" priority="396" operator="containsText" text=" ">
      <formula>NOT(ISERROR(SEARCH(" ",AA22)))</formula>
    </cfRule>
    <cfRule type="containsText" dxfId="493" priority="404" operator="containsText" text=" ">
      <formula>NOT(ISERROR(SEARCH(" ",AA22)))</formula>
    </cfRule>
  </conditionalFormatting>
  <conditionalFormatting sqref="AB22:AC22">
    <cfRule type="containsText" dxfId="492" priority="399" operator="containsText" text=" ">
      <formula>NOT(ISERROR(SEARCH(" ",AB22)))</formula>
    </cfRule>
    <cfRule type="containsText" dxfId="491" priority="407" operator="containsText" text=" ">
      <formula>NOT(ISERROR(SEARCH(" ",AB22)))</formula>
    </cfRule>
  </conditionalFormatting>
  <conditionalFormatting sqref="AD22">
    <cfRule type="containsText" dxfId="490" priority="401" operator="containsText" text=" ">
      <formula>NOT(ISERROR(SEARCH(" ",AD22)))</formula>
    </cfRule>
    <cfRule type="containsText" dxfId="489" priority="409" operator="containsText" text=" ">
      <formula>NOT(ISERROR(SEARCH(" ",AD22)))</formula>
    </cfRule>
  </conditionalFormatting>
  <conditionalFormatting sqref="AE22">
    <cfRule type="containsText" dxfId="488" priority="394" operator="containsText" text=" ">
      <formula>NOT(ISERROR(SEARCH(" ",AE22)))</formula>
    </cfRule>
    <cfRule type="containsText" dxfId="487" priority="395" operator="containsText" text=" ">
      <formula>NOT(ISERROR(SEARCH(" ",AE22)))</formula>
    </cfRule>
  </conditionalFormatting>
  <conditionalFormatting sqref="AF22:AG22">
    <cfRule type="containsText" dxfId="486" priority="398" operator="containsText" text=" ">
      <formula>NOT(ISERROR(SEARCH(" ",AF22)))</formula>
    </cfRule>
    <cfRule type="containsText" dxfId="485" priority="406" operator="containsText" text=" ">
      <formula>NOT(ISERROR(SEARCH(" ",AF22)))</formula>
    </cfRule>
  </conditionalFormatting>
  <conditionalFormatting sqref="AH22">
    <cfRule type="containsText" dxfId="484" priority="400" operator="containsText" text=" ">
      <formula>NOT(ISERROR(SEARCH(" ",AH22)))</formula>
    </cfRule>
    <cfRule type="containsText" dxfId="483" priority="408" operator="containsText" text=" ">
      <formula>NOT(ISERROR(SEARCH(" ",AH22)))</formula>
    </cfRule>
  </conditionalFormatting>
  <conditionalFormatting sqref="AI22">
    <cfRule type="containsText" dxfId="482" priority="438" operator="containsText" text=" ">
      <formula>NOT(ISERROR(SEARCH(" ",AI22)))</formula>
    </cfRule>
  </conditionalFormatting>
  <conditionalFormatting sqref="AI22:AL22">
    <cfRule type="containsText" dxfId="481" priority="439" operator="containsText" text=" ">
      <formula>NOT(ISERROR(SEARCH(" ",AI22)))</formula>
    </cfRule>
  </conditionalFormatting>
  <conditionalFormatting sqref="AJ22:AK22">
    <cfRule type="containsText" dxfId="480" priority="436" operator="containsText" text=" ">
      <formula>NOT(ISERROR(SEARCH(" ",AJ22)))</formula>
    </cfRule>
  </conditionalFormatting>
  <conditionalFormatting sqref="AL22">
    <cfRule type="containsText" dxfId="479" priority="437" operator="containsText" text=" ">
      <formula>NOT(ISERROR(SEARCH(" ",AL22)))</formula>
    </cfRule>
  </conditionalFormatting>
  <conditionalFormatting sqref="S23">
    <cfRule type="containsText" dxfId="478" priority="442" operator="containsText" text=" ">
      <formula>NOT(ISERROR(SEARCH(" ",S23)))</formula>
    </cfRule>
    <cfRule type="containsText" dxfId="477" priority="445" operator="containsText" text=" ">
      <formula>NOT(ISERROR(SEARCH(" ",S23)))</formula>
    </cfRule>
  </conditionalFormatting>
  <conditionalFormatting sqref="W23">
    <cfRule type="containsText" dxfId="476" priority="384" operator="containsText" text=" ">
      <formula>NOT(ISERROR(SEARCH(" ",W23)))</formula>
    </cfRule>
    <cfRule type="containsText" dxfId="475" priority="392" operator="containsText" text=" ">
      <formula>NOT(ISERROR(SEARCH(" ",W23)))</formula>
    </cfRule>
  </conditionalFormatting>
  <conditionalFormatting sqref="X23:Y23">
    <cfRule type="containsText" dxfId="474" priority="385" operator="containsText" text=" ">
      <formula>NOT(ISERROR(SEARCH(" ",X23)))</formula>
    </cfRule>
    <cfRule type="containsText" dxfId="473" priority="393" operator="containsText" text=" ">
      <formula>NOT(ISERROR(SEARCH(" ",X23)))</formula>
    </cfRule>
  </conditionalFormatting>
  <conditionalFormatting sqref="Z23">
    <cfRule type="containsText" dxfId="472" priority="379" operator="containsText" text=" ">
      <formula>NOT(ISERROR(SEARCH(" ",Z23)))</formula>
    </cfRule>
    <cfRule type="containsText" dxfId="471" priority="387" operator="containsText" text=" ">
      <formula>NOT(ISERROR(SEARCH(" ",Z23)))</formula>
    </cfRule>
  </conditionalFormatting>
  <conditionalFormatting sqref="AA23">
    <cfRule type="containsText" dxfId="470" priority="378" operator="containsText" text=" ">
      <formula>NOT(ISERROR(SEARCH(" ",AA23)))</formula>
    </cfRule>
    <cfRule type="containsText" dxfId="469" priority="386" operator="containsText" text=" ">
      <formula>NOT(ISERROR(SEARCH(" ",AA23)))</formula>
    </cfRule>
  </conditionalFormatting>
  <conditionalFormatting sqref="AB23:AC23">
    <cfRule type="containsText" dxfId="468" priority="381" operator="containsText" text=" ">
      <formula>NOT(ISERROR(SEARCH(" ",AB23)))</formula>
    </cfRule>
    <cfRule type="containsText" dxfId="467" priority="389" operator="containsText" text=" ">
      <formula>NOT(ISERROR(SEARCH(" ",AB23)))</formula>
    </cfRule>
  </conditionalFormatting>
  <conditionalFormatting sqref="AD23">
    <cfRule type="containsText" dxfId="466" priority="383" operator="containsText" text=" ">
      <formula>NOT(ISERROR(SEARCH(" ",AD23)))</formula>
    </cfRule>
    <cfRule type="containsText" dxfId="465" priority="391" operator="containsText" text=" ">
      <formula>NOT(ISERROR(SEARCH(" ",AD23)))</formula>
    </cfRule>
  </conditionalFormatting>
  <conditionalFormatting sqref="AE23">
    <cfRule type="containsText" dxfId="464" priority="376" operator="containsText" text=" ">
      <formula>NOT(ISERROR(SEARCH(" ",AE23)))</formula>
    </cfRule>
    <cfRule type="containsText" dxfId="463" priority="377" operator="containsText" text=" ">
      <formula>NOT(ISERROR(SEARCH(" ",AE23)))</formula>
    </cfRule>
  </conditionalFormatting>
  <conditionalFormatting sqref="AF23:AG23">
    <cfRule type="containsText" dxfId="462" priority="380" operator="containsText" text=" ">
      <formula>NOT(ISERROR(SEARCH(" ",AF23)))</formula>
    </cfRule>
    <cfRule type="containsText" dxfId="461" priority="388" operator="containsText" text=" ">
      <formula>NOT(ISERROR(SEARCH(" ",AF23)))</formula>
    </cfRule>
  </conditionalFormatting>
  <conditionalFormatting sqref="AH23">
    <cfRule type="containsText" dxfId="460" priority="382" operator="containsText" text=" ">
      <formula>NOT(ISERROR(SEARCH(" ",AH23)))</formula>
    </cfRule>
    <cfRule type="containsText" dxfId="459" priority="390" operator="containsText" text=" ">
      <formula>NOT(ISERROR(SEARCH(" ",AH23)))</formula>
    </cfRule>
  </conditionalFormatting>
  <conditionalFormatting sqref="AI23">
    <cfRule type="containsText" dxfId="458" priority="434" operator="containsText" text=" ">
      <formula>NOT(ISERROR(SEARCH(" ",AI23)))</formula>
    </cfRule>
  </conditionalFormatting>
  <conditionalFormatting sqref="AI23:AL23">
    <cfRule type="containsText" dxfId="457" priority="435" operator="containsText" text=" ">
      <formula>NOT(ISERROR(SEARCH(" ",AI23)))</formula>
    </cfRule>
  </conditionalFormatting>
  <conditionalFormatting sqref="AJ23:AK23">
    <cfRule type="containsText" dxfId="456" priority="432" operator="containsText" text=" ">
      <formula>NOT(ISERROR(SEARCH(" ",AJ23)))</formula>
    </cfRule>
  </conditionalFormatting>
  <conditionalFormatting sqref="AL23">
    <cfRule type="containsText" dxfId="455" priority="433" operator="containsText" text=" ">
      <formula>NOT(ISERROR(SEARCH(" ",AL23)))</formula>
    </cfRule>
  </conditionalFormatting>
  <conditionalFormatting sqref="S24">
    <cfRule type="containsText" dxfId="454" priority="276" operator="containsText" text=" ">
      <formula>NOT(ISERROR(SEARCH(" ",S24)))</formula>
    </cfRule>
  </conditionalFormatting>
  <conditionalFormatting sqref="W24">
    <cfRule type="containsText" dxfId="453" priority="294" operator="containsText" text=" ">
      <formula>NOT(ISERROR(SEARCH(" ",W24)))</formula>
    </cfRule>
    <cfRule type="containsText" dxfId="452" priority="302" operator="containsText" text=" ">
      <formula>NOT(ISERROR(SEARCH(" ",W24)))</formula>
    </cfRule>
  </conditionalFormatting>
  <conditionalFormatting sqref="X24:Y24">
    <cfRule type="containsText" dxfId="451" priority="295" operator="containsText" text=" ">
      <formula>NOT(ISERROR(SEARCH(" ",X24)))</formula>
    </cfRule>
    <cfRule type="containsText" dxfId="450" priority="303" operator="containsText" text=" ">
      <formula>NOT(ISERROR(SEARCH(" ",X24)))</formula>
    </cfRule>
  </conditionalFormatting>
  <conditionalFormatting sqref="Z24">
    <cfRule type="containsText" dxfId="449" priority="289" operator="containsText" text=" ">
      <formula>NOT(ISERROR(SEARCH(" ",Z24)))</formula>
    </cfRule>
    <cfRule type="containsText" dxfId="448" priority="297" operator="containsText" text=" ">
      <formula>NOT(ISERROR(SEARCH(" ",Z24)))</formula>
    </cfRule>
  </conditionalFormatting>
  <conditionalFormatting sqref="AA24">
    <cfRule type="containsText" dxfId="447" priority="288" operator="containsText" text=" ">
      <formula>NOT(ISERROR(SEARCH(" ",AA24)))</formula>
    </cfRule>
    <cfRule type="containsText" dxfId="446" priority="296" operator="containsText" text=" ">
      <formula>NOT(ISERROR(SEARCH(" ",AA24)))</formula>
    </cfRule>
  </conditionalFormatting>
  <conditionalFormatting sqref="AB24:AC24">
    <cfRule type="containsText" dxfId="445" priority="291" operator="containsText" text=" ">
      <formula>NOT(ISERROR(SEARCH(" ",AB24)))</formula>
    </cfRule>
    <cfRule type="containsText" dxfId="444" priority="299" operator="containsText" text=" ">
      <formula>NOT(ISERROR(SEARCH(" ",AB24)))</formula>
    </cfRule>
  </conditionalFormatting>
  <conditionalFormatting sqref="AD24">
    <cfRule type="containsText" dxfId="443" priority="293" operator="containsText" text=" ">
      <formula>NOT(ISERROR(SEARCH(" ",AD24)))</formula>
    </cfRule>
    <cfRule type="containsText" dxfId="442" priority="301" operator="containsText" text=" ">
      <formula>NOT(ISERROR(SEARCH(" ",AD24)))</formula>
    </cfRule>
  </conditionalFormatting>
  <conditionalFormatting sqref="AE24">
    <cfRule type="containsText" dxfId="441" priority="286" operator="containsText" text=" ">
      <formula>NOT(ISERROR(SEARCH(" ",AE24)))</formula>
    </cfRule>
    <cfRule type="containsText" dxfId="440" priority="287" operator="containsText" text=" ">
      <formula>NOT(ISERROR(SEARCH(" ",AE24)))</formula>
    </cfRule>
  </conditionalFormatting>
  <conditionalFormatting sqref="AF24:AG24">
    <cfRule type="containsText" dxfId="439" priority="290" operator="containsText" text=" ">
      <formula>NOT(ISERROR(SEARCH(" ",AF24)))</formula>
    </cfRule>
    <cfRule type="containsText" dxfId="438" priority="298" operator="containsText" text=" ">
      <formula>NOT(ISERROR(SEARCH(" ",AF24)))</formula>
    </cfRule>
  </conditionalFormatting>
  <conditionalFormatting sqref="AH24">
    <cfRule type="containsText" dxfId="437" priority="292" operator="containsText" text=" ">
      <formula>NOT(ISERROR(SEARCH(" ",AH24)))</formula>
    </cfRule>
    <cfRule type="containsText" dxfId="436" priority="300" operator="containsText" text=" ">
      <formula>NOT(ISERROR(SEARCH(" ",AH24)))</formula>
    </cfRule>
  </conditionalFormatting>
  <conditionalFormatting sqref="AI24:AL24">
    <cfRule type="containsText" dxfId="435" priority="27" operator="containsText" text=" ">
      <formula>NOT(ISERROR(SEARCH(" ",AI24)))</formula>
    </cfRule>
  </conditionalFormatting>
  <conditionalFormatting sqref="AI24">
    <cfRule type="containsText" dxfId="434" priority="26" operator="containsText" text=" ">
      <formula>NOT(ISERROR(SEARCH(" ",AI24)))</formula>
    </cfRule>
  </conditionalFormatting>
  <conditionalFormatting sqref="AJ24:AK24">
    <cfRule type="containsText" dxfId="433" priority="24" operator="containsText" text=" ">
      <formula>NOT(ISERROR(SEARCH(" ",AJ24)))</formula>
    </cfRule>
  </conditionalFormatting>
  <conditionalFormatting sqref="AL24">
    <cfRule type="containsText" dxfId="432" priority="25" operator="containsText" text=" ">
      <formula>NOT(ISERROR(SEARCH(" ",AL24)))</formula>
    </cfRule>
  </conditionalFormatting>
  <conditionalFormatting sqref="S25">
    <cfRule type="containsText" dxfId="431" priority="277" operator="containsText" text=" ">
      <formula>NOT(ISERROR(SEARCH(" ",S25)))</formula>
    </cfRule>
  </conditionalFormatting>
  <conditionalFormatting sqref="W25">
    <cfRule type="containsText" dxfId="430" priority="258" operator="containsText" text=" ">
      <formula>NOT(ISERROR(SEARCH(" ",W25)))</formula>
    </cfRule>
    <cfRule type="containsText" dxfId="429" priority="266" operator="containsText" text=" ">
      <formula>NOT(ISERROR(SEARCH(" ",W25)))</formula>
    </cfRule>
  </conditionalFormatting>
  <conditionalFormatting sqref="X25:Y25">
    <cfRule type="containsText" dxfId="428" priority="259" operator="containsText" text=" ">
      <formula>NOT(ISERROR(SEARCH(" ",X25)))</formula>
    </cfRule>
    <cfRule type="containsText" dxfId="427" priority="267" operator="containsText" text=" ">
      <formula>NOT(ISERROR(SEARCH(" ",X25)))</formula>
    </cfRule>
  </conditionalFormatting>
  <conditionalFormatting sqref="Z25">
    <cfRule type="containsText" dxfId="426" priority="253" operator="containsText" text=" ">
      <formula>NOT(ISERROR(SEARCH(" ",Z25)))</formula>
    </cfRule>
    <cfRule type="containsText" dxfId="425" priority="261" operator="containsText" text=" ">
      <formula>NOT(ISERROR(SEARCH(" ",Z25)))</formula>
    </cfRule>
  </conditionalFormatting>
  <conditionalFormatting sqref="AA25">
    <cfRule type="containsText" dxfId="424" priority="252" operator="containsText" text=" ">
      <formula>NOT(ISERROR(SEARCH(" ",AA25)))</formula>
    </cfRule>
    <cfRule type="containsText" dxfId="423" priority="260" operator="containsText" text=" ">
      <formula>NOT(ISERROR(SEARCH(" ",AA25)))</formula>
    </cfRule>
  </conditionalFormatting>
  <conditionalFormatting sqref="AB25:AC25">
    <cfRule type="containsText" dxfId="422" priority="255" operator="containsText" text=" ">
      <formula>NOT(ISERROR(SEARCH(" ",AB25)))</formula>
    </cfRule>
    <cfRule type="containsText" dxfId="421" priority="263" operator="containsText" text=" ">
      <formula>NOT(ISERROR(SEARCH(" ",AB25)))</formula>
    </cfRule>
  </conditionalFormatting>
  <conditionalFormatting sqref="AD25">
    <cfRule type="containsText" dxfId="420" priority="257" operator="containsText" text=" ">
      <formula>NOT(ISERROR(SEARCH(" ",AD25)))</formula>
    </cfRule>
    <cfRule type="containsText" dxfId="419" priority="265" operator="containsText" text=" ">
      <formula>NOT(ISERROR(SEARCH(" ",AD25)))</formula>
    </cfRule>
  </conditionalFormatting>
  <conditionalFormatting sqref="AE25">
    <cfRule type="containsText" dxfId="418" priority="250" operator="containsText" text=" ">
      <formula>NOT(ISERROR(SEARCH(" ",AE25)))</formula>
    </cfRule>
    <cfRule type="containsText" dxfId="417" priority="251" operator="containsText" text=" ">
      <formula>NOT(ISERROR(SEARCH(" ",AE25)))</formula>
    </cfRule>
  </conditionalFormatting>
  <conditionalFormatting sqref="AF25:AG25">
    <cfRule type="containsText" dxfId="416" priority="254" operator="containsText" text=" ">
      <formula>NOT(ISERROR(SEARCH(" ",AF25)))</formula>
    </cfRule>
    <cfRule type="containsText" dxfId="415" priority="262" operator="containsText" text=" ">
      <formula>NOT(ISERROR(SEARCH(" ",AF25)))</formula>
    </cfRule>
  </conditionalFormatting>
  <conditionalFormatting sqref="AH25">
    <cfRule type="containsText" dxfId="414" priority="256" operator="containsText" text=" ">
      <formula>NOT(ISERROR(SEARCH(" ",AH25)))</formula>
    </cfRule>
    <cfRule type="containsText" dxfId="413" priority="264" operator="containsText" text=" ">
      <formula>NOT(ISERROR(SEARCH(" ",AH25)))</formula>
    </cfRule>
  </conditionalFormatting>
  <conditionalFormatting sqref="AI25:AL25">
    <cfRule type="containsText" dxfId="412" priority="23" operator="containsText" text=" ">
      <formula>NOT(ISERROR(SEARCH(" ",AI25)))</formula>
    </cfRule>
  </conditionalFormatting>
  <conditionalFormatting sqref="AI25">
    <cfRule type="containsText" dxfId="411" priority="22" operator="containsText" text=" ">
      <formula>NOT(ISERROR(SEARCH(" ",AI25)))</formula>
    </cfRule>
  </conditionalFormatting>
  <conditionalFormatting sqref="AJ25:AK25">
    <cfRule type="containsText" dxfId="410" priority="20" operator="containsText" text=" ">
      <formula>NOT(ISERROR(SEARCH(" ",AJ25)))</formula>
    </cfRule>
  </conditionalFormatting>
  <conditionalFormatting sqref="AL25">
    <cfRule type="containsText" dxfId="409" priority="21" operator="containsText" text=" ">
      <formula>NOT(ISERROR(SEARCH(" ",AL25)))</formula>
    </cfRule>
  </conditionalFormatting>
  <conditionalFormatting sqref="S26">
    <cfRule type="containsText" dxfId="408" priority="279" operator="containsText" text=" ">
      <formula>NOT(ISERROR(SEARCH(" ",S26)))</formula>
    </cfRule>
    <cfRule type="containsText" dxfId="407" priority="280" operator="containsText" text=" ">
      <formula>NOT(ISERROR(SEARCH(" ",S26)))</formula>
    </cfRule>
  </conditionalFormatting>
  <conditionalFormatting sqref="W26">
    <cfRule type="containsText" dxfId="406" priority="240" operator="containsText" text=" ">
      <formula>NOT(ISERROR(SEARCH(" ",W26)))</formula>
    </cfRule>
    <cfRule type="containsText" dxfId="405" priority="248" operator="containsText" text=" ">
      <formula>NOT(ISERROR(SEARCH(" ",W26)))</formula>
    </cfRule>
  </conditionalFormatting>
  <conditionalFormatting sqref="X26:Y26">
    <cfRule type="containsText" dxfId="404" priority="241" operator="containsText" text=" ">
      <formula>NOT(ISERROR(SEARCH(" ",X26)))</formula>
    </cfRule>
    <cfRule type="containsText" dxfId="403" priority="249" operator="containsText" text=" ">
      <formula>NOT(ISERROR(SEARCH(" ",X26)))</formula>
    </cfRule>
  </conditionalFormatting>
  <conditionalFormatting sqref="Z26">
    <cfRule type="containsText" dxfId="402" priority="235" operator="containsText" text=" ">
      <formula>NOT(ISERROR(SEARCH(" ",Z26)))</formula>
    </cfRule>
    <cfRule type="containsText" dxfId="401" priority="243" operator="containsText" text=" ">
      <formula>NOT(ISERROR(SEARCH(" ",Z26)))</formula>
    </cfRule>
  </conditionalFormatting>
  <conditionalFormatting sqref="AA26">
    <cfRule type="containsText" dxfId="400" priority="234" operator="containsText" text=" ">
      <formula>NOT(ISERROR(SEARCH(" ",AA26)))</formula>
    </cfRule>
    <cfRule type="containsText" dxfId="399" priority="242" operator="containsText" text=" ">
      <formula>NOT(ISERROR(SEARCH(" ",AA26)))</formula>
    </cfRule>
  </conditionalFormatting>
  <conditionalFormatting sqref="AB26:AC26">
    <cfRule type="containsText" dxfId="398" priority="237" operator="containsText" text=" ">
      <formula>NOT(ISERROR(SEARCH(" ",AB26)))</formula>
    </cfRule>
    <cfRule type="containsText" dxfId="397" priority="245" operator="containsText" text=" ">
      <formula>NOT(ISERROR(SEARCH(" ",AB26)))</formula>
    </cfRule>
  </conditionalFormatting>
  <conditionalFormatting sqref="AD26">
    <cfRule type="containsText" dxfId="396" priority="239" operator="containsText" text=" ">
      <formula>NOT(ISERROR(SEARCH(" ",AD26)))</formula>
    </cfRule>
    <cfRule type="containsText" dxfId="395" priority="247" operator="containsText" text=" ">
      <formula>NOT(ISERROR(SEARCH(" ",AD26)))</formula>
    </cfRule>
  </conditionalFormatting>
  <conditionalFormatting sqref="AE26">
    <cfRule type="containsText" dxfId="394" priority="232" operator="containsText" text=" ">
      <formula>NOT(ISERROR(SEARCH(" ",AE26)))</formula>
    </cfRule>
    <cfRule type="containsText" dxfId="393" priority="233" operator="containsText" text=" ">
      <formula>NOT(ISERROR(SEARCH(" ",AE26)))</formula>
    </cfRule>
  </conditionalFormatting>
  <conditionalFormatting sqref="AF26:AG26">
    <cfRule type="containsText" dxfId="392" priority="236" operator="containsText" text=" ">
      <formula>NOT(ISERROR(SEARCH(" ",AF26)))</formula>
    </cfRule>
    <cfRule type="containsText" dxfId="391" priority="244" operator="containsText" text=" ">
      <formula>NOT(ISERROR(SEARCH(" ",AF26)))</formula>
    </cfRule>
  </conditionalFormatting>
  <conditionalFormatting sqref="AH26">
    <cfRule type="containsText" dxfId="390" priority="238" operator="containsText" text=" ">
      <formula>NOT(ISERROR(SEARCH(" ",AH26)))</formula>
    </cfRule>
    <cfRule type="containsText" dxfId="389" priority="246" operator="containsText" text=" ">
      <formula>NOT(ISERROR(SEARCH(" ",AH26)))</formula>
    </cfRule>
  </conditionalFormatting>
  <conditionalFormatting sqref="AI26:AL26">
    <cfRule type="containsText" dxfId="388" priority="275" operator="containsText" text=" ">
      <formula>NOT(ISERROR(SEARCH(" ",AI26)))</formula>
    </cfRule>
  </conditionalFormatting>
  <conditionalFormatting sqref="AI26">
    <cfRule type="containsText" dxfId="387" priority="274" operator="containsText" text=" ">
      <formula>NOT(ISERROR(SEARCH(" ",AI26)))</formula>
    </cfRule>
  </conditionalFormatting>
  <conditionalFormatting sqref="AJ26:AK26">
    <cfRule type="containsText" dxfId="386" priority="272" operator="containsText" text=" ">
      <formula>NOT(ISERROR(SEARCH(" ",AJ26)))</formula>
    </cfRule>
  </conditionalFormatting>
  <conditionalFormatting sqref="AL26">
    <cfRule type="containsText" dxfId="385" priority="273" operator="containsText" text=" ">
      <formula>NOT(ISERROR(SEARCH(" ",AL26)))</formula>
    </cfRule>
  </conditionalFormatting>
  <conditionalFormatting sqref="S27">
    <cfRule type="containsText" dxfId="384" priority="278" operator="containsText" text=" ">
      <formula>NOT(ISERROR(SEARCH(" ",S27)))</formula>
    </cfRule>
    <cfRule type="containsText" dxfId="383" priority="281" operator="containsText" text=" ">
      <formula>NOT(ISERROR(SEARCH(" ",S27)))</formula>
    </cfRule>
  </conditionalFormatting>
  <conditionalFormatting sqref="W27">
    <cfRule type="containsText" dxfId="382" priority="222" operator="containsText" text=" ">
      <formula>NOT(ISERROR(SEARCH(" ",W27)))</formula>
    </cfRule>
    <cfRule type="containsText" dxfId="381" priority="230" operator="containsText" text=" ">
      <formula>NOT(ISERROR(SEARCH(" ",W27)))</formula>
    </cfRule>
  </conditionalFormatting>
  <conditionalFormatting sqref="X27:Y27">
    <cfRule type="containsText" dxfId="380" priority="223" operator="containsText" text=" ">
      <formula>NOT(ISERROR(SEARCH(" ",X27)))</formula>
    </cfRule>
    <cfRule type="containsText" dxfId="379" priority="231" operator="containsText" text=" ">
      <formula>NOT(ISERROR(SEARCH(" ",X27)))</formula>
    </cfRule>
  </conditionalFormatting>
  <conditionalFormatting sqref="Z27">
    <cfRule type="containsText" dxfId="378" priority="217" operator="containsText" text=" ">
      <formula>NOT(ISERROR(SEARCH(" ",Z27)))</formula>
    </cfRule>
    <cfRule type="containsText" dxfId="377" priority="225" operator="containsText" text=" ">
      <formula>NOT(ISERROR(SEARCH(" ",Z27)))</formula>
    </cfRule>
  </conditionalFormatting>
  <conditionalFormatting sqref="AA27">
    <cfRule type="containsText" dxfId="376" priority="216" operator="containsText" text=" ">
      <formula>NOT(ISERROR(SEARCH(" ",AA27)))</formula>
    </cfRule>
    <cfRule type="containsText" dxfId="375" priority="224" operator="containsText" text=" ">
      <formula>NOT(ISERROR(SEARCH(" ",AA27)))</formula>
    </cfRule>
  </conditionalFormatting>
  <conditionalFormatting sqref="AB27:AC27">
    <cfRule type="containsText" dxfId="374" priority="219" operator="containsText" text=" ">
      <formula>NOT(ISERROR(SEARCH(" ",AB27)))</formula>
    </cfRule>
    <cfRule type="containsText" dxfId="373" priority="227" operator="containsText" text=" ">
      <formula>NOT(ISERROR(SEARCH(" ",AB27)))</formula>
    </cfRule>
  </conditionalFormatting>
  <conditionalFormatting sqref="AD27">
    <cfRule type="containsText" dxfId="372" priority="221" operator="containsText" text=" ">
      <formula>NOT(ISERROR(SEARCH(" ",AD27)))</formula>
    </cfRule>
    <cfRule type="containsText" dxfId="371" priority="229" operator="containsText" text=" ">
      <formula>NOT(ISERROR(SEARCH(" ",AD27)))</formula>
    </cfRule>
  </conditionalFormatting>
  <conditionalFormatting sqref="AE27">
    <cfRule type="containsText" dxfId="370" priority="214" operator="containsText" text=" ">
      <formula>NOT(ISERROR(SEARCH(" ",AE27)))</formula>
    </cfRule>
    <cfRule type="containsText" dxfId="369" priority="215" operator="containsText" text=" ">
      <formula>NOT(ISERROR(SEARCH(" ",AE27)))</formula>
    </cfRule>
  </conditionalFormatting>
  <conditionalFormatting sqref="AF27:AG27">
    <cfRule type="containsText" dxfId="368" priority="218" operator="containsText" text=" ">
      <formula>NOT(ISERROR(SEARCH(" ",AF27)))</formula>
    </cfRule>
    <cfRule type="containsText" dxfId="367" priority="226" operator="containsText" text=" ">
      <formula>NOT(ISERROR(SEARCH(" ",AF27)))</formula>
    </cfRule>
  </conditionalFormatting>
  <conditionalFormatting sqref="AH27">
    <cfRule type="containsText" dxfId="366" priority="220" operator="containsText" text=" ">
      <formula>NOT(ISERROR(SEARCH(" ",AH27)))</formula>
    </cfRule>
    <cfRule type="containsText" dxfId="365" priority="228" operator="containsText" text=" ">
      <formula>NOT(ISERROR(SEARCH(" ",AH27)))</formula>
    </cfRule>
  </conditionalFormatting>
  <conditionalFormatting sqref="AI27:AL27">
    <cfRule type="containsText" dxfId="364" priority="271" operator="containsText" text=" ">
      <formula>NOT(ISERROR(SEARCH(" ",AI27)))</formula>
    </cfRule>
  </conditionalFormatting>
  <conditionalFormatting sqref="AI27">
    <cfRule type="containsText" dxfId="363" priority="270" operator="containsText" text=" ">
      <formula>NOT(ISERROR(SEARCH(" ",AI27)))</formula>
    </cfRule>
  </conditionalFormatting>
  <conditionalFormatting sqref="AJ27:AK27">
    <cfRule type="containsText" dxfId="362" priority="268" operator="containsText" text=" ">
      <formula>NOT(ISERROR(SEARCH(" ",AJ27)))</formula>
    </cfRule>
  </conditionalFormatting>
  <conditionalFormatting sqref="AL27">
    <cfRule type="containsText" dxfId="361" priority="269" operator="containsText" text=" ">
      <formula>NOT(ISERROR(SEARCH(" ",AL27)))</formula>
    </cfRule>
  </conditionalFormatting>
  <conditionalFormatting sqref="S28">
    <cfRule type="containsText" dxfId="360" priority="183" operator="containsText" text=" ">
      <formula>NOT(ISERROR(SEARCH(" ",S28)))</formula>
    </cfRule>
  </conditionalFormatting>
  <conditionalFormatting sqref="W28">
    <cfRule type="containsText" dxfId="359" priority="201" operator="containsText" text=" ">
      <formula>NOT(ISERROR(SEARCH(" ",W28)))</formula>
    </cfRule>
    <cfRule type="containsText" dxfId="358" priority="209" operator="containsText" text=" ">
      <formula>NOT(ISERROR(SEARCH(" ",W28)))</formula>
    </cfRule>
  </conditionalFormatting>
  <conditionalFormatting sqref="X28:Y28">
    <cfRule type="containsText" dxfId="357" priority="202" operator="containsText" text=" ">
      <formula>NOT(ISERROR(SEARCH(" ",X28)))</formula>
    </cfRule>
    <cfRule type="containsText" dxfId="356" priority="210" operator="containsText" text=" ">
      <formula>NOT(ISERROR(SEARCH(" ",X28)))</formula>
    </cfRule>
  </conditionalFormatting>
  <conditionalFormatting sqref="Z28">
    <cfRule type="containsText" dxfId="355" priority="196" operator="containsText" text=" ">
      <formula>NOT(ISERROR(SEARCH(" ",Z28)))</formula>
    </cfRule>
    <cfRule type="containsText" dxfId="354" priority="204" operator="containsText" text=" ">
      <formula>NOT(ISERROR(SEARCH(" ",Z28)))</formula>
    </cfRule>
  </conditionalFormatting>
  <conditionalFormatting sqref="AA28">
    <cfRule type="containsText" dxfId="353" priority="195" operator="containsText" text=" ">
      <formula>NOT(ISERROR(SEARCH(" ",AA28)))</formula>
    </cfRule>
    <cfRule type="containsText" dxfId="352" priority="203" operator="containsText" text=" ">
      <formula>NOT(ISERROR(SEARCH(" ",AA28)))</formula>
    </cfRule>
  </conditionalFormatting>
  <conditionalFormatting sqref="AB28:AC28">
    <cfRule type="containsText" dxfId="351" priority="198" operator="containsText" text=" ">
      <formula>NOT(ISERROR(SEARCH(" ",AB28)))</formula>
    </cfRule>
    <cfRule type="containsText" dxfId="350" priority="206" operator="containsText" text=" ">
      <formula>NOT(ISERROR(SEARCH(" ",AB28)))</formula>
    </cfRule>
  </conditionalFormatting>
  <conditionalFormatting sqref="AD28">
    <cfRule type="containsText" dxfId="349" priority="200" operator="containsText" text=" ">
      <formula>NOT(ISERROR(SEARCH(" ",AD28)))</formula>
    </cfRule>
    <cfRule type="containsText" dxfId="348" priority="208" operator="containsText" text=" ">
      <formula>NOT(ISERROR(SEARCH(" ",AD28)))</formula>
    </cfRule>
  </conditionalFormatting>
  <conditionalFormatting sqref="AE28">
    <cfRule type="containsText" dxfId="347" priority="193" operator="containsText" text=" ">
      <formula>NOT(ISERROR(SEARCH(" ",AE28)))</formula>
    </cfRule>
    <cfRule type="containsText" dxfId="346" priority="194" operator="containsText" text=" ">
      <formula>NOT(ISERROR(SEARCH(" ",AE28)))</formula>
    </cfRule>
  </conditionalFormatting>
  <conditionalFormatting sqref="AF28:AG28">
    <cfRule type="containsText" dxfId="345" priority="197" operator="containsText" text=" ">
      <formula>NOT(ISERROR(SEARCH(" ",AF28)))</formula>
    </cfRule>
    <cfRule type="containsText" dxfId="344" priority="205" operator="containsText" text=" ">
      <formula>NOT(ISERROR(SEARCH(" ",AF28)))</formula>
    </cfRule>
  </conditionalFormatting>
  <conditionalFormatting sqref="AH28">
    <cfRule type="containsText" dxfId="343" priority="199" operator="containsText" text=" ">
      <formula>NOT(ISERROR(SEARCH(" ",AH28)))</formula>
    </cfRule>
    <cfRule type="containsText" dxfId="342" priority="207" operator="containsText" text=" ">
      <formula>NOT(ISERROR(SEARCH(" ",AH28)))</formula>
    </cfRule>
  </conditionalFormatting>
  <conditionalFormatting sqref="AI28:AL28">
    <cfRule type="containsText" dxfId="341" priority="19" operator="containsText" text=" ">
      <formula>NOT(ISERROR(SEARCH(" ",AI28)))</formula>
    </cfRule>
  </conditionalFormatting>
  <conditionalFormatting sqref="AI28">
    <cfRule type="containsText" dxfId="340" priority="18" operator="containsText" text=" ">
      <formula>NOT(ISERROR(SEARCH(" ",AI28)))</formula>
    </cfRule>
  </conditionalFormatting>
  <conditionalFormatting sqref="AJ28:AK28">
    <cfRule type="containsText" dxfId="339" priority="16" operator="containsText" text=" ">
      <formula>NOT(ISERROR(SEARCH(" ",AJ28)))</formula>
    </cfRule>
  </conditionalFormatting>
  <conditionalFormatting sqref="AL28">
    <cfRule type="containsText" dxfId="338" priority="17" operator="containsText" text=" ">
      <formula>NOT(ISERROR(SEARCH(" ",AL28)))</formula>
    </cfRule>
  </conditionalFormatting>
  <conditionalFormatting sqref="S29">
    <cfRule type="containsText" dxfId="337" priority="184" operator="containsText" text=" ">
      <formula>NOT(ISERROR(SEARCH(" ",S29)))</formula>
    </cfRule>
  </conditionalFormatting>
  <conditionalFormatting sqref="W29">
    <cfRule type="containsText" dxfId="336" priority="165" operator="containsText" text=" ">
      <formula>NOT(ISERROR(SEARCH(" ",W29)))</formula>
    </cfRule>
    <cfRule type="containsText" dxfId="335" priority="173" operator="containsText" text=" ">
      <formula>NOT(ISERROR(SEARCH(" ",W29)))</formula>
    </cfRule>
  </conditionalFormatting>
  <conditionalFormatting sqref="X29:Y29">
    <cfRule type="containsText" dxfId="334" priority="166" operator="containsText" text=" ">
      <formula>NOT(ISERROR(SEARCH(" ",X29)))</formula>
    </cfRule>
    <cfRule type="containsText" dxfId="333" priority="174" operator="containsText" text=" ">
      <formula>NOT(ISERROR(SEARCH(" ",X29)))</formula>
    </cfRule>
  </conditionalFormatting>
  <conditionalFormatting sqref="Z29">
    <cfRule type="containsText" dxfId="332" priority="160" operator="containsText" text=" ">
      <formula>NOT(ISERROR(SEARCH(" ",Z29)))</formula>
    </cfRule>
    <cfRule type="containsText" dxfId="331" priority="168" operator="containsText" text=" ">
      <formula>NOT(ISERROR(SEARCH(" ",Z29)))</formula>
    </cfRule>
  </conditionalFormatting>
  <conditionalFormatting sqref="AA29">
    <cfRule type="containsText" dxfId="330" priority="159" operator="containsText" text=" ">
      <formula>NOT(ISERROR(SEARCH(" ",AA29)))</formula>
    </cfRule>
    <cfRule type="containsText" dxfId="329" priority="167" operator="containsText" text=" ">
      <formula>NOT(ISERROR(SEARCH(" ",AA29)))</formula>
    </cfRule>
  </conditionalFormatting>
  <conditionalFormatting sqref="AB29:AC29">
    <cfRule type="containsText" dxfId="328" priority="162" operator="containsText" text=" ">
      <formula>NOT(ISERROR(SEARCH(" ",AB29)))</formula>
    </cfRule>
    <cfRule type="containsText" dxfId="327" priority="170" operator="containsText" text=" ">
      <formula>NOT(ISERROR(SEARCH(" ",AB29)))</formula>
    </cfRule>
  </conditionalFormatting>
  <conditionalFormatting sqref="AD29">
    <cfRule type="containsText" dxfId="326" priority="164" operator="containsText" text=" ">
      <formula>NOT(ISERROR(SEARCH(" ",AD29)))</formula>
    </cfRule>
    <cfRule type="containsText" dxfId="325" priority="172" operator="containsText" text=" ">
      <formula>NOT(ISERROR(SEARCH(" ",AD29)))</formula>
    </cfRule>
  </conditionalFormatting>
  <conditionalFormatting sqref="AF29:AG29">
    <cfRule type="containsText" dxfId="324" priority="161" operator="containsText" text=" ">
      <formula>NOT(ISERROR(SEARCH(" ",AF29)))</formula>
    </cfRule>
    <cfRule type="containsText" dxfId="323" priority="169" operator="containsText" text=" ">
      <formula>NOT(ISERROR(SEARCH(" ",AF29)))</formula>
    </cfRule>
  </conditionalFormatting>
  <conditionalFormatting sqref="AH29">
    <cfRule type="containsText" dxfId="322" priority="163" operator="containsText" text=" ">
      <formula>NOT(ISERROR(SEARCH(" ",AH29)))</formula>
    </cfRule>
    <cfRule type="containsText" dxfId="321" priority="171" operator="containsText" text=" ">
      <formula>NOT(ISERROR(SEARCH(" ",AH29)))</formula>
    </cfRule>
  </conditionalFormatting>
  <conditionalFormatting sqref="AJ29:AK29">
    <cfRule type="containsText" dxfId="320" priority="12" operator="containsText" text=" ">
      <formula>NOT(ISERROR(SEARCH(" ",AJ29)))</formula>
    </cfRule>
  </conditionalFormatting>
  <conditionalFormatting sqref="AL29">
    <cfRule type="containsText" dxfId="319" priority="13" operator="containsText" text=" ">
      <formula>NOT(ISERROR(SEARCH(" ",AL29)))</formula>
    </cfRule>
  </conditionalFormatting>
  <conditionalFormatting sqref="S30">
    <cfRule type="containsText" dxfId="318" priority="90" operator="containsText" text=" ">
      <formula>NOT(ISERROR(SEARCH(" ",S30)))</formula>
    </cfRule>
  </conditionalFormatting>
  <conditionalFormatting sqref="W30">
    <cfRule type="containsText" dxfId="317" priority="108" operator="containsText" text=" ">
      <formula>NOT(ISERROR(SEARCH(" ",W30)))</formula>
    </cfRule>
    <cfRule type="containsText" dxfId="316" priority="116" operator="containsText" text=" ">
      <formula>NOT(ISERROR(SEARCH(" ",W30)))</formula>
    </cfRule>
  </conditionalFormatting>
  <conditionalFormatting sqref="X30:Y30">
    <cfRule type="containsText" dxfId="315" priority="109" operator="containsText" text=" ">
      <formula>NOT(ISERROR(SEARCH(" ",X30)))</formula>
    </cfRule>
    <cfRule type="containsText" dxfId="314" priority="117" operator="containsText" text=" ">
      <formula>NOT(ISERROR(SEARCH(" ",X30)))</formula>
    </cfRule>
  </conditionalFormatting>
  <conditionalFormatting sqref="Z30">
    <cfRule type="containsText" dxfId="313" priority="103" operator="containsText" text=" ">
      <formula>NOT(ISERROR(SEARCH(" ",Z30)))</formula>
    </cfRule>
    <cfRule type="containsText" dxfId="312" priority="111" operator="containsText" text=" ">
      <formula>NOT(ISERROR(SEARCH(" ",Z30)))</formula>
    </cfRule>
  </conditionalFormatting>
  <conditionalFormatting sqref="AB30:AC30">
    <cfRule type="containsText" dxfId="311" priority="105" operator="containsText" text=" ">
      <formula>NOT(ISERROR(SEARCH(" ",AB30)))</formula>
    </cfRule>
    <cfRule type="containsText" dxfId="310" priority="113" operator="containsText" text=" ">
      <formula>NOT(ISERROR(SEARCH(" ",AB30)))</formula>
    </cfRule>
  </conditionalFormatting>
  <conditionalFormatting sqref="AD30">
    <cfRule type="containsText" dxfId="309" priority="107" operator="containsText" text=" ">
      <formula>NOT(ISERROR(SEARCH(" ",AD30)))</formula>
    </cfRule>
    <cfRule type="containsText" dxfId="308" priority="115" operator="containsText" text=" ">
      <formula>NOT(ISERROR(SEARCH(" ",AD30)))</formula>
    </cfRule>
  </conditionalFormatting>
  <conditionalFormatting sqref="AF30:AG30">
    <cfRule type="containsText" dxfId="307" priority="104" operator="containsText" text=" ">
      <formula>NOT(ISERROR(SEARCH(" ",AF30)))</formula>
    </cfRule>
    <cfRule type="containsText" dxfId="306" priority="112" operator="containsText" text=" ">
      <formula>NOT(ISERROR(SEARCH(" ",AF30)))</formula>
    </cfRule>
  </conditionalFormatting>
  <conditionalFormatting sqref="AH30">
    <cfRule type="containsText" dxfId="305" priority="106" operator="containsText" text=" ">
      <formula>NOT(ISERROR(SEARCH(" ",AH30)))</formula>
    </cfRule>
    <cfRule type="containsText" dxfId="304" priority="114" operator="containsText" text=" ">
      <formula>NOT(ISERROR(SEARCH(" ",AH30)))</formula>
    </cfRule>
  </conditionalFormatting>
  <conditionalFormatting sqref="AJ30:AK30">
    <cfRule type="containsText" dxfId="303" priority="8" operator="containsText" text=" ">
      <formula>NOT(ISERROR(SEARCH(" ",AJ30)))</formula>
    </cfRule>
  </conditionalFormatting>
  <conditionalFormatting sqref="AJ30:AL30">
    <cfRule type="containsText" dxfId="302" priority="11" operator="containsText" text=" ">
      <formula>NOT(ISERROR(SEARCH(" ",AJ30)))</formula>
    </cfRule>
  </conditionalFormatting>
  <conditionalFormatting sqref="AL30">
    <cfRule type="containsText" dxfId="301" priority="9" operator="containsText" text=" ">
      <formula>NOT(ISERROR(SEARCH(" ",AL30)))</formula>
    </cfRule>
  </conditionalFormatting>
  <conditionalFormatting sqref="S31">
    <cfRule type="containsText" dxfId="300" priority="91" operator="containsText" text=" ">
      <formula>NOT(ISERROR(SEARCH(" ",S31)))</formula>
    </cfRule>
  </conditionalFormatting>
  <conditionalFormatting sqref="W31">
    <cfRule type="containsText" dxfId="299" priority="72" operator="containsText" text=" ">
      <formula>NOT(ISERROR(SEARCH(" ",W31)))</formula>
    </cfRule>
    <cfRule type="containsText" dxfId="298" priority="80" operator="containsText" text=" ">
      <formula>NOT(ISERROR(SEARCH(" ",W31)))</formula>
    </cfRule>
  </conditionalFormatting>
  <conditionalFormatting sqref="X31:Y31">
    <cfRule type="containsText" dxfId="297" priority="73" operator="containsText" text=" ">
      <formula>NOT(ISERROR(SEARCH(" ",X31)))</formula>
    </cfRule>
    <cfRule type="containsText" dxfId="296" priority="81" operator="containsText" text=" ">
      <formula>NOT(ISERROR(SEARCH(" ",X31)))</formula>
    </cfRule>
  </conditionalFormatting>
  <conditionalFormatting sqref="Z31">
    <cfRule type="containsText" dxfId="295" priority="67" operator="containsText" text=" ">
      <formula>NOT(ISERROR(SEARCH(" ",Z31)))</formula>
    </cfRule>
    <cfRule type="containsText" dxfId="294" priority="75" operator="containsText" text=" ">
      <formula>NOT(ISERROR(SEARCH(" ",Z31)))</formula>
    </cfRule>
  </conditionalFormatting>
  <conditionalFormatting sqref="AB31:AC31">
    <cfRule type="containsText" dxfId="293" priority="69" operator="containsText" text=" ">
      <formula>NOT(ISERROR(SEARCH(" ",AB31)))</formula>
    </cfRule>
    <cfRule type="containsText" dxfId="292" priority="77" operator="containsText" text=" ">
      <formula>NOT(ISERROR(SEARCH(" ",AB31)))</formula>
    </cfRule>
  </conditionalFormatting>
  <conditionalFormatting sqref="AD31">
    <cfRule type="containsText" dxfId="291" priority="71" operator="containsText" text=" ">
      <formula>NOT(ISERROR(SEARCH(" ",AD31)))</formula>
    </cfRule>
    <cfRule type="containsText" dxfId="290" priority="79" operator="containsText" text=" ">
      <formula>NOT(ISERROR(SEARCH(" ",AD31)))</formula>
    </cfRule>
  </conditionalFormatting>
  <conditionalFormatting sqref="AF31:AG31">
    <cfRule type="containsText" dxfId="289" priority="68" operator="containsText" text=" ">
      <formula>NOT(ISERROR(SEARCH(" ",AF31)))</formula>
    </cfRule>
    <cfRule type="containsText" dxfId="288" priority="76" operator="containsText" text=" ">
      <formula>NOT(ISERROR(SEARCH(" ",AF31)))</formula>
    </cfRule>
  </conditionalFormatting>
  <conditionalFormatting sqref="AH31">
    <cfRule type="containsText" dxfId="287" priority="70" operator="containsText" text=" ">
      <formula>NOT(ISERROR(SEARCH(" ",AH31)))</formula>
    </cfRule>
    <cfRule type="containsText" dxfId="286" priority="78" operator="containsText" text=" ">
      <formula>NOT(ISERROR(SEARCH(" ",AH31)))</formula>
    </cfRule>
  </conditionalFormatting>
  <conditionalFormatting sqref="AJ31:AK31">
    <cfRule type="containsText" dxfId="285" priority="4" operator="containsText" text=" ">
      <formula>NOT(ISERROR(SEARCH(" ",AJ31)))</formula>
    </cfRule>
  </conditionalFormatting>
  <conditionalFormatting sqref="AJ31:AL31">
    <cfRule type="containsText" dxfId="284" priority="7" operator="containsText" text=" ">
      <formula>NOT(ISERROR(SEARCH(" ",AJ31)))</formula>
    </cfRule>
  </conditionalFormatting>
  <conditionalFormatting sqref="AL31">
    <cfRule type="containsText" dxfId="283" priority="5" operator="containsText" text=" ">
      <formula>NOT(ISERROR(SEARCH(" ",AL31)))</formula>
    </cfRule>
  </conditionalFormatting>
  <conditionalFormatting sqref="S32">
    <cfRule type="containsText" dxfId="282" priority="93" operator="containsText" text=" ">
      <formula>NOT(ISERROR(SEARCH(" ",S32)))</formula>
    </cfRule>
    <cfRule type="containsText" dxfId="281" priority="94" operator="containsText" text=" ">
      <formula>NOT(ISERROR(SEARCH(" ",S32)))</formula>
    </cfRule>
  </conditionalFormatting>
  <conditionalFormatting sqref="W32">
    <cfRule type="containsText" dxfId="280" priority="54" operator="containsText" text=" ">
      <formula>NOT(ISERROR(SEARCH(" ",W32)))</formula>
    </cfRule>
    <cfRule type="containsText" dxfId="279" priority="62" operator="containsText" text=" ">
      <formula>NOT(ISERROR(SEARCH(" ",W32)))</formula>
    </cfRule>
  </conditionalFormatting>
  <conditionalFormatting sqref="X32:Y32">
    <cfRule type="containsText" dxfId="278" priority="55" operator="containsText" text=" ">
      <formula>NOT(ISERROR(SEARCH(" ",X32)))</formula>
    </cfRule>
    <cfRule type="containsText" dxfId="277" priority="63" operator="containsText" text=" ">
      <formula>NOT(ISERROR(SEARCH(" ",X32)))</formula>
    </cfRule>
  </conditionalFormatting>
  <conditionalFormatting sqref="Z32">
    <cfRule type="containsText" dxfId="276" priority="49" operator="containsText" text=" ">
      <formula>NOT(ISERROR(SEARCH(" ",Z32)))</formula>
    </cfRule>
    <cfRule type="containsText" dxfId="275" priority="57" operator="containsText" text=" ">
      <formula>NOT(ISERROR(SEARCH(" ",Z32)))</formula>
    </cfRule>
  </conditionalFormatting>
  <conditionalFormatting sqref="AB32:AC32">
    <cfRule type="containsText" dxfId="274" priority="51" operator="containsText" text=" ">
      <formula>NOT(ISERROR(SEARCH(" ",AB32)))</formula>
    </cfRule>
    <cfRule type="containsText" dxfId="273" priority="59" operator="containsText" text=" ">
      <formula>NOT(ISERROR(SEARCH(" ",AB32)))</formula>
    </cfRule>
  </conditionalFormatting>
  <conditionalFormatting sqref="AD32">
    <cfRule type="containsText" dxfId="272" priority="53" operator="containsText" text=" ">
      <formula>NOT(ISERROR(SEARCH(" ",AD32)))</formula>
    </cfRule>
    <cfRule type="containsText" dxfId="271" priority="61" operator="containsText" text=" ">
      <formula>NOT(ISERROR(SEARCH(" ",AD32)))</formula>
    </cfRule>
  </conditionalFormatting>
  <conditionalFormatting sqref="AF32:AG32">
    <cfRule type="containsText" dxfId="270" priority="50" operator="containsText" text=" ">
      <formula>NOT(ISERROR(SEARCH(" ",AF32)))</formula>
    </cfRule>
    <cfRule type="containsText" dxfId="269" priority="58" operator="containsText" text=" ">
      <formula>NOT(ISERROR(SEARCH(" ",AF32)))</formula>
    </cfRule>
  </conditionalFormatting>
  <conditionalFormatting sqref="AH32">
    <cfRule type="containsText" dxfId="268" priority="52" operator="containsText" text=" ">
      <formula>NOT(ISERROR(SEARCH(" ",AH32)))</formula>
    </cfRule>
    <cfRule type="containsText" dxfId="267" priority="60" operator="containsText" text=" ">
      <formula>NOT(ISERROR(SEARCH(" ",AH32)))</formula>
    </cfRule>
  </conditionalFormatting>
  <conditionalFormatting sqref="AJ32:AK32">
    <cfRule type="containsText" dxfId="266" priority="86" operator="containsText" text=" ">
      <formula>NOT(ISERROR(SEARCH(" ",AJ32)))</formula>
    </cfRule>
  </conditionalFormatting>
  <conditionalFormatting sqref="AJ32:AL32">
    <cfRule type="containsText" dxfId="265" priority="89" operator="containsText" text=" ">
      <formula>NOT(ISERROR(SEARCH(" ",AJ32)))</formula>
    </cfRule>
  </conditionalFormatting>
  <conditionalFormatting sqref="AL32">
    <cfRule type="containsText" dxfId="264" priority="87" operator="containsText" text=" ">
      <formula>NOT(ISERROR(SEARCH(" ",AL32)))</formula>
    </cfRule>
  </conditionalFormatting>
  <conditionalFormatting sqref="S33">
    <cfRule type="containsText" dxfId="263" priority="92" operator="containsText" text=" ">
      <formula>NOT(ISERROR(SEARCH(" ",S33)))</formula>
    </cfRule>
    <cfRule type="containsText" dxfId="262" priority="95" operator="containsText" text=" ">
      <formula>NOT(ISERROR(SEARCH(" ",S33)))</formula>
    </cfRule>
  </conditionalFormatting>
  <conditionalFormatting sqref="W33">
    <cfRule type="containsText" dxfId="261" priority="36" operator="containsText" text=" ">
      <formula>NOT(ISERROR(SEARCH(" ",W33)))</formula>
    </cfRule>
    <cfRule type="containsText" dxfId="260" priority="44" operator="containsText" text=" ">
      <formula>NOT(ISERROR(SEARCH(" ",W33)))</formula>
    </cfRule>
  </conditionalFormatting>
  <conditionalFormatting sqref="X33:Y33">
    <cfRule type="containsText" dxfId="259" priority="37" operator="containsText" text=" ">
      <formula>NOT(ISERROR(SEARCH(" ",X33)))</formula>
    </cfRule>
    <cfRule type="containsText" dxfId="258" priority="45" operator="containsText" text=" ">
      <formula>NOT(ISERROR(SEARCH(" ",X33)))</formula>
    </cfRule>
  </conditionalFormatting>
  <conditionalFormatting sqref="Z33">
    <cfRule type="containsText" dxfId="257" priority="31" operator="containsText" text=" ">
      <formula>NOT(ISERROR(SEARCH(" ",Z33)))</formula>
    </cfRule>
    <cfRule type="containsText" dxfId="256" priority="39" operator="containsText" text=" ">
      <formula>NOT(ISERROR(SEARCH(" ",Z33)))</formula>
    </cfRule>
  </conditionalFormatting>
  <conditionalFormatting sqref="AB33:AC33">
    <cfRule type="containsText" dxfId="255" priority="33" operator="containsText" text=" ">
      <formula>NOT(ISERROR(SEARCH(" ",AB33)))</formula>
    </cfRule>
    <cfRule type="containsText" dxfId="254" priority="41" operator="containsText" text=" ">
      <formula>NOT(ISERROR(SEARCH(" ",AB33)))</formula>
    </cfRule>
  </conditionalFormatting>
  <conditionalFormatting sqref="AD33">
    <cfRule type="containsText" dxfId="253" priority="35" operator="containsText" text=" ">
      <formula>NOT(ISERROR(SEARCH(" ",AD33)))</formula>
    </cfRule>
    <cfRule type="containsText" dxfId="252" priority="43" operator="containsText" text=" ">
      <formula>NOT(ISERROR(SEARCH(" ",AD33)))</formula>
    </cfRule>
  </conditionalFormatting>
  <conditionalFormatting sqref="AF33:AG33">
    <cfRule type="containsText" dxfId="251" priority="32" operator="containsText" text=" ">
      <formula>NOT(ISERROR(SEARCH(" ",AF33)))</formula>
    </cfRule>
    <cfRule type="containsText" dxfId="250" priority="40" operator="containsText" text=" ">
      <formula>NOT(ISERROR(SEARCH(" ",AF33)))</formula>
    </cfRule>
  </conditionalFormatting>
  <conditionalFormatting sqref="AH33">
    <cfRule type="containsText" dxfId="249" priority="34" operator="containsText" text=" ">
      <formula>NOT(ISERROR(SEARCH(" ",AH33)))</formula>
    </cfRule>
    <cfRule type="containsText" dxfId="248" priority="42" operator="containsText" text=" ">
      <formula>NOT(ISERROR(SEARCH(" ",AH33)))</formula>
    </cfRule>
  </conditionalFormatting>
  <conditionalFormatting sqref="AJ33:AK33">
    <cfRule type="containsText" dxfId="247" priority="82" operator="containsText" text=" ">
      <formula>NOT(ISERROR(SEARCH(" ",AJ33)))</formula>
    </cfRule>
  </conditionalFormatting>
  <conditionalFormatting sqref="AJ33:AL33">
    <cfRule type="containsText" dxfId="246" priority="85" operator="containsText" text=" ">
      <formula>NOT(ISERROR(SEARCH(" ",AJ33)))</formula>
    </cfRule>
  </conditionalFormatting>
  <conditionalFormatting sqref="AL33">
    <cfRule type="containsText" dxfId="245" priority="83" operator="containsText" text=" ">
      <formula>NOT(ISERROR(SEARCH(" ",AL33)))</formula>
    </cfRule>
  </conditionalFormatting>
  <conditionalFormatting sqref="A24:A33">
    <cfRule type="containsText" dxfId="244" priority="307" operator="containsText" text=" ">
      <formula>NOT(ISERROR(SEARCH(" ",A24)))</formula>
    </cfRule>
  </conditionalFormatting>
  <conditionalFormatting sqref="A34:A47">
    <cfRule type="containsText" dxfId="243" priority="3" operator="containsText" text=" ">
      <formula>NOT(ISERROR(SEARCH(" ",A34)))</formula>
    </cfRule>
  </conditionalFormatting>
  <conditionalFormatting sqref="E34:E47">
    <cfRule type="containsText" dxfId="242" priority="2" operator="containsText" text=" ">
      <formula>NOT(ISERROR(SEARCH(" ",E34)))</formula>
    </cfRule>
  </conditionalFormatting>
  <conditionalFormatting sqref="F10:F12">
    <cfRule type="containsText" dxfId="241" priority="662" operator="containsText" text=" ">
      <formula>NOT(ISERROR(SEARCH(" ",F10)))</formula>
    </cfRule>
  </conditionalFormatting>
  <conditionalFormatting sqref="F20:F21">
    <cfRule type="containsText" dxfId="240" priority="560" operator="containsText" text=" ">
      <formula>NOT(ISERROR(SEARCH(" ",F20)))</formula>
    </cfRule>
  </conditionalFormatting>
  <conditionalFormatting sqref="F23:F33">
    <cfRule type="containsText" dxfId="239" priority="430" operator="containsText" text=" ">
      <formula>NOT(ISERROR(SEARCH(" ",F23)))</formula>
    </cfRule>
  </conditionalFormatting>
  <conditionalFormatting sqref="M22:M23">
    <cfRule type="containsText" dxfId="238" priority="564" operator="containsText" text=" ">
      <formula>NOT(ISERROR(SEARCH(" ",M22)))</formula>
    </cfRule>
  </conditionalFormatting>
  <conditionalFormatting sqref="N3:N4">
    <cfRule type="containsText" dxfId="237" priority="736" operator="containsText" text=" ">
      <formula>NOT(ISERROR(SEARCH(" ",N3)))</formula>
    </cfRule>
  </conditionalFormatting>
  <conditionalFormatting sqref="V10:V12">
    <cfRule type="containsText" dxfId="236" priority="577" operator="containsText" text=" ">
      <formula>NOT(ISERROR(SEARCH(" ",V10)))</formula>
    </cfRule>
    <cfRule type="containsText" dxfId="235" priority="578" operator="containsText" text=" ">
      <formula>NOT(ISERROR(SEARCH(" ",V10)))</formula>
    </cfRule>
  </conditionalFormatting>
  <conditionalFormatting sqref="V20:V23">
    <cfRule type="containsText" dxfId="234" priority="506" operator="containsText" text=" ">
      <formula>NOT(ISERROR(SEARCH(" ",V20)))</formula>
    </cfRule>
    <cfRule type="containsText" dxfId="233" priority="507" operator="containsText" text=" ">
      <formula>NOT(ISERROR(SEARCH(" ",V20)))</formula>
    </cfRule>
  </conditionalFormatting>
  <conditionalFormatting sqref="V24:V27">
    <cfRule type="containsText" dxfId="232" priority="284" operator="containsText" text=" ">
      <formula>NOT(ISERROR(SEARCH(" ",V24)))</formula>
    </cfRule>
    <cfRule type="containsText" dxfId="231" priority="285" operator="containsText" text=" ">
      <formula>NOT(ISERROR(SEARCH(" ",V24)))</formula>
    </cfRule>
  </conditionalFormatting>
  <conditionalFormatting sqref="V28:V29">
    <cfRule type="containsText" dxfId="230" priority="191" operator="containsText" text=" ">
      <formula>NOT(ISERROR(SEARCH(" ",V28)))</formula>
    </cfRule>
    <cfRule type="containsText" dxfId="229" priority="192" operator="containsText" text=" ">
      <formula>NOT(ISERROR(SEARCH(" ",V28)))</formula>
    </cfRule>
  </conditionalFormatting>
  <conditionalFormatting sqref="V30:V33">
    <cfRule type="containsText" dxfId="228" priority="98" operator="containsText" text=" ">
      <formula>NOT(ISERROR(SEARCH(" ",V30)))</formula>
    </cfRule>
    <cfRule type="containsText" dxfId="227" priority="99" operator="containsText" text=" ">
      <formula>NOT(ISERROR(SEARCH(" ",V30)))</formula>
    </cfRule>
  </conditionalFormatting>
  <conditionalFormatting sqref="AA30:AA33">
    <cfRule type="containsText" dxfId="226" priority="102" operator="containsText" text=" ">
      <formula>NOT(ISERROR(SEARCH(" ",AA30)))</formula>
    </cfRule>
    <cfRule type="containsText" dxfId="225" priority="110" operator="containsText" text=" ">
      <formula>NOT(ISERROR(SEARCH(" ",AA30)))</formula>
    </cfRule>
  </conditionalFormatting>
  <conditionalFormatting sqref="AE29:AE33">
    <cfRule type="containsText" dxfId="224" priority="157" operator="containsText" text=" ">
      <formula>NOT(ISERROR(SEARCH(" ",AE29)))</formula>
    </cfRule>
    <cfRule type="containsText" dxfId="223" priority="158" operator="containsText" text=" ">
      <formula>NOT(ISERROR(SEARCH(" ",AE29)))</formula>
    </cfRule>
  </conditionalFormatting>
  <conditionalFormatting sqref="AI29:AI33">
    <cfRule type="containsText" dxfId="222" priority="14" operator="containsText" text=" ">
      <formula>NOT(ISERROR(SEARCH(" ",AI29)))</formula>
    </cfRule>
  </conditionalFormatting>
  <conditionalFormatting sqref="AU10:AU12">
    <cfRule type="containsText" dxfId="221" priority="636" operator="containsText" text=" ">
      <formula>NOT(ISERROR(SEARCH(" ",AU10)))</formula>
    </cfRule>
  </conditionalFormatting>
  <conditionalFormatting sqref="AV10:AV12">
    <cfRule type="containsText" dxfId="220" priority="635" operator="containsText" text=" ">
      <formula>NOT(ISERROR(SEARCH(" ",AV10)))</formula>
    </cfRule>
  </conditionalFormatting>
  <conditionalFormatting sqref="AZ14:AZ17">
    <cfRule type="containsText" dxfId="219" priority="827" operator="containsText" text=" ">
      <formula>NOT(ISERROR(SEARCH(" ",AZ14)))</formula>
    </cfRule>
  </conditionalFormatting>
  <conditionalFormatting sqref="BB14:BB17">
    <cfRule type="containsText" dxfId="218" priority="828" operator="containsText" text=" ">
      <formula>NOT(ISERROR(SEARCH(" ",BB14)))</formula>
    </cfRule>
  </conditionalFormatting>
  <conditionalFormatting sqref="G1 AU13:AW15 AV16:AW16 AU17:AW19">
    <cfRule type="containsText" dxfId="217" priority="739" operator="containsText" text=" ">
      <formula>NOT(ISERROR(SEARCH(" ",G1)))</formula>
    </cfRule>
  </conditionalFormatting>
  <conditionalFormatting sqref="J5:K7 H1:K1 I3:M4 K2 L1:L2 L5:N21 L22:L23 P21:R21 P11:R18 P19:S19 L24:N1048576 I8:K1048576 P24:R1048576 AU34:AW1048576 AM24:AT1048576 S44:AL1048576 AX46:BD1048576 BF10:XFD1048576 O1:O1048576">
    <cfRule type="containsText" dxfId="216" priority="571" operator="containsText" text=" ">
      <formula>NOT(ISERROR(SEARCH(" ",H1)))</formula>
    </cfRule>
  </conditionalFormatting>
  <conditionalFormatting sqref="M1 BD8:BD9 BF5:XFD6 AX4:BB6 AW5:AW6 AW8:AW9 AX8:BB8 BF8:XFD9">
    <cfRule type="containsText" dxfId="215" priority="737" operator="containsText" text=" ">
      <formula>NOT(ISERROR(SEARCH(" ",M1)))</formula>
    </cfRule>
  </conditionalFormatting>
  <conditionalFormatting sqref="N1 AB18:AP18">
    <cfRule type="containsText" dxfId="214" priority="735" operator="containsText" text=" ">
      <formula>NOT(ISERROR(SEARCH(" ",N1)))</formula>
    </cfRule>
  </conditionalFormatting>
  <conditionalFormatting sqref="P1:R3">
    <cfRule type="containsText" dxfId="213" priority="814" operator="containsText" text=" ">
      <formula>NOT(ISERROR(SEARCH(" ",P1)))</formula>
    </cfRule>
  </conditionalFormatting>
  <conditionalFormatting sqref="M2 AX9:BB12">
    <cfRule type="containsText" dxfId="212" priority="738" operator="containsText" text=" ">
      <formula>NOT(ISERROR(SEARCH(" ",M2)))</formula>
    </cfRule>
  </conditionalFormatting>
  <conditionalFormatting sqref="A17:G19 A13:G14 G10:G12 T4 G15:G16 AM16:AP16 AE13:AP15 AI10:AP12 BC29:BD45 H10:H19 B24:E33 G24:H33 A48:H1048576 A20:C21 A22:A23 A10:E12 BD10:BD28 A15:E16 B34:D47 F34:H47">
    <cfRule type="containsText" dxfId="211" priority="811" operator="containsText" text=" ">
      <formula>NOT(ISERROR(SEARCH(" ",A4)))</formula>
    </cfRule>
  </conditionalFormatting>
  <conditionalFormatting sqref="AF4 W19:AP19 AB17:AP17 AB34:AL43 S36:AA43">
    <cfRule type="containsText" dxfId="210" priority="819" operator="containsText" text=" ">
      <formula>NOT(ISERROR(SEARCH(" ",S4)))</formula>
    </cfRule>
  </conditionalFormatting>
  <conditionalFormatting sqref="X4 AB4">
    <cfRule type="containsText" dxfId="209" priority="831" operator="containsText" text=" ">
      <formula>NOT(ISERROR(SEARCH(" ",X4)))</formula>
    </cfRule>
  </conditionalFormatting>
  <conditionalFormatting sqref="B5:E5 AV5">
    <cfRule type="containsText" dxfId="208" priority="721" operator="containsText" text=" ">
      <formula>NOT(ISERROR(SEARCH(" ",B5)))</formula>
    </cfRule>
  </conditionalFormatting>
  <conditionalFormatting sqref="A6:B6 AV6">
    <cfRule type="containsText" dxfId="207" priority="731" operator="containsText" text=" ">
      <formula>NOT(ISERROR(SEARCH(" ",A6)))</formula>
    </cfRule>
  </conditionalFormatting>
  <conditionalFormatting sqref="B7:E7 AV7">
    <cfRule type="containsText" dxfId="206" priority="349" operator="containsText" text=" ">
      <formula>NOT(ISERROR(SEARCH(" ",B7)))</formula>
    </cfRule>
  </conditionalFormatting>
  <conditionalFormatting sqref="BF7:XFD7 AW7:BB7">
    <cfRule type="containsText" dxfId="205" priority="351" operator="containsText" text=" ">
      <formula>NOT(ISERROR(SEARCH(" ",AW7)))</formula>
    </cfRule>
  </conditionalFormatting>
  <conditionalFormatting sqref="T8:V8 V9">
    <cfRule type="containsText" dxfId="204" priority="775" operator="containsText" text=" ">
      <formula>NOT(ISERROR(SEARCH(" ",T8)))</formula>
    </cfRule>
    <cfRule type="containsText" dxfId="203" priority="797" operator="containsText" text=" ">
      <formula>NOT(ISERROR(SEARCH(" ",T8)))</formula>
    </cfRule>
  </conditionalFormatting>
  <conditionalFormatting sqref="B9:D9 W9:Z9 AV9">
    <cfRule type="containsText" dxfId="202" priority="833" operator="containsText" text=" ">
      <formula>NOT(ISERROR(SEARCH(" ",B9)))</formula>
    </cfRule>
  </conditionalFormatting>
  <conditionalFormatting sqref="P9:R10">
    <cfRule type="containsText" dxfId="201" priority="815" operator="containsText" text=" ">
      <formula>NOT(ISERROR(SEARCH(" ",P9)))</formula>
    </cfRule>
  </conditionalFormatting>
  <conditionalFormatting sqref="AA9:AD9 AB13:AD15">
    <cfRule type="containsText" dxfId="200" priority="823" operator="containsText" text=" ">
      <formula>NOT(ISERROR(SEARCH(" ",AA9)))</formula>
    </cfRule>
  </conditionalFormatting>
  <conditionalFormatting sqref="AI9:AL9 AU9">
    <cfRule type="containsText" dxfId="199" priority="821" operator="containsText" text=" ">
      <formula>NOT(ISERROR(SEARCH(" ",AI9)))</formula>
    </cfRule>
  </conditionalFormatting>
  <conditionalFormatting sqref="T10:U11">
    <cfRule type="containsText" dxfId="198" priority="632" operator="containsText" text=" ">
      <formula>NOT(ISERROR(SEARCH(" ",T10)))</formula>
    </cfRule>
    <cfRule type="containsText" dxfId="197" priority="633" operator="containsText" text=" ">
      <formula>NOT(ISERROR(SEARCH(" ",T10)))</formula>
    </cfRule>
  </conditionalFormatting>
  <conditionalFormatting sqref="AQ10:AT16">
    <cfRule type="containsText" dxfId="196" priority="710" operator="containsText" text=" ">
      <formula>NOT(ISERROR(SEARCH(" ",AQ10)))</formula>
    </cfRule>
  </conditionalFormatting>
  <conditionalFormatting sqref="AX21:BB28 AX20:BA20 AZ18:BB19 BA14:BA17 AX14:AY17 AX13:BA13">
    <cfRule type="containsText" dxfId="195" priority="830" operator="containsText" text=" ">
      <formula>NOT(ISERROR(SEARCH(" ",AX13)))</formula>
    </cfRule>
  </conditionalFormatting>
  <conditionalFormatting sqref="AQ17:AT19">
    <cfRule type="containsText" dxfId="194" priority="711" operator="containsText" text=" ">
      <formula>NOT(ISERROR(SEARCH(" ",AQ17)))</formula>
    </cfRule>
  </conditionalFormatting>
  <conditionalFormatting sqref="D20:E21 AI20:AP21 G20:H21">
    <cfRule type="containsText" dxfId="193" priority="562" operator="containsText" text=" ">
      <formula>NOT(ISERROR(SEARCH(" ",D20)))</formula>
    </cfRule>
  </conditionalFormatting>
  <conditionalFormatting sqref="T20:U21">
    <cfRule type="containsText" dxfId="192" priority="558" operator="containsText" text=" ">
      <formula>NOT(ISERROR(SEARCH(" ",T20)))</formula>
    </cfRule>
    <cfRule type="containsText" dxfId="191" priority="559" operator="containsText" text=" ">
      <formula>NOT(ISERROR(SEARCH(" ",T20)))</formula>
    </cfRule>
  </conditionalFormatting>
  <conditionalFormatting sqref="AQ20:AT21">
    <cfRule type="containsText" dxfId="190" priority="561" operator="containsText" text=" ">
      <formula>NOT(ISERROR(SEARCH(" ",AQ20)))</formula>
    </cfRule>
  </conditionalFormatting>
  <conditionalFormatting sqref="B22:C23">
    <cfRule type="containsText" dxfId="189" priority="495" operator="containsText" text=" ">
      <formula>NOT(ISERROR(SEARCH(" ",B22)))</formula>
    </cfRule>
  </conditionalFormatting>
  <conditionalFormatting sqref="D22:E23 G22:H23 AM22:AP23">
    <cfRule type="containsText" dxfId="188" priority="492" operator="containsText" text=" ">
      <formula>NOT(ISERROR(SEARCH(" ",D22)))</formula>
    </cfRule>
  </conditionalFormatting>
  <conditionalFormatting sqref="N22:N23 P23:R23">
    <cfRule type="containsText" dxfId="187" priority="494" operator="containsText" text=" ">
      <formula>NOT(ISERROR(SEARCH(" ",N22)))</formula>
    </cfRule>
  </conditionalFormatting>
  <conditionalFormatting sqref="T22:U23">
    <cfRule type="containsText" dxfId="186" priority="488" operator="containsText" text=" ">
      <formula>NOT(ISERROR(SEARCH(" ",T22)))</formula>
    </cfRule>
    <cfRule type="containsText" dxfId="185" priority="489" operator="containsText" text=" ">
      <formula>NOT(ISERROR(SEARCH(" ",T22)))</formula>
    </cfRule>
  </conditionalFormatting>
  <conditionalFormatting sqref="AQ22:AT23">
    <cfRule type="containsText" dxfId="184" priority="491" operator="containsText" text=" ">
      <formula>NOT(ISERROR(SEARCH(" ",AQ22)))</formula>
    </cfRule>
  </conditionalFormatting>
  <conditionalFormatting sqref="AU22 AU24 AU26 AU28 AU30 AU32">
    <cfRule type="containsText" dxfId="183" priority="370" operator="containsText" text=" ">
      <formula>NOT(ISERROR(SEARCH(" ",AU22)))</formula>
    </cfRule>
  </conditionalFormatting>
  <conditionalFormatting sqref="AV22 AV24 AV26 AV28 AV30 AV32">
    <cfRule type="containsText" dxfId="182" priority="371" operator="containsText" text=" ">
      <formula>NOT(ISERROR(SEARCH(" ",AV22)))</formula>
    </cfRule>
  </conditionalFormatting>
  <conditionalFormatting sqref="AW22 AW24 AW26 AW28 AW30 AW32">
    <cfRule type="containsText" dxfId="181" priority="361" operator="containsText" text=" ">
      <formula>NOT(ISERROR(SEARCH(" ",AW22)))</formula>
    </cfRule>
  </conditionalFormatting>
  <conditionalFormatting sqref="AU23 AU25 AU27 AU29 AU31 AU33">
    <cfRule type="containsText" dxfId="180" priority="368" operator="containsText" text=" ">
      <formula>NOT(ISERROR(SEARCH(" ",AU23)))</formula>
    </cfRule>
  </conditionalFormatting>
  <conditionalFormatting sqref="AV23 AV25 AV27 AV29 AV31 AV33">
    <cfRule type="containsText" dxfId="179" priority="369" operator="containsText" text=" ">
      <formula>NOT(ISERROR(SEARCH(" ",AV23)))</formula>
    </cfRule>
  </conditionalFormatting>
  <conditionalFormatting sqref="AW23 AW25 AW27 AW29 AW31 AW33">
    <cfRule type="containsText" dxfId="178" priority="360" operator="containsText" text=" ">
      <formula>NOT(ISERROR(SEARCH(" ",AW23)))</formula>
    </cfRule>
  </conditionalFormatting>
  <conditionalFormatting sqref="T24:U25">
    <cfRule type="containsText" dxfId="177" priority="304" operator="containsText" text=" ">
      <formula>NOT(ISERROR(SEARCH(" ",T24)))</formula>
    </cfRule>
    <cfRule type="containsText" dxfId="176" priority="305" operator="containsText" text=" ">
      <formula>NOT(ISERROR(SEARCH(" ",T24)))</formula>
    </cfRule>
  </conditionalFormatting>
  <conditionalFormatting sqref="T26:U27">
    <cfRule type="containsText" dxfId="175" priority="282" operator="containsText" text=" ">
      <formula>NOT(ISERROR(SEARCH(" ",T26)))</formula>
    </cfRule>
    <cfRule type="containsText" dxfId="174" priority="283" operator="containsText" text=" ">
      <formula>NOT(ISERROR(SEARCH(" ",T26)))</formula>
    </cfRule>
  </conditionalFormatting>
  <conditionalFormatting sqref="T28:U29">
    <cfRule type="containsText" dxfId="173" priority="211" operator="containsText" text=" ">
      <formula>NOT(ISERROR(SEARCH(" ",T28)))</formula>
    </cfRule>
    <cfRule type="containsText" dxfId="172" priority="212" operator="containsText" text=" ">
      <formula>NOT(ISERROR(SEARCH(" ",T28)))</formula>
    </cfRule>
  </conditionalFormatting>
  <conditionalFormatting sqref="AI29:AL29 AI30:AI33">
    <cfRule type="containsText" dxfId="171" priority="15" operator="containsText" text=" ">
      <formula>NOT(ISERROR(SEARCH(" ",AI29)))</formula>
    </cfRule>
  </conditionalFormatting>
  <conditionalFormatting sqref="T30:U31">
    <cfRule type="containsText" dxfId="170" priority="118" operator="containsText" text=" ">
      <formula>NOT(ISERROR(SEARCH(" ",T30)))</formula>
    </cfRule>
    <cfRule type="containsText" dxfId="169" priority="119" operator="containsText" text=" ">
      <formula>NOT(ISERROR(SEARCH(" ",T30)))</formula>
    </cfRule>
  </conditionalFormatting>
  <conditionalFormatting sqref="T32:U33">
    <cfRule type="containsText" dxfId="168" priority="96" operator="containsText" text=" ">
      <formula>NOT(ISERROR(SEARCH(" ",T32)))</formula>
    </cfRule>
    <cfRule type="containsText" dxfId="167" priority="97" operator="containsText" text=" ">
      <formula>NOT(ISERROR(SEARCH(" ",T32)))</formula>
    </cfRule>
  </conditionalFormatting>
  <pageMargins left="0.7" right="0.7" top="0.75" bottom="0.75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D52"/>
  <sheetViews>
    <sheetView topLeftCell="D1" workbookViewId="0">
      <selection activeCell="B4" sqref="B4"/>
    </sheetView>
  </sheetViews>
  <sheetFormatPr defaultColWidth="9" defaultRowHeight="15.6" x14ac:dyDescent="0.25"/>
  <cols>
    <col min="1" max="1" width="20.77734375" style="10" customWidth="1"/>
    <col min="2" max="2" width="15.88671875" style="10" customWidth="1"/>
    <col min="3" max="3" width="14.109375" style="10" customWidth="1"/>
    <col min="4" max="4" width="30.44140625" style="10" customWidth="1"/>
    <col min="5" max="5" width="8.44140625" style="10" customWidth="1"/>
    <col min="6" max="6" width="35.21875" style="10" customWidth="1"/>
    <col min="7" max="7" width="7.21875" style="10" customWidth="1"/>
    <col min="8" max="8" width="35.21875" style="10" customWidth="1"/>
    <col min="9" max="9" width="10" style="10" customWidth="1"/>
    <col min="10" max="10" width="7.88671875" style="10" customWidth="1"/>
    <col min="11" max="11" width="9.21875" style="10" customWidth="1"/>
    <col min="12" max="12" width="5.44140625" style="10" customWidth="1"/>
    <col min="13" max="13" width="7.21875" style="10" customWidth="1"/>
    <col min="14" max="14" width="9.6640625" style="10" customWidth="1"/>
    <col min="15" max="15" width="9.21875" style="10" customWidth="1"/>
    <col min="16" max="16" width="5.44140625" style="10" customWidth="1"/>
    <col min="17" max="17" width="7.21875" style="10" customWidth="1"/>
    <col min="18" max="18" width="10.109375" style="10" customWidth="1"/>
    <col min="19" max="19" width="9.21875" style="10" customWidth="1"/>
    <col min="20" max="20" width="5.44140625" style="10" customWidth="1"/>
    <col min="21" max="21" width="7.21875" style="10" customWidth="1"/>
    <col min="22" max="22" width="10.109375" style="10" customWidth="1"/>
    <col min="23" max="23" width="9.21875" style="10" customWidth="1"/>
    <col min="24" max="25" width="9" style="10"/>
    <col min="26" max="26" width="11.6640625" style="10" customWidth="1"/>
    <col min="27" max="27" width="12.21875" style="10" customWidth="1"/>
    <col min="28" max="28" width="9.21875" style="10" customWidth="1"/>
    <col min="29" max="16384" width="9" style="10"/>
  </cols>
  <sheetData>
    <row r="1" spans="1:30" x14ac:dyDescent="0.35">
      <c r="A1" s="32" t="s">
        <v>0</v>
      </c>
      <c r="B1" s="32" t="s">
        <v>0</v>
      </c>
      <c r="C1" s="32" t="s">
        <v>271</v>
      </c>
      <c r="D1" s="32" t="s">
        <v>0</v>
      </c>
      <c r="E1" s="32" t="s">
        <v>271</v>
      </c>
      <c r="F1" s="32" t="s">
        <v>0</v>
      </c>
      <c r="G1" s="32" t="s">
        <v>271</v>
      </c>
      <c r="H1" s="32" t="s">
        <v>0</v>
      </c>
      <c r="I1" s="32" t="s">
        <v>271</v>
      </c>
      <c r="K1" s="10" t="s">
        <v>337</v>
      </c>
    </row>
    <row r="2" spans="1:30" x14ac:dyDescent="0.35">
      <c r="A2" s="32" t="s">
        <v>17</v>
      </c>
      <c r="B2" s="32" t="s">
        <v>17</v>
      </c>
      <c r="C2" s="32" t="s">
        <v>17</v>
      </c>
      <c r="D2" s="32" t="s">
        <v>18</v>
      </c>
      <c r="E2" s="32" t="s">
        <v>17</v>
      </c>
      <c r="F2" s="32" t="s">
        <v>18</v>
      </c>
      <c r="G2" s="32" t="s">
        <v>17</v>
      </c>
      <c r="H2" s="32" t="s">
        <v>18</v>
      </c>
      <c r="I2" s="32" t="s">
        <v>17</v>
      </c>
    </row>
    <row r="3" spans="1:30" x14ac:dyDescent="0.4">
      <c r="A3" s="32" t="s">
        <v>338</v>
      </c>
      <c r="B3" s="32" t="s">
        <v>276</v>
      </c>
      <c r="C3" s="32" t="s">
        <v>283</v>
      </c>
      <c r="D3" s="32" t="s">
        <v>38</v>
      </c>
      <c r="E3" s="32" t="s">
        <v>339</v>
      </c>
      <c r="F3" s="32" t="s">
        <v>39</v>
      </c>
      <c r="G3" s="32" t="s">
        <v>340</v>
      </c>
      <c r="H3" s="32" t="s">
        <v>341</v>
      </c>
      <c r="I3" s="32" t="s">
        <v>342</v>
      </c>
      <c r="K3" s="37" t="s">
        <v>343</v>
      </c>
      <c r="L3" s="38"/>
      <c r="M3" s="38"/>
      <c r="N3" s="38"/>
      <c r="O3" s="37" t="s">
        <v>344</v>
      </c>
      <c r="P3" s="38"/>
      <c r="Q3" s="37"/>
      <c r="R3" s="38"/>
      <c r="S3" s="37" t="s">
        <v>345</v>
      </c>
      <c r="T3" s="38"/>
      <c r="U3" s="37"/>
      <c r="V3" s="38"/>
    </row>
    <row r="4" spans="1:30" ht="92.4" x14ac:dyDescent="0.25">
      <c r="A4" s="22" t="s">
        <v>346</v>
      </c>
      <c r="B4" s="22" t="s">
        <v>347</v>
      </c>
      <c r="C4" s="35" t="s">
        <v>298</v>
      </c>
      <c r="D4" s="22" t="s">
        <v>348</v>
      </c>
      <c r="E4" s="22" t="s">
        <v>349</v>
      </c>
      <c r="F4" s="22" t="s">
        <v>350</v>
      </c>
      <c r="G4" s="22" t="s">
        <v>349</v>
      </c>
      <c r="H4" s="22" t="s">
        <v>351</v>
      </c>
      <c r="I4" s="22" t="s">
        <v>349</v>
      </c>
      <c r="K4" s="97" t="s">
        <v>352</v>
      </c>
      <c r="L4" s="98" t="s">
        <v>304</v>
      </c>
      <c r="M4" s="99" t="s">
        <v>305</v>
      </c>
      <c r="N4" s="100" t="s">
        <v>306</v>
      </c>
      <c r="O4" s="39" t="s">
        <v>307</v>
      </c>
      <c r="P4" s="40" t="s">
        <v>304</v>
      </c>
      <c r="Q4" s="41" t="s">
        <v>305</v>
      </c>
      <c r="R4" s="42" t="s">
        <v>306</v>
      </c>
      <c r="S4" s="43" t="s">
        <v>308</v>
      </c>
      <c r="T4" s="44" t="s">
        <v>304</v>
      </c>
      <c r="U4" s="45" t="s">
        <v>305</v>
      </c>
      <c r="V4" s="45" t="s">
        <v>306</v>
      </c>
      <c r="W4" s="28"/>
      <c r="Z4" s="49">
        <f>'充值活动|RMBActivities'!AX4</f>
        <v>0</v>
      </c>
      <c r="AA4" s="49" t="str">
        <f>'充值活动|RMBActivities'!AY4</f>
        <v>人民币价值</v>
      </c>
      <c r="AB4" s="49" t="str">
        <f>'充值活动|RMBActivities'!AZ4</f>
        <v>价值
钻石价值</v>
      </c>
      <c r="AC4" s="49" t="str">
        <f>'充值活动|RMBActivities'!BA4</f>
        <v>物品类型</v>
      </c>
      <c r="AD4" s="49" t="str">
        <f>'充值活动|RMBActivities'!BB4</f>
        <v>id</v>
      </c>
    </row>
    <row r="5" spans="1:30" x14ac:dyDescent="0.35">
      <c r="A5" s="10">
        <v>1301</v>
      </c>
      <c r="B5" s="10">
        <v>6</v>
      </c>
      <c r="C5" s="10">
        <v>50</v>
      </c>
      <c r="D5" s="24" t="str">
        <f t="shared" ref="D5" si="0">L5&amp;"|"&amp;M5&amp;"|"&amp;N5</f>
        <v>1|2|2588888</v>
      </c>
      <c r="E5" s="24">
        <v>25</v>
      </c>
      <c r="F5" s="24" t="str">
        <f>P5&amp;"|"&amp;Q5&amp;"|"&amp;R5</f>
        <v>1|2|1088888</v>
      </c>
      <c r="G5" s="24">
        <v>10</v>
      </c>
      <c r="H5" s="24" t="str">
        <f>T5&amp;"|"&amp;U5&amp;"|"&amp;V5</f>
        <v>1|2|1588888</v>
      </c>
      <c r="I5" s="10">
        <v>15</v>
      </c>
      <c r="K5" s="25" t="s">
        <v>20</v>
      </c>
      <c r="L5" s="10">
        <f>VLOOKUP(K5,$Z:$AD,4,0)</f>
        <v>1</v>
      </c>
      <c r="M5" s="10">
        <f>VLOOKUP(K5,$Z:$AD,5,0)</f>
        <v>2</v>
      </c>
      <c r="N5" s="25">
        <v>2588888</v>
      </c>
      <c r="O5" s="25" t="s">
        <v>20</v>
      </c>
      <c r="P5" s="10">
        <f>VLOOKUP(O5,$Z:$AD,4,0)</f>
        <v>1</v>
      </c>
      <c r="Q5" s="10">
        <f>VLOOKUP(O5,$Z:$AD,5,0)</f>
        <v>2</v>
      </c>
      <c r="R5" s="25">
        <v>1088888</v>
      </c>
      <c r="S5" s="25" t="s">
        <v>20</v>
      </c>
      <c r="T5" s="10">
        <f>VLOOKUP(S5,$Z:$AD,4,0)</f>
        <v>1</v>
      </c>
      <c r="U5" s="10">
        <f>VLOOKUP(S5,$Z:$AD,5,0)</f>
        <v>2</v>
      </c>
      <c r="V5" s="25">
        <v>1588888</v>
      </c>
      <c r="Z5" s="50" t="str">
        <f>'充值活动|RMBActivities'!AX5</f>
        <v>人民币</v>
      </c>
      <c r="AA5" s="51">
        <f>'充值活动|RMBActivities'!AY5</f>
        <v>1</v>
      </c>
      <c r="AB5" s="51">
        <f>'充值活动|RMBActivities'!AZ5</f>
        <v>10</v>
      </c>
      <c r="AC5" s="51">
        <f>'充值活动|RMBActivities'!BA5</f>
        <v>1</v>
      </c>
      <c r="AD5" s="52">
        <f>'充值活动|RMBActivities'!BB5</f>
        <v>0</v>
      </c>
    </row>
    <row r="6" spans="1:30" x14ac:dyDescent="0.35">
      <c r="D6" s="24"/>
      <c r="E6" s="24"/>
      <c r="F6" s="24"/>
      <c r="G6" s="24"/>
      <c r="H6" s="24"/>
      <c r="Z6" s="50" t="str">
        <f>'充值活动|RMBActivities'!AX6</f>
        <v>钻石</v>
      </c>
      <c r="AA6" s="51">
        <f>'充值活动|RMBActivities'!AY6</f>
        <v>0.1</v>
      </c>
      <c r="AB6" s="51">
        <f>'充值活动|RMBActivities'!AZ6</f>
        <v>1</v>
      </c>
      <c r="AC6" s="51">
        <f>'充值活动|RMBActivities'!BA6</f>
        <v>1</v>
      </c>
      <c r="AD6" s="52">
        <f>'充值活动|RMBActivities'!BB6</f>
        <v>1</v>
      </c>
    </row>
    <row r="7" spans="1:30" x14ac:dyDescent="0.35">
      <c r="D7" s="24"/>
      <c r="E7" s="24"/>
      <c r="F7" s="24"/>
      <c r="G7" s="24"/>
      <c r="H7" s="24"/>
      <c r="Z7" s="50" t="str">
        <f>'充值活动|RMBActivities'!AX8</f>
        <v>金币</v>
      </c>
      <c r="AA7" s="51">
        <f>'充值活动|RMBActivities'!AY8</f>
        <v>5.0000000000000004E-6</v>
      </c>
      <c r="AB7" s="51">
        <f>'充值活动|RMBActivities'!AZ8</f>
        <v>5.0000000000000002E-5</v>
      </c>
      <c r="AC7" s="51">
        <f>'充值活动|RMBActivities'!BA8</f>
        <v>1</v>
      </c>
      <c r="AD7" s="52">
        <f>'充值活动|RMBActivities'!BB8</f>
        <v>2</v>
      </c>
    </row>
    <row r="8" spans="1:30" x14ac:dyDescent="0.35">
      <c r="D8" s="24"/>
      <c r="E8" s="24"/>
      <c r="F8" s="24"/>
      <c r="G8" s="24"/>
      <c r="H8" s="24"/>
      <c r="Z8" s="50" t="str">
        <f>'充值活动|RMBActivities'!AX9</f>
        <v>锁定</v>
      </c>
      <c r="AA8" s="51">
        <f>'充值活动|RMBActivities'!AY9</f>
        <v>0.2</v>
      </c>
      <c r="AB8" s="51">
        <f>'充值活动|RMBActivities'!AZ9</f>
        <v>2</v>
      </c>
      <c r="AC8" s="51">
        <f>'充值活动|RMBActivities'!BA9</f>
        <v>2</v>
      </c>
      <c r="AD8" s="52">
        <f>'充值活动|RMBActivities'!BB9</f>
        <v>1001</v>
      </c>
    </row>
    <row r="9" spans="1:30" x14ac:dyDescent="0.35">
      <c r="F9" s="24"/>
      <c r="G9" s="24"/>
      <c r="H9" s="24"/>
      <c r="Z9" s="50" t="str">
        <f>'充值活动|RMBActivities'!AX10</f>
        <v>冰冻</v>
      </c>
      <c r="AA9" s="51">
        <f>'充值活动|RMBActivities'!AY10</f>
        <v>0.5</v>
      </c>
      <c r="AB9" s="51">
        <f>'充值活动|RMBActivities'!AZ10</f>
        <v>5</v>
      </c>
      <c r="AC9" s="51">
        <f>'充值活动|RMBActivities'!BA10</f>
        <v>2</v>
      </c>
      <c r="AD9" s="52">
        <f>'充值活动|RMBActivities'!BB10</f>
        <v>1002</v>
      </c>
    </row>
    <row r="10" spans="1:30" x14ac:dyDescent="0.35">
      <c r="D10" s="24"/>
      <c r="E10" s="24"/>
      <c r="F10" s="24"/>
      <c r="G10" s="24"/>
      <c r="H10" s="24"/>
      <c r="Z10" s="50" t="str">
        <f>'充值活动|RMBActivities'!AX11</f>
        <v>狂暴</v>
      </c>
      <c r="AA10" s="51">
        <f>'充值活动|RMBActivities'!AY11</f>
        <v>1</v>
      </c>
      <c r="AB10" s="51">
        <f>'充值活动|RMBActivities'!AZ11</f>
        <v>10</v>
      </c>
      <c r="AC10" s="51">
        <f>'充值活动|RMBActivities'!BA11</f>
        <v>2</v>
      </c>
      <c r="AD10" s="52">
        <f>'充值活动|RMBActivities'!BB11</f>
        <v>1003</v>
      </c>
    </row>
    <row r="11" spans="1:30" x14ac:dyDescent="0.35">
      <c r="D11" s="24"/>
      <c r="E11" s="24"/>
      <c r="F11" s="24"/>
      <c r="G11" s="24"/>
      <c r="H11" s="24"/>
      <c r="Z11" s="50" t="str">
        <f>'充值活动|RMBActivities'!AX12</f>
        <v>召唤</v>
      </c>
      <c r="AA11" s="51">
        <f>'充值活动|RMBActivities'!AY12</f>
        <v>0.2</v>
      </c>
      <c r="AB11" s="51">
        <f>'充值活动|RMBActivities'!AZ12</f>
        <v>2</v>
      </c>
      <c r="AC11" s="51">
        <f>'充值活动|RMBActivities'!BA12</f>
        <v>2</v>
      </c>
      <c r="AD11" s="52">
        <f>'充值活动|RMBActivities'!BB12</f>
        <v>1004</v>
      </c>
    </row>
    <row r="12" spans="1:30" x14ac:dyDescent="0.35">
      <c r="D12" s="24"/>
      <c r="E12" s="24"/>
      <c r="F12" s="24"/>
      <c r="G12" s="24"/>
      <c r="H12" s="24"/>
      <c r="Z12" s="50" t="str">
        <f>'充值活动|RMBActivities'!AX13</f>
        <v>福卡</v>
      </c>
      <c r="AA12" s="51">
        <f>'充值活动|RMBActivities'!AY13</f>
        <v>2.5000000000000001E-3</v>
      </c>
      <c r="AB12" s="51">
        <f>'充值活动|RMBActivities'!AZ13</f>
        <v>2.5000000000000001E-2</v>
      </c>
      <c r="AC12" s="51">
        <f>'充值活动|RMBActivities'!BA13</f>
        <v>2</v>
      </c>
      <c r="AD12" s="52">
        <f>'充值活动|RMBActivities'!BB13</f>
        <v>1204</v>
      </c>
    </row>
    <row r="13" spans="1:30" x14ac:dyDescent="0.35">
      <c r="D13" s="24"/>
      <c r="E13" s="24"/>
      <c r="F13" s="24"/>
      <c r="G13" s="24"/>
      <c r="H13" s="24"/>
      <c r="Z13" s="50" t="str">
        <f>'充值活动|RMBActivities'!AX14</f>
        <v>超级武器1</v>
      </c>
      <c r="AA13" s="51">
        <f>'充值活动|RMBActivities'!AY14</f>
        <v>5</v>
      </c>
      <c r="AB13" s="51">
        <f>'充值活动|RMBActivities'!AZ14</f>
        <v>50</v>
      </c>
      <c r="AC13" s="51">
        <f>'充值活动|RMBActivities'!BA14</f>
        <v>2</v>
      </c>
      <c r="AD13" s="52">
        <f>'充值活动|RMBActivities'!BB14</f>
        <v>1005</v>
      </c>
    </row>
    <row r="14" spans="1:30" x14ac:dyDescent="0.35">
      <c r="D14" s="24"/>
      <c r="E14" s="24"/>
      <c r="F14" s="24"/>
      <c r="G14" s="24"/>
      <c r="H14" s="24"/>
      <c r="I14" s="24"/>
      <c r="J14" s="24"/>
      <c r="Z14" s="50" t="str">
        <f>'充值活动|RMBActivities'!AX15</f>
        <v>超级武器2</v>
      </c>
      <c r="AA14" s="51">
        <f>'充值活动|RMBActivities'!AY15</f>
        <v>10</v>
      </c>
      <c r="AB14" s="51">
        <f>'充值活动|RMBActivities'!AZ15</f>
        <v>100</v>
      </c>
      <c r="AC14" s="51">
        <f>'充值活动|RMBActivities'!BA15</f>
        <v>2</v>
      </c>
      <c r="AD14" s="52">
        <f>'充值活动|RMBActivities'!BB15</f>
        <v>1006</v>
      </c>
    </row>
    <row r="15" spans="1:30" x14ac:dyDescent="0.35">
      <c r="D15" s="24"/>
      <c r="E15" s="24"/>
      <c r="F15" s="24"/>
      <c r="G15" s="24"/>
      <c r="H15" s="24"/>
      <c r="I15" s="24"/>
      <c r="J15" s="24"/>
      <c r="Z15" s="50" t="str">
        <f>'充值活动|RMBActivities'!AX16</f>
        <v>超级武器3</v>
      </c>
      <c r="AA15" s="51">
        <f>'充值活动|RMBActivities'!AY16</f>
        <v>25</v>
      </c>
      <c r="AB15" s="51">
        <f>'充值活动|RMBActivities'!AZ16</f>
        <v>250</v>
      </c>
      <c r="AC15" s="51">
        <f>'充值活动|RMBActivities'!BA16</f>
        <v>2</v>
      </c>
      <c r="AD15" s="52">
        <f>'充值活动|RMBActivities'!BB16</f>
        <v>1007</v>
      </c>
    </row>
    <row r="16" spans="1:30" x14ac:dyDescent="0.35">
      <c r="D16" s="24"/>
      <c r="E16" s="24"/>
      <c r="F16" s="24"/>
      <c r="G16" s="24"/>
      <c r="H16" s="24"/>
      <c r="I16" s="24"/>
      <c r="J16" s="24"/>
      <c r="Z16" s="50" t="str">
        <f>'充值活动|RMBActivities'!AX17</f>
        <v>超级武器4</v>
      </c>
      <c r="AA16" s="51">
        <f>'充值活动|RMBActivities'!AY17</f>
        <v>50</v>
      </c>
      <c r="AB16" s="51">
        <f>'充值活动|RMBActivities'!AZ17</f>
        <v>500</v>
      </c>
      <c r="AC16" s="51">
        <f>'充值活动|RMBActivities'!BA17</f>
        <v>2</v>
      </c>
      <c r="AD16" s="52">
        <f>'充值活动|RMBActivities'!BB17</f>
        <v>1008</v>
      </c>
    </row>
    <row r="17" spans="4:30" x14ac:dyDescent="0.35">
      <c r="D17" s="24"/>
      <c r="E17" s="24"/>
      <c r="F17" s="24"/>
      <c r="G17" s="24"/>
      <c r="H17" s="24"/>
      <c r="I17" s="24"/>
      <c r="J17" s="24"/>
      <c r="Z17" s="50" t="str">
        <f>'充值活动|RMBActivities'!AX18</f>
        <v>5元话费卡</v>
      </c>
      <c r="AA17" s="51">
        <f>'充值活动|RMBActivities'!AY18</f>
        <v>5</v>
      </c>
      <c r="AB17" s="51">
        <f>'充值活动|RMBActivities'!AZ18</f>
        <v>50</v>
      </c>
      <c r="AC17" s="51">
        <f>'充值活动|RMBActivities'!BA18</f>
        <v>2</v>
      </c>
      <c r="AD17" s="52">
        <f>'充值活动|RMBActivities'!BB18</f>
        <v>1206</v>
      </c>
    </row>
    <row r="18" spans="4:30" x14ac:dyDescent="0.35">
      <c r="D18" s="24"/>
      <c r="E18" s="24"/>
      <c r="F18" s="24"/>
      <c r="G18" s="24"/>
      <c r="H18" s="24"/>
      <c r="I18" s="24"/>
      <c r="J18" s="24"/>
      <c r="Z18" s="50" t="str">
        <f>'充值活动|RMBActivities'!AX19</f>
        <v>2元话费卡</v>
      </c>
      <c r="AA18" s="51">
        <f>'充值活动|RMBActivities'!AY19</f>
        <v>2</v>
      </c>
      <c r="AB18" s="51">
        <f>'充值活动|RMBActivities'!AZ19</f>
        <v>20</v>
      </c>
      <c r="AC18" s="51">
        <f>'充值活动|RMBActivities'!BA19</f>
        <v>2</v>
      </c>
      <c r="AD18" s="52">
        <f>'充值活动|RMBActivities'!BB19</f>
        <v>1205</v>
      </c>
    </row>
    <row r="19" spans="4:30" x14ac:dyDescent="0.35">
      <c r="D19" s="24"/>
      <c r="E19" s="24"/>
      <c r="F19" s="24"/>
      <c r="G19" s="24"/>
      <c r="H19" s="24"/>
      <c r="I19" s="24"/>
      <c r="J19" s="24"/>
      <c r="Z19" s="53" t="str">
        <f>'充值活动|RMBActivities'!AX20</f>
        <v>高压锅</v>
      </c>
      <c r="AA19" s="54">
        <f>'充值活动|RMBActivities'!AY20</f>
        <v>200</v>
      </c>
      <c r="AB19" s="54">
        <f>'充值活动|RMBActivities'!AZ20</f>
        <v>2000</v>
      </c>
      <c r="AC19" s="54">
        <f>'充值活动|RMBActivities'!BA20</f>
        <v>2</v>
      </c>
      <c r="AD19" s="55">
        <f>'充值活动|RMBActivities'!BB20</f>
        <v>1208</v>
      </c>
    </row>
    <row r="20" spans="4:30" x14ac:dyDescent="0.35">
      <c r="D20" s="24"/>
      <c r="E20" s="24"/>
      <c r="F20" s="24"/>
      <c r="G20" s="24"/>
      <c r="H20" s="24"/>
      <c r="I20" s="24"/>
      <c r="J20" s="24"/>
      <c r="Z20" s="10" t="str">
        <f>'充值活动|RMBActivities'!AX21</f>
        <v>30元话费卡</v>
      </c>
      <c r="AA20" s="10">
        <f>'充值活动|RMBActivities'!AY21</f>
        <v>30</v>
      </c>
      <c r="AB20" s="10">
        <f>'充值活动|RMBActivities'!AZ21</f>
        <v>300</v>
      </c>
      <c r="AC20" s="10">
        <f>'充值活动|RMBActivities'!BA21</f>
        <v>2</v>
      </c>
      <c r="AD20" s="10">
        <f>'充值活动|RMBActivities'!BB21</f>
        <v>1209</v>
      </c>
    </row>
    <row r="21" spans="4:30" x14ac:dyDescent="0.35">
      <c r="D21" s="24"/>
      <c r="E21" s="24"/>
      <c r="F21" s="24"/>
      <c r="G21" s="24"/>
      <c r="H21" s="24"/>
      <c r="I21" s="24"/>
      <c r="J21" s="24"/>
      <c r="Z21" s="10" t="str">
        <f>'充值活动|RMBActivities'!AX22</f>
        <v>50元话费卡</v>
      </c>
      <c r="AA21" s="10">
        <f>'充值活动|RMBActivities'!AY22</f>
        <v>50</v>
      </c>
      <c r="AB21" s="10">
        <f>'充值活动|RMBActivities'!AZ22</f>
        <v>500</v>
      </c>
      <c r="AC21" s="10">
        <f>'充值活动|RMBActivities'!BA22</f>
        <v>2</v>
      </c>
      <c r="AD21" s="10">
        <f>'充值活动|RMBActivities'!BB22</f>
        <v>1210</v>
      </c>
    </row>
    <row r="22" spans="4:30" x14ac:dyDescent="0.35">
      <c r="D22" s="24"/>
      <c r="E22" s="24"/>
      <c r="F22" s="24"/>
      <c r="G22" s="24"/>
      <c r="H22" s="24"/>
      <c r="I22" s="24"/>
      <c r="J22" s="24"/>
      <c r="Z22" s="10" t="str">
        <f>'充值活动|RMBActivities'!AX23</f>
        <v>活跃度</v>
      </c>
      <c r="AA22" s="10">
        <f>'充值活动|RMBActivities'!AY23</f>
        <v>1</v>
      </c>
      <c r="AB22" s="10">
        <f>'充值活动|RMBActivities'!AZ23</f>
        <v>10</v>
      </c>
      <c r="AC22" s="10">
        <f>'充值活动|RMBActivities'!BA23</f>
        <v>1</v>
      </c>
      <c r="AD22" s="10">
        <f>'充值活动|RMBActivities'!BB23</f>
        <v>6</v>
      </c>
    </row>
    <row r="23" spans="4:30" x14ac:dyDescent="0.35">
      <c r="D23" s="24"/>
      <c r="E23" s="24"/>
      <c r="F23" s="24"/>
      <c r="G23" s="24"/>
      <c r="H23" s="24"/>
      <c r="I23" s="24"/>
      <c r="J23" s="24"/>
      <c r="Z23" s="10" t="str">
        <f>'充值活动|RMBActivities'!AX24</f>
        <v>红包【恭】</v>
      </c>
      <c r="AA23" s="10">
        <f>'充值活动|RMBActivities'!AY24</f>
        <v>1</v>
      </c>
      <c r="AB23" s="10">
        <f>'充值活动|RMBActivities'!AZ24</f>
        <v>10</v>
      </c>
      <c r="AC23" s="10">
        <f>'充值活动|RMBActivities'!BA24</f>
        <v>2</v>
      </c>
      <c r="AD23" s="10">
        <f>'充值活动|RMBActivities'!BB24</f>
        <v>1301</v>
      </c>
    </row>
    <row r="24" spans="4:30" x14ac:dyDescent="0.35">
      <c r="D24" s="24"/>
      <c r="E24" s="24"/>
      <c r="F24" s="24"/>
      <c r="G24" s="24"/>
      <c r="H24" s="24"/>
      <c r="I24" s="24"/>
      <c r="J24" s="24"/>
      <c r="Z24" s="10" t="str">
        <f>'充值活动|RMBActivities'!AX25</f>
        <v>红包【喜】</v>
      </c>
      <c r="AA24" s="10">
        <f>'充值活动|RMBActivities'!AY25</f>
        <v>1</v>
      </c>
      <c r="AB24" s="10">
        <f>'充值活动|RMBActivities'!AZ25</f>
        <v>10</v>
      </c>
      <c r="AC24" s="10">
        <f>'充值活动|RMBActivities'!BA25</f>
        <v>2</v>
      </c>
      <c r="AD24" s="10">
        <f>'充值活动|RMBActivities'!BB25</f>
        <v>1302</v>
      </c>
    </row>
    <row r="25" spans="4:30" x14ac:dyDescent="0.35">
      <c r="D25" s="24"/>
      <c r="E25" s="24"/>
      <c r="F25" s="24"/>
      <c r="G25" s="24"/>
      <c r="H25" s="24"/>
      <c r="I25" s="24"/>
      <c r="J25" s="24"/>
      <c r="Z25" s="10" t="str">
        <f>'充值活动|RMBActivities'!AX26</f>
        <v>红包【发】</v>
      </c>
      <c r="AA25" s="10">
        <f>'充值活动|RMBActivities'!AY26</f>
        <v>1</v>
      </c>
      <c r="AB25" s="10">
        <f>'充值活动|RMBActivities'!AZ26</f>
        <v>10</v>
      </c>
      <c r="AC25" s="10">
        <f>'充值活动|RMBActivities'!BA26</f>
        <v>2</v>
      </c>
      <c r="AD25" s="10">
        <f>'充值活动|RMBActivities'!BB26</f>
        <v>1303</v>
      </c>
    </row>
    <row r="26" spans="4:30" x14ac:dyDescent="0.35">
      <c r="D26" s="24"/>
      <c r="E26" s="24"/>
      <c r="F26" s="24"/>
      <c r="G26" s="24"/>
      <c r="H26" s="24"/>
      <c r="I26" s="24"/>
      <c r="J26" s="24"/>
      <c r="Z26" s="10" t="str">
        <f>'充值活动|RMBActivities'!AX27</f>
        <v>红包【财】</v>
      </c>
      <c r="AA26" s="10">
        <f>'充值活动|RMBActivities'!AY27</f>
        <v>1</v>
      </c>
      <c r="AB26" s="10">
        <f>'充值活动|RMBActivities'!AZ27</f>
        <v>10</v>
      </c>
      <c r="AC26" s="10">
        <f>'充值活动|RMBActivities'!BA27</f>
        <v>2</v>
      </c>
      <c r="AD26" s="10">
        <f>'充值活动|RMBActivities'!BB27</f>
        <v>1304</v>
      </c>
    </row>
    <row r="27" spans="4:30" x14ac:dyDescent="0.35">
      <c r="D27" s="24"/>
      <c r="E27" s="24"/>
      <c r="F27" s="24"/>
      <c r="G27" s="24"/>
      <c r="H27" s="24"/>
      <c r="I27" s="24"/>
      <c r="J27" s="24"/>
      <c r="Z27" s="10" t="str">
        <f>'充值活动|RMBActivities'!AX28</f>
        <v>双轮</v>
      </c>
      <c r="AA27" s="10">
        <f>'充值活动|RMBActivities'!AY28</f>
        <v>100</v>
      </c>
      <c r="AB27" s="10">
        <f>'充值活动|RMBActivities'!AZ28</f>
        <v>1000</v>
      </c>
      <c r="AC27" s="10">
        <f>'充值活动|RMBActivities'!BA28</f>
        <v>2</v>
      </c>
      <c r="AD27" s="10">
        <f>'充值活动|RMBActivities'!BB28</f>
        <v>1500</v>
      </c>
    </row>
    <row r="28" spans="4:30" x14ac:dyDescent="0.35">
      <c r="D28" s="24"/>
      <c r="E28" s="24"/>
      <c r="F28" s="24"/>
      <c r="G28" s="24"/>
      <c r="H28" s="24"/>
      <c r="I28" s="24"/>
      <c r="J28" s="24"/>
    </row>
    <row r="29" spans="4:30" x14ac:dyDescent="0.35">
      <c r="D29" s="24"/>
      <c r="E29" s="24"/>
      <c r="F29" s="24"/>
      <c r="G29" s="24"/>
      <c r="H29" s="24"/>
      <c r="I29" s="24"/>
      <c r="J29" s="24"/>
    </row>
    <row r="30" spans="4:30" x14ac:dyDescent="0.35">
      <c r="D30" s="24"/>
      <c r="E30" s="24"/>
      <c r="F30" s="24"/>
      <c r="G30" s="24"/>
      <c r="H30" s="24"/>
      <c r="I30" s="24"/>
      <c r="J30" s="24"/>
    </row>
    <row r="31" spans="4:30" x14ac:dyDescent="0.35">
      <c r="D31" s="24"/>
      <c r="E31" s="24"/>
      <c r="F31" s="24"/>
      <c r="G31" s="24"/>
      <c r="H31" s="24"/>
      <c r="I31" s="24"/>
      <c r="J31" s="24"/>
    </row>
    <row r="32" spans="4:30" x14ac:dyDescent="0.35">
      <c r="D32" s="24"/>
      <c r="E32" s="24"/>
      <c r="F32" s="24"/>
      <c r="G32" s="24"/>
      <c r="H32" s="24"/>
      <c r="I32" s="24"/>
      <c r="J32" s="24"/>
    </row>
    <row r="33" spans="4:10" x14ac:dyDescent="0.35">
      <c r="D33" s="24"/>
      <c r="E33" s="24"/>
      <c r="F33" s="24"/>
      <c r="G33" s="24"/>
      <c r="H33" s="24"/>
      <c r="I33" s="24"/>
      <c r="J33" s="24"/>
    </row>
    <row r="34" spans="4:10" x14ac:dyDescent="0.35">
      <c r="D34" s="24"/>
      <c r="E34" s="24"/>
      <c r="F34" s="24"/>
      <c r="G34" s="24"/>
      <c r="H34" s="24"/>
      <c r="I34" s="24"/>
      <c r="J34" s="24"/>
    </row>
    <row r="35" spans="4:10" x14ac:dyDescent="0.35">
      <c r="D35" s="24"/>
      <c r="E35" s="24"/>
      <c r="F35" s="24"/>
      <c r="G35" s="24"/>
      <c r="H35" s="24"/>
      <c r="I35" s="24"/>
      <c r="J35" s="24"/>
    </row>
    <row r="36" spans="4:10" x14ac:dyDescent="0.35">
      <c r="D36" s="24"/>
      <c r="E36" s="24"/>
      <c r="F36" s="24"/>
      <c r="G36" s="24"/>
      <c r="H36" s="24"/>
      <c r="I36" s="24"/>
      <c r="J36" s="24"/>
    </row>
    <row r="37" spans="4:10" x14ac:dyDescent="0.35">
      <c r="D37" s="24"/>
      <c r="E37" s="24"/>
      <c r="F37" s="24"/>
      <c r="G37" s="24"/>
      <c r="H37" s="24"/>
      <c r="I37" s="24"/>
      <c r="J37" s="24"/>
    </row>
    <row r="38" spans="4:10" x14ac:dyDescent="0.35">
      <c r="D38" s="24"/>
      <c r="E38" s="24"/>
      <c r="F38" s="24"/>
      <c r="G38" s="24"/>
      <c r="H38" s="24"/>
      <c r="I38" s="24"/>
      <c r="J38" s="24"/>
    </row>
    <row r="39" spans="4:10" x14ac:dyDescent="0.35">
      <c r="D39" s="24"/>
      <c r="E39" s="24"/>
      <c r="F39" s="24"/>
      <c r="G39" s="24"/>
      <c r="H39" s="24"/>
      <c r="I39" s="24"/>
      <c r="J39" s="24"/>
    </row>
    <row r="40" spans="4:10" x14ac:dyDescent="0.35">
      <c r="D40" s="24"/>
      <c r="E40" s="24"/>
      <c r="F40" s="24"/>
      <c r="G40" s="24"/>
      <c r="H40" s="24"/>
      <c r="I40" s="24"/>
      <c r="J40" s="24"/>
    </row>
    <row r="41" spans="4:10" x14ac:dyDescent="0.35">
      <c r="D41" s="24"/>
      <c r="E41" s="24"/>
      <c r="F41" s="24"/>
      <c r="G41" s="24"/>
      <c r="H41" s="24"/>
      <c r="I41" s="24"/>
      <c r="J41" s="24"/>
    </row>
    <row r="42" spans="4:10" x14ac:dyDescent="0.35">
      <c r="D42" s="24"/>
      <c r="E42" s="24"/>
      <c r="F42" s="24"/>
      <c r="G42" s="24"/>
      <c r="H42" s="24"/>
      <c r="I42" s="24"/>
      <c r="J42" s="24"/>
    </row>
    <row r="43" spans="4:10" x14ac:dyDescent="0.35">
      <c r="D43" s="24"/>
      <c r="E43" s="24"/>
      <c r="F43" s="24"/>
      <c r="G43" s="24"/>
      <c r="H43" s="24"/>
      <c r="I43" s="24"/>
      <c r="J43" s="24"/>
    </row>
    <row r="44" spans="4:10" x14ac:dyDescent="0.35">
      <c r="D44" s="24"/>
      <c r="E44" s="24"/>
      <c r="F44" s="24"/>
      <c r="G44" s="24"/>
      <c r="H44" s="24"/>
      <c r="I44" s="24"/>
      <c r="J44" s="24"/>
    </row>
    <row r="45" spans="4:10" x14ac:dyDescent="0.35">
      <c r="D45" s="24"/>
      <c r="E45" s="24"/>
      <c r="F45" s="24"/>
      <c r="G45" s="24"/>
      <c r="H45" s="24"/>
      <c r="I45" s="24"/>
      <c r="J45" s="24"/>
    </row>
    <row r="46" spans="4:10" x14ac:dyDescent="0.35">
      <c r="D46" s="24"/>
      <c r="E46" s="24"/>
      <c r="F46" s="24"/>
      <c r="G46" s="24"/>
      <c r="H46" s="24"/>
      <c r="I46" s="24"/>
      <c r="J46" s="24"/>
    </row>
    <row r="47" spans="4:10" x14ac:dyDescent="0.35">
      <c r="D47" s="24"/>
      <c r="E47" s="24"/>
      <c r="F47" s="24"/>
      <c r="G47" s="24"/>
      <c r="H47" s="24"/>
      <c r="I47" s="24"/>
      <c r="J47" s="24"/>
    </row>
    <row r="48" spans="4:10" x14ac:dyDescent="0.35">
      <c r="D48" s="24"/>
      <c r="E48" s="24"/>
      <c r="F48" s="24"/>
      <c r="G48" s="24"/>
      <c r="H48" s="24"/>
      <c r="I48" s="24"/>
      <c r="J48" s="24"/>
    </row>
    <row r="49" spans="4:10" x14ac:dyDescent="0.35">
      <c r="D49" s="24"/>
      <c r="E49" s="24"/>
      <c r="F49" s="24"/>
      <c r="G49" s="24"/>
      <c r="H49" s="24"/>
      <c r="I49" s="24"/>
      <c r="J49" s="24"/>
    </row>
    <row r="50" spans="4:10" x14ac:dyDescent="0.35">
      <c r="D50" s="24"/>
      <c r="E50" s="24"/>
      <c r="F50" s="24"/>
      <c r="G50" s="24"/>
      <c r="H50" s="24"/>
      <c r="I50" s="24"/>
      <c r="J50" s="24"/>
    </row>
    <row r="51" spans="4:10" x14ac:dyDescent="0.35">
      <c r="D51" s="24"/>
      <c r="E51" s="24"/>
      <c r="F51" s="24"/>
      <c r="G51" s="24"/>
      <c r="H51" s="24"/>
      <c r="I51" s="24"/>
      <c r="J51" s="24"/>
    </row>
    <row r="52" spans="4:10" x14ac:dyDescent="0.35">
      <c r="D52" s="24"/>
      <c r="E52" s="24"/>
      <c r="F52" s="24"/>
      <c r="G52" s="24"/>
      <c r="H52" s="24"/>
      <c r="I52" s="24"/>
      <c r="J52" s="24"/>
    </row>
  </sheetData>
  <phoneticPr fontId="30" type="noConversion"/>
  <conditionalFormatting sqref="C2">
    <cfRule type="containsText" dxfId="166" priority="2" operator="containsText" text=" ">
      <formula>NOT(ISERROR(SEARCH(" ",C2)))</formula>
    </cfRule>
  </conditionalFormatting>
  <conditionalFormatting sqref="W4">
    <cfRule type="containsText" dxfId="165" priority="12" operator="containsText" text=" ">
      <formula>NOT(ISERROR(SEARCH(" ",W4)))</formula>
    </cfRule>
  </conditionalFormatting>
  <conditionalFormatting sqref="AD12">
    <cfRule type="containsText" dxfId="164" priority="23" operator="containsText" text=" ">
      <formula>NOT(ISERROR(SEARCH(" ",AD12)))</formula>
    </cfRule>
  </conditionalFormatting>
  <conditionalFormatting sqref="Z17:AA17">
    <cfRule type="containsText" dxfId="163" priority="20" operator="containsText" text=" ">
      <formula>NOT(ISERROR(SEARCH(" ",Z17)))</formula>
    </cfRule>
  </conditionalFormatting>
  <conditionalFormatting sqref="Z18:AA18">
    <cfRule type="containsText" dxfId="162" priority="19" operator="containsText" text=" ">
      <formula>NOT(ISERROR(SEARCH(" ",Z18)))</formula>
    </cfRule>
  </conditionalFormatting>
  <conditionalFormatting sqref="AD19">
    <cfRule type="containsText" dxfId="161" priority="18" operator="containsText" text=" ">
      <formula>NOT(ISERROR(SEARCH(" ",AD19)))</formula>
    </cfRule>
  </conditionalFormatting>
  <conditionalFormatting sqref="H5:H8">
    <cfRule type="containsText" dxfId="160" priority="3" operator="containsText" text=" ">
      <formula>NOT(ISERROR(SEARCH(" ",H5)))</formula>
    </cfRule>
  </conditionalFormatting>
  <conditionalFormatting sqref="H9:H1048576">
    <cfRule type="containsText" dxfId="159" priority="4" operator="containsText" text=" ">
      <formula>NOT(ISERROR(SEARCH(" ",H9)))</formula>
    </cfRule>
  </conditionalFormatting>
  <conditionalFormatting sqref="I14:I1048576">
    <cfRule type="containsText" dxfId="158" priority="29" operator="containsText" text=" ">
      <formula>NOT(ISERROR(SEARCH(" ",I14)))</formula>
    </cfRule>
  </conditionalFormatting>
  <conditionalFormatting sqref="J1:J4">
    <cfRule type="containsText" dxfId="157" priority="8" operator="containsText" text=" ">
      <formula>NOT(ISERROR(SEARCH(" ",J1)))</formula>
    </cfRule>
  </conditionalFormatting>
  <conditionalFormatting sqref="J14:J1048576">
    <cfRule type="containsText" dxfId="156" priority="9" operator="containsText" text=" ">
      <formula>NOT(ISERROR(SEARCH(" ",J14)))</formula>
    </cfRule>
  </conditionalFormatting>
  <conditionalFormatting sqref="AB8:AB11">
    <cfRule type="containsText" dxfId="155" priority="24" operator="containsText" text=" ">
      <formula>NOT(ISERROR(SEARCH(" ",AB8)))</formula>
    </cfRule>
  </conditionalFormatting>
  <conditionalFormatting sqref="AB13:AB16">
    <cfRule type="containsText" dxfId="154" priority="21" operator="containsText" text=" ">
      <formula>NOT(ISERROR(SEARCH(" ",AB13)))</formula>
    </cfRule>
  </conditionalFormatting>
  <conditionalFormatting sqref="AD8:AD11">
    <cfRule type="containsText" dxfId="153" priority="25" operator="containsText" text=" ">
      <formula>NOT(ISERROR(SEARCH(" ",AD8)))</formula>
    </cfRule>
  </conditionalFormatting>
  <conditionalFormatting sqref="AD13:AD16">
    <cfRule type="containsText" dxfId="152" priority="22" operator="containsText" text=" ">
      <formula>NOT(ISERROR(SEARCH(" ",AD13)))</formula>
    </cfRule>
  </conditionalFormatting>
  <conditionalFormatting sqref="C1 C3:C4">
    <cfRule type="containsText" dxfId="151" priority="1" operator="containsText" text=" ">
      <formula>NOT(ISERROR(SEARCH(" ",C1)))</formula>
    </cfRule>
  </conditionalFormatting>
  <conditionalFormatting sqref="L4 X5:Y1048576 A5:C1048576 AG5:XFD7 Z5:AE7 D5:G8 Z4:AD4 I5:J13">
    <cfRule type="containsText" dxfId="150" priority="10" operator="containsText" text=" ">
      <formula>NOT(ISERROR(SEARCH(" ",A4)))</formula>
    </cfRule>
  </conditionalFormatting>
  <conditionalFormatting sqref="P4 T4">
    <cfRule type="containsText" dxfId="149" priority="27" operator="containsText" text=" ">
      <formula>NOT(ISERROR(SEARCH(" ",P4)))</formula>
    </cfRule>
  </conditionalFormatting>
  <conditionalFormatting sqref="W5:W1048576 K5:V5">
    <cfRule type="containsText" dxfId="148" priority="13" operator="containsText" text=" ">
      <formula>NOT(ISERROR(SEARCH(" ",K5)))</formula>
    </cfRule>
  </conditionalFormatting>
  <conditionalFormatting sqref="D10:G1048576 F9:G9 O6:R1048576 Z34:XFD1048576 AE8:XFD33">
    <cfRule type="containsText" dxfId="147" priority="30" operator="containsText" text=" ">
      <formula>NOT(ISERROR(SEARCH(" ",D6)))</formula>
    </cfRule>
  </conditionalFormatting>
  <conditionalFormatting sqref="K6:N1048576">
    <cfRule type="containsText" dxfId="146" priority="11" operator="containsText" text=" ">
      <formula>NOT(ISERROR(SEARCH(" ",K6)))</formula>
    </cfRule>
  </conditionalFormatting>
  <conditionalFormatting sqref="S6:V1048576">
    <cfRule type="containsText" dxfId="145" priority="17" operator="containsText" text=" ">
      <formula>NOT(ISERROR(SEARCH(" ",S6)))</formula>
    </cfRule>
  </conditionalFormatting>
  <conditionalFormatting sqref="AC8:AC11 Z8:AA11 Z20:AD27 Z12:AC12 Z13:AA16 AC13:AC16 AB17:AD18 Z19:AC19">
    <cfRule type="containsText" dxfId="144" priority="26" operator="containsText" text=" ">
      <formula>NOT(ISERROR(SEARCH(" ",Z8)))</formula>
    </cfRule>
  </conditionalFormatting>
  <pageMargins left="0.7" right="0.7" top="0.75" bottom="0.75" header="0.3" footer="0.3"/>
  <pageSetup paperSize="9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O41"/>
  <sheetViews>
    <sheetView topLeftCell="C1" workbookViewId="0">
      <selection activeCell="J13" sqref="J13"/>
    </sheetView>
  </sheetViews>
  <sheetFormatPr defaultColWidth="9" defaultRowHeight="15.6" x14ac:dyDescent="0.35"/>
  <cols>
    <col min="1" max="1" width="16" style="56" customWidth="1"/>
    <col min="2" max="2" width="12.77734375" style="56" customWidth="1"/>
    <col min="3" max="3" width="9.44140625" style="56" customWidth="1"/>
    <col min="4" max="4" width="17.21875" style="56" customWidth="1"/>
    <col min="5" max="5" width="9.44140625" style="56" customWidth="1"/>
    <col min="6" max="6" width="44.88671875" style="56" customWidth="1"/>
    <col min="7" max="7" width="45.33203125" style="56" customWidth="1"/>
    <col min="8" max="8" width="22.44140625" style="56" customWidth="1"/>
    <col min="9" max="9" width="13.6640625" style="56" customWidth="1"/>
    <col min="10" max="10" width="46.109375" style="56" customWidth="1"/>
    <col min="11" max="11" width="17.88671875" style="56" customWidth="1"/>
    <col min="12" max="12" width="13.109375" style="56" customWidth="1"/>
    <col min="13" max="13" width="9" style="56"/>
    <col min="14" max="14" width="7.6640625" style="56" customWidth="1"/>
    <col min="15" max="15" width="9" style="56"/>
    <col min="16" max="16" width="8.77734375" style="57" customWidth="1"/>
    <col min="17" max="17" width="4" style="57" customWidth="1"/>
    <col min="18" max="18" width="6" style="57" customWidth="1"/>
    <col min="19" max="19" width="10.44140625" style="57" customWidth="1"/>
    <col min="20" max="20" width="8.6640625" style="57" customWidth="1"/>
    <col min="21" max="21" width="4.21875" style="57" customWidth="1"/>
    <col min="22" max="22" width="6" style="57" customWidth="1"/>
    <col min="23" max="23" width="10.33203125" style="57" customWidth="1"/>
    <col min="24" max="24" width="6" style="57" customWidth="1"/>
    <col min="25" max="25" width="3.109375" style="57" customWidth="1"/>
    <col min="26" max="26" width="6" style="57" customWidth="1"/>
    <col min="27" max="27" width="8.77734375" style="57" customWidth="1"/>
    <col min="28" max="28" width="6" style="57" customWidth="1"/>
    <col min="29" max="29" width="3.109375" style="57" customWidth="1"/>
    <col min="30" max="30" width="6" style="57" customWidth="1"/>
    <col min="31" max="31" width="4.6640625" style="57" customWidth="1"/>
    <col min="32" max="32" width="6" style="57" customWidth="1"/>
    <col min="33" max="33" width="3.109375" style="57" customWidth="1"/>
    <col min="34" max="34" width="6" style="57" customWidth="1"/>
    <col min="35" max="35" width="4.44140625" style="57" customWidth="1"/>
    <col min="36" max="36" width="9" style="56"/>
    <col min="37" max="37" width="11.6640625" style="58" customWidth="1"/>
    <col min="38" max="38" width="9" style="58"/>
    <col min="39" max="39" width="9.21875" style="58" customWidth="1"/>
    <col min="40" max="41" width="9" style="58"/>
    <col min="42" max="16384" width="9" style="56"/>
  </cols>
  <sheetData>
    <row r="1" spans="1:41" x14ac:dyDescent="0.35">
      <c r="A1" s="59" t="s">
        <v>0</v>
      </c>
      <c r="B1" s="59" t="s">
        <v>0</v>
      </c>
      <c r="C1" s="59" t="s">
        <v>0</v>
      </c>
      <c r="D1" s="59" t="s">
        <v>271</v>
      </c>
      <c r="E1" s="59" t="s">
        <v>271</v>
      </c>
      <c r="F1" s="59" t="s">
        <v>0</v>
      </c>
      <c r="G1" s="59" t="s">
        <v>0</v>
      </c>
      <c r="H1" s="59" t="s">
        <v>0</v>
      </c>
      <c r="I1" s="59" t="s">
        <v>0</v>
      </c>
      <c r="J1" s="59" t="s">
        <v>0</v>
      </c>
      <c r="K1" s="59" t="s">
        <v>0</v>
      </c>
      <c r="L1" s="59" t="s">
        <v>0</v>
      </c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41" x14ac:dyDescent="0.35">
      <c r="A2" s="59" t="s">
        <v>17</v>
      </c>
      <c r="B2" s="59" t="s">
        <v>17</v>
      </c>
      <c r="C2" s="59" t="s">
        <v>17</v>
      </c>
      <c r="D2" s="59" t="s">
        <v>18</v>
      </c>
      <c r="E2" s="59" t="s">
        <v>17</v>
      </c>
      <c r="F2" s="59" t="s">
        <v>18</v>
      </c>
      <c r="G2" s="59" t="s">
        <v>18</v>
      </c>
      <c r="H2" s="59" t="s">
        <v>18</v>
      </c>
      <c r="I2" s="59" t="s">
        <v>18</v>
      </c>
      <c r="J2" s="59" t="s">
        <v>18</v>
      </c>
      <c r="K2" s="59" t="s">
        <v>18</v>
      </c>
      <c r="L2" s="59" t="s">
        <v>18</v>
      </c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</row>
    <row r="3" spans="1:41" x14ac:dyDescent="0.35">
      <c r="A3" s="59" t="s">
        <v>272</v>
      </c>
      <c r="B3" s="59" t="s">
        <v>273</v>
      </c>
      <c r="C3" s="59" t="s">
        <v>276</v>
      </c>
      <c r="D3" s="59" t="s">
        <v>353</v>
      </c>
      <c r="E3" s="59" t="s">
        <v>354</v>
      </c>
      <c r="F3" s="59" t="s">
        <v>355</v>
      </c>
      <c r="G3" s="59" t="s">
        <v>356</v>
      </c>
      <c r="H3" s="59" t="s">
        <v>357</v>
      </c>
      <c r="I3" s="59" t="s">
        <v>358</v>
      </c>
      <c r="J3" s="59" t="s">
        <v>359</v>
      </c>
      <c r="K3" s="59" t="s">
        <v>360</v>
      </c>
      <c r="L3" s="59" t="s">
        <v>361</v>
      </c>
      <c r="P3" s="251" t="s">
        <v>286</v>
      </c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</row>
    <row r="4" spans="1:41" ht="79.2" x14ac:dyDescent="0.35">
      <c r="A4" s="60" t="s">
        <v>362</v>
      </c>
      <c r="B4" s="60" t="s">
        <v>363</v>
      </c>
      <c r="C4" s="60" t="s">
        <v>291</v>
      </c>
      <c r="D4" s="60" t="s">
        <v>364</v>
      </c>
      <c r="E4" s="60" t="s">
        <v>365</v>
      </c>
      <c r="F4" s="60" t="s">
        <v>366</v>
      </c>
      <c r="G4" s="61" t="s">
        <v>367</v>
      </c>
      <c r="H4" s="61" t="s">
        <v>368</v>
      </c>
      <c r="I4" s="61" t="s">
        <v>369</v>
      </c>
      <c r="J4" s="64" t="s">
        <v>370</v>
      </c>
      <c r="K4" s="64" t="s">
        <v>371</v>
      </c>
      <c r="L4" s="64" t="s">
        <v>369</v>
      </c>
      <c r="P4" s="65" t="s">
        <v>372</v>
      </c>
      <c r="Q4" s="65" t="s">
        <v>304</v>
      </c>
      <c r="R4" s="78" t="s">
        <v>305</v>
      </c>
      <c r="S4" s="79" t="s">
        <v>373</v>
      </c>
      <c r="T4" s="80" t="s">
        <v>374</v>
      </c>
      <c r="U4" s="81" t="s">
        <v>304</v>
      </c>
      <c r="V4" s="82" t="s">
        <v>305</v>
      </c>
      <c r="W4" s="83" t="s">
        <v>373</v>
      </c>
      <c r="X4" s="84" t="s">
        <v>375</v>
      </c>
      <c r="Y4" s="84" t="s">
        <v>304</v>
      </c>
      <c r="Z4" s="89" t="s">
        <v>305</v>
      </c>
      <c r="AA4" s="90" t="s">
        <v>373</v>
      </c>
      <c r="AB4" s="80" t="s">
        <v>376</v>
      </c>
      <c r="AC4" s="81" t="s">
        <v>304</v>
      </c>
      <c r="AD4" s="82" t="s">
        <v>305</v>
      </c>
      <c r="AE4" s="83" t="s">
        <v>373</v>
      </c>
      <c r="AF4" s="84" t="s">
        <v>377</v>
      </c>
      <c r="AG4" s="84" t="s">
        <v>304</v>
      </c>
      <c r="AH4" s="89" t="s">
        <v>305</v>
      </c>
      <c r="AI4" s="90" t="s">
        <v>373</v>
      </c>
      <c r="AJ4" s="91" t="s">
        <v>378</v>
      </c>
      <c r="AK4" s="92">
        <v>0</v>
      </c>
      <c r="AL4" s="92" t="s">
        <v>313</v>
      </c>
      <c r="AM4" s="92" t="s">
        <v>315</v>
      </c>
      <c r="AN4" s="92" t="s">
        <v>316</v>
      </c>
      <c r="AO4" s="92" t="s">
        <v>34</v>
      </c>
    </row>
    <row r="5" spans="1:41" ht="16.2" x14ac:dyDescent="0.35">
      <c r="A5" s="56">
        <v>701</v>
      </c>
      <c r="B5" s="56">
        <v>6</v>
      </c>
      <c r="C5" s="56">
        <v>6</v>
      </c>
      <c r="D5" s="56" t="s">
        <v>379</v>
      </c>
      <c r="E5" s="56">
        <v>1</v>
      </c>
      <c r="F5" s="57" t="s">
        <v>380</v>
      </c>
      <c r="G5" s="57" t="s">
        <v>381</v>
      </c>
      <c r="H5" s="57"/>
      <c r="I5" s="57"/>
      <c r="J5" s="57" t="s">
        <v>382</v>
      </c>
      <c r="K5" s="57"/>
      <c r="L5" s="57"/>
      <c r="N5" s="66" t="str">
        <f>C5&amp;"元档"</f>
        <v>6元档</v>
      </c>
      <c r="O5" s="67" t="s">
        <v>383</v>
      </c>
      <c r="P5" s="68" t="s">
        <v>20</v>
      </c>
      <c r="Q5" s="85">
        <f t="shared" ref="Q5:Q16" si="0">VLOOKUP(P5,$AK:$AO,4,0)</f>
        <v>1</v>
      </c>
      <c r="R5" s="85">
        <f t="shared" ref="R5:R16" si="1">VLOOKUP(P5,$AK:$AO,5,0)</f>
        <v>2</v>
      </c>
      <c r="S5" s="86">
        <v>800000</v>
      </c>
      <c r="T5" s="68" t="s">
        <v>98</v>
      </c>
      <c r="U5" s="85">
        <f t="shared" ref="U5:U16" si="2">VLOOKUP(T5,$AK:$AO,4,0)</f>
        <v>1</v>
      </c>
      <c r="V5" s="85">
        <f t="shared" ref="V5:V16" si="3">VLOOKUP(T5,$AK:$AO,5,0)</f>
        <v>1</v>
      </c>
      <c r="W5" s="86">
        <v>5</v>
      </c>
      <c r="X5" s="68" t="s">
        <v>100</v>
      </c>
      <c r="Y5" s="85">
        <f t="shared" ref="Y5:Y16" si="4">VLOOKUP(X5,$AK:$AO,4,0)</f>
        <v>2</v>
      </c>
      <c r="Z5" s="85">
        <f t="shared" ref="Z5:Z16" si="5">VLOOKUP(X5,$AK:$AO,5,0)</f>
        <v>1001</v>
      </c>
      <c r="AA5" s="86">
        <v>2</v>
      </c>
      <c r="AB5" s="68" t="s">
        <v>102</v>
      </c>
      <c r="AC5" s="85">
        <f t="shared" ref="AC5:AC16" si="6">VLOOKUP(AB5,$AK:$AO,4,0)</f>
        <v>2</v>
      </c>
      <c r="AD5" s="85">
        <f t="shared" ref="AD5:AD16" si="7">VLOOKUP(AB5,$AK:$AO,5,0)</f>
        <v>1002</v>
      </c>
      <c r="AE5" s="86">
        <v>2</v>
      </c>
      <c r="AF5" s="68" t="s">
        <v>105</v>
      </c>
      <c r="AG5" s="85">
        <f t="shared" ref="AG5:AG16" si="8">VLOOKUP(AF5,$AK:$AO,4,0)</f>
        <v>2</v>
      </c>
      <c r="AH5" s="85">
        <f t="shared" ref="AH5:AH16" si="9">VLOOKUP(AF5,$AK:$AO,5,0)</f>
        <v>1003</v>
      </c>
      <c r="AI5" s="86">
        <v>1</v>
      </c>
      <c r="AJ5" s="56">
        <v>60000</v>
      </c>
      <c r="AK5" s="93" t="s">
        <v>319</v>
      </c>
      <c r="AL5" s="94">
        <v>1</v>
      </c>
      <c r="AM5" s="94">
        <v>10</v>
      </c>
      <c r="AN5" s="94">
        <v>1</v>
      </c>
      <c r="AO5" s="96">
        <v>0</v>
      </c>
    </row>
    <row r="6" spans="1:41" ht="16.2" x14ac:dyDescent="0.35">
      <c r="A6" s="56">
        <v>702</v>
      </c>
      <c r="B6" s="56">
        <v>6</v>
      </c>
      <c r="C6" s="56">
        <v>30</v>
      </c>
      <c r="D6" s="56" t="s">
        <v>384</v>
      </c>
      <c r="E6" s="56">
        <v>1</v>
      </c>
      <c r="F6" s="57" t="s">
        <v>385</v>
      </c>
      <c r="G6" s="57" t="s">
        <v>386</v>
      </c>
      <c r="H6" s="57"/>
      <c r="I6" s="57"/>
      <c r="J6" s="57" t="s">
        <v>387</v>
      </c>
      <c r="K6" s="57"/>
      <c r="L6" s="57"/>
      <c r="N6" s="69"/>
      <c r="O6" s="70" t="s">
        <v>388</v>
      </c>
      <c r="P6" s="71" t="s">
        <v>20</v>
      </c>
      <c r="Q6" s="87">
        <f t="shared" si="0"/>
        <v>1</v>
      </c>
      <c r="R6" s="87">
        <f t="shared" si="1"/>
        <v>2</v>
      </c>
      <c r="S6" s="88">
        <v>1000000</v>
      </c>
      <c r="T6" s="71" t="s">
        <v>98</v>
      </c>
      <c r="U6" s="87">
        <f t="shared" si="2"/>
        <v>1</v>
      </c>
      <c r="V6" s="87">
        <f t="shared" si="3"/>
        <v>1</v>
      </c>
      <c r="W6" s="88">
        <v>7</v>
      </c>
      <c r="X6" s="71" t="s">
        <v>100</v>
      </c>
      <c r="Y6" s="87">
        <f t="shared" si="4"/>
        <v>2</v>
      </c>
      <c r="Z6" s="87">
        <f t="shared" si="5"/>
        <v>1001</v>
      </c>
      <c r="AA6" s="88">
        <v>5</v>
      </c>
      <c r="AB6" s="71" t="s">
        <v>102</v>
      </c>
      <c r="AC6" s="87">
        <f t="shared" si="6"/>
        <v>2</v>
      </c>
      <c r="AD6" s="87">
        <f t="shared" si="7"/>
        <v>1002</v>
      </c>
      <c r="AE6" s="88">
        <v>5</v>
      </c>
      <c r="AF6" s="71" t="s">
        <v>105</v>
      </c>
      <c r="AG6" s="87">
        <f t="shared" si="8"/>
        <v>2</v>
      </c>
      <c r="AH6" s="87">
        <f t="shared" si="9"/>
        <v>1003</v>
      </c>
      <c r="AI6" s="88">
        <v>1</v>
      </c>
      <c r="AK6" s="95" t="s">
        <v>98</v>
      </c>
      <c r="AL6" s="95">
        <v>0.1</v>
      </c>
      <c r="AM6" s="95">
        <v>1</v>
      </c>
      <c r="AN6" s="95">
        <v>1</v>
      </c>
      <c r="AO6" s="95">
        <v>1</v>
      </c>
    </row>
    <row r="7" spans="1:41" ht="16.2" x14ac:dyDescent="0.35">
      <c r="A7" s="56">
        <v>703</v>
      </c>
      <c r="B7" s="56">
        <v>6</v>
      </c>
      <c r="C7" s="56">
        <v>98</v>
      </c>
      <c r="D7" s="56" t="s">
        <v>389</v>
      </c>
      <c r="E7" s="56">
        <v>1</v>
      </c>
      <c r="F7" s="57" t="s">
        <v>390</v>
      </c>
      <c r="G7" s="57" t="s">
        <v>391</v>
      </c>
      <c r="H7" s="57"/>
      <c r="I7" s="57"/>
      <c r="J7" s="57" t="s">
        <v>392</v>
      </c>
      <c r="K7" s="57"/>
      <c r="L7" s="57"/>
      <c r="N7" s="69"/>
      <c r="O7" s="70" t="s">
        <v>393</v>
      </c>
      <c r="P7" s="71" t="s">
        <v>107</v>
      </c>
      <c r="Q7" s="87">
        <f t="shared" si="0"/>
        <v>2</v>
      </c>
      <c r="R7" s="87">
        <f t="shared" si="1"/>
        <v>1005</v>
      </c>
      <c r="S7" s="88">
        <v>1</v>
      </c>
      <c r="T7" s="71" t="s">
        <v>98</v>
      </c>
      <c r="U7" s="87">
        <f t="shared" si="2"/>
        <v>1</v>
      </c>
      <c r="V7" s="87">
        <f t="shared" si="3"/>
        <v>1</v>
      </c>
      <c r="W7" s="88">
        <v>10</v>
      </c>
      <c r="X7" s="71" t="s">
        <v>100</v>
      </c>
      <c r="Y7" s="87">
        <f t="shared" si="4"/>
        <v>2</v>
      </c>
      <c r="Z7" s="87">
        <f t="shared" si="5"/>
        <v>1001</v>
      </c>
      <c r="AA7" s="88">
        <v>8</v>
      </c>
      <c r="AB7" s="71" t="s">
        <v>102</v>
      </c>
      <c r="AC7" s="87">
        <f t="shared" si="6"/>
        <v>2</v>
      </c>
      <c r="AD7" s="87">
        <f t="shared" si="7"/>
        <v>1002</v>
      </c>
      <c r="AE7" s="88">
        <v>8</v>
      </c>
      <c r="AF7" s="71" t="s">
        <v>105</v>
      </c>
      <c r="AG7" s="87">
        <f t="shared" si="8"/>
        <v>2</v>
      </c>
      <c r="AH7" s="87">
        <f t="shared" si="9"/>
        <v>1003</v>
      </c>
      <c r="AI7" s="88">
        <v>1</v>
      </c>
      <c r="AK7" s="95" t="s">
        <v>20</v>
      </c>
      <c r="AL7" s="95">
        <v>5.0000000000000004E-6</v>
      </c>
      <c r="AM7" s="95">
        <v>5.0000000000000002E-5</v>
      </c>
      <c r="AN7" s="95">
        <v>1</v>
      </c>
      <c r="AO7" s="95">
        <v>2</v>
      </c>
    </row>
    <row r="8" spans="1:41" ht="16.2" x14ac:dyDescent="0.35">
      <c r="A8" s="56">
        <v>704</v>
      </c>
      <c r="B8" s="56">
        <v>6</v>
      </c>
      <c r="C8" s="56">
        <v>328</v>
      </c>
      <c r="D8" s="56" t="s">
        <v>394</v>
      </c>
      <c r="E8" s="56">
        <v>1</v>
      </c>
      <c r="F8" s="57" t="s">
        <v>395</v>
      </c>
      <c r="G8" s="57" t="s">
        <v>396</v>
      </c>
      <c r="H8" s="57"/>
      <c r="I8" s="57"/>
      <c r="J8" s="57" t="s">
        <v>397</v>
      </c>
      <c r="K8" s="57"/>
      <c r="L8" s="57"/>
      <c r="N8" s="72" t="str">
        <f>C6&amp;"元档"</f>
        <v>30元档</v>
      </c>
      <c r="O8" s="67" t="str">
        <f t="shared" ref="O8:O16" si="10">O5</f>
        <v>第1次</v>
      </c>
      <c r="P8" s="68" t="s">
        <v>20</v>
      </c>
      <c r="Q8" s="85">
        <f t="shared" si="0"/>
        <v>1</v>
      </c>
      <c r="R8" s="85">
        <f t="shared" si="1"/>
        <v>2</v>
      </c>
      <c r="S8" s="86">
        <v>3800000</v>
      </c>
      <c r="T8" s="68" t="s">
        <v>98</v>
      </c>
      <c r="U8" s="85">
        <f t="shared" si="2"/>
        <v>1</v>
      </c>
      <c r="V8" s="85">
        <f t="shared" si="3"/>
        <v>1</v>
      </c>
      <c r="W8" s="86">
        <v>50</v>
      </c>
      <c r="X8" s="68" t="s">
        <v>100</v>
      </c>
      <c r="Y8" s="85">
        <f t="shared" si="4"/>
        <v>2</v>
      </c>
      <c r="Z8" s="85">
        <f t="shared" si="5"/>
        <v>1001</v>
      </c>
      <c r="AA8" s="86">
        <v>10</v>
      </c>
      <c r="AB8" s="68" t="s">
        <v>102</v>
      </c>
      <c r="AC8" s="85">
        <f t="shared" si="6"/>
        <v>2</v>
      </c>
      <c r="AD8" s="85">
        <f t="shared" si="7"/>
        <v>1002</v>
      </c>
      <c r="AE8" s="86">
        <v>10</v>
      </c>
      <c r="AF8" s="68" t="s">
        <v>105</v>
      </c>
      <c r="AG8" s="85">
        <f t="shared" si="8"/>
        <v>2</v>
      </c>
      <c r="AH8" s="85">
        <f t="shared" si="9"/>
        <v>1003</v>
      </c>
      <c r="AI8" s="86">
        <v>5</v>
      </c>
      <c r="AJ8" s="56">
        <v>330000</v>
      </c>
      <c r="AK8" s="95" t="s">
        <v>100</v>
      </c>
      <c r="AL8" s="95">
        <v>0.2</v>
      </c>
      <c r="AM8" s="95">
        <v>2</v>
      </c>
      <c r="AN8" s="95">
        <v>2</v>
      </c>
      <c r="AO8" s="95">
        <v>1001</v>
      </c>
    </row>
    <row r="9" spans="1:41" ht="16.2" x14ac:dyDescent="0.35">
      <c r="N9" s="73"/>
      <c r="O9" s="70" t="str">
        <f t="shared" si="10"/>
        <v>第2次</v>
      </c>
      <c r="P9" s="71" t="s">
        <v>108</v>
      </c>
      <c r="Q9" s="87">
        <f t="shared" si="0"/>
        <v>2</v>
      </c>
      <c r="R9" s="87">
        <f t="shared" si="1"/>
        <v>1006</v>
      </c>
      <c r="S9" s="88">
        <v>1</v>
      </c>
      <c r="T9" s="71" t="s">
        <v>20</v>
      </c>
      <c r="U9" s="87">
        <f t="shared" si="2"/>
        <v>1</v>
      </c>
      <c r="V9" s="87">
        <f t="shared" si="3"/>
        <v>2</v>
      </c>
      <c r="W9" s="88">
        <v>2500000</v>
      </c>
      <c r="X9" s="71" t="s">
        <v>98</v>
      </c>
      <c r="Y9" s="87">
        <f t="shared" si="4"/>
        <v>1</v>
      </c>
      <c r="Z9" s="87">
        <f t="shared" si="5"/>
        <v>1</v>
      </c>
      <c r="AA9" s="88">
        <v>80</v>
      </c>
      <c r="AB9" s="71" t="s">
        <v>100</v>
      </c>
      <c r="AC9" s="87">
        <f t="shared" si="6"/>
        <v>2</v>
      </c>
      <c r="AD9" s="87">
        <f t="shared" si="7"/>
        <v>1001</v>
      </c>
      <c r="AE9" s="88">
        <v>20</v>
      </c>
      <c r="AF9" s="71" t="s">
        <v>105</v>
      </c>
      <c r="AG9" s="87">
        <f t="shared" si="8"/>
        <v>2</v>
      </c>
      <c r="AH9" s="87">
        <f t="shared" si="9"/>
        <v>1003</v>
      </c>
      <c r="AI9" s="88">
        <v>15</v>
      </c>
      <c r="AK9" s="95" t="s">
        <v>102</v>
      </c>
      <c r="AL9" s="95">
        <v>0.5</v>
      </c>
      <c r="AM9" s="95">
        <v>5</v>
      </c>
      <c r="AN9" s="95">
        <v>2</v>
      </c>
      <c r="AO9" s="95">
        <v>1002</v>
      </c>
    </row>
    <row r="10" spans="1:41" ht="16.2" x14ac:dyDescent="0.35">
      <c r="N10" s="73"/>
      <c r="O10" s="70" t="str">
        <f t="shared" si="10"/>
        <v>第3次</v>
      </c>
      <c r="P10" s="71" t="s">
        <v>108</v>
      </c>
      <c r="Q10" s="87">
        <f t="shared" si="0"/>
        <v>2</v>
      </c>
      <c r="R10" s="87">
        <f t="shared" si="1"/>
        <v>1006</v>
      </c>
      <c r="S10" s="88">
        <v>2</v>
      </c>
      <c r="T10" s="71" t="s">
        <v>20</v>
      </c>
      <c r="U10" s="87">
        <f t="shared" si="2"/>
        <v>1</v>
      </c>
      <c r="V10" s="87">
        <f t="shared" si="3"/>
        <v>2</v>
      </c>
      <c r="W10" s="88">
        <v>1500000</v>
      </c>
      <c r="X10" s="71" t="s">
        <v>100</v>
      </c>
      <c r="Y10" s="87">
        <f t="shared" si="4"/>
        <v>2</v>
      </c>
      <c r="Z10" s="87">
        <f t="shared" si="5"/>
        <v>1001</v>
      </c>
      <c r="AA10" s="88">
        <v>30</v>
      </c>
      <c r="AB10" s="71" t="s">
        <v>102</v>
      </c>
      <c r="AC10" s="87">
        <f t="shared" si="6"/>
        <v>2</v>
      </c>
      <c r="AD10" s="87">
        <f t="shared" si="7"/>
        <v>1002</v>
      </c>
      <c r="AE10" s="88">
        <v>20</v>
      </c>
      <c r="AF10" s="71" t="s">
        <v>105</v>
      </c>
      <c r="AG10" s="87">
        <f t="shared" si="8"/>
        <v>2</v>
      </c>
      <c r="AH10" s="87">
        <f t="shared" si="9"/>
        <v>1003</v>
      </c>
      <c r="AI10" s="88">
        <v>20</v>
      </c>
      <c r="AK10" s="95" t="s">
        <v>105</v>
      </c>
      <c r="AL10" s="95">
        <v>1</v>
      </c>
      <c r="AM10" s="95">
        <v>10</v>
      </c>
      <c r="AN10" s="95">
        <v>2</v>
      </c>
      <c r="AO10" s="95">
        <v>1003</v>
      </c>
    </row>
    <row r="11" spans="1:41" ht="16.2" x14ac:dyDescent="0.35">
      <c r="D11" s="62"/>
      <c r="N11" s="74" t="str">
        <f>C7&amp;"元档"</f>
        <v>98元档</v>
      </c>
      <c r="O11" s="67" t="str">
        <f t="shared" si="10"/>
        <v>第1次</v>
      </c>
      <c r="P11" s="68" t="s">
        <v>20</v>
      </c>
      <c r="Q11" s="85">
        <f t="shared" si="0"/>
        <v>1</v>
      </c>
      <c r="R11" s="85">
        <f t="shared" si="1"/>
        <v>2</v>
      </c>
      <c r="S11" s="86">
        <v>12000000</v>
      </c>
      <c r="T11" s="68" t="s">
        <v>98</v>
      </c>
      <c r="U11" s="85">
        <f t="shared" si="2"/>
        <v>1</v>
      </c>
      <c r="V11" s="85">
        <f t="shared" si="3"/>
        <v>1</v>
      </c>
      <c r="W11" s="86">
        <v>200</v>
      </c>
      <c r="X11" s="68" t="s">
        <v>100</v>
      </c>
      <c r="Y11" s="85">
        <f t="shared" si="4"/>
        <v>2</v>
      </c>
      <c r="Z11" s="85">
        <f t="shared" si="5"/>
        <v>1001</v>
      </c>
      <c r="AA11" s="86">
        <v>30</v>
      </c>
      <c r="AB11" s="68" t="s">
        <v>102</v>
      </c>
      <c r="AC11" s="85">
        <f t="shared" si="6"/>
        <v>2</v>
      </c>
      <c r="AD11" s="85">
        <f t="shared" si="7"/>
        <v>1002</v>
      </c>
      <c r="AE11" s="86">
        <v>30</v>
      </c>
      <c r="AF11" s="68" t="s">
        <v>105</v>
      </c>
      <c r="AG11" s="85">
        <f t="shared" si="8"/>
        <v>2</v>
      </c>
      <c r="AH11" s="85">
        <f t="shared" si="9"/>
        <v>1003</v>
      </c>
      <c r="AI11" s="86">
        <v>15</v>
      </c>
      <c r="AJ11" s="56">
        <v>1100000</v>
      </c>
      <c r="AK11" s="95" t="s">
        <v>104</v>
      </c>
      <c r="AL11" s="95">
        <v>0.2</v>
      </c>
      <c r="AM11" s="95">
        <v>2</v>
      </c>
      <c r="AN11" s="95">
        <v>2</v>
      </c>
      <c r="AO11" s="95">
        <v>1004</v>
      </c>
    </row>
    <row r="12" spans="1:41" ht="16.2" x14ac:dyDescent="0.35">
      <c r="D12" s="62"/>
      <c r="N12" s="75"/>
      <c r="O12" s="70" t="str">
        <f t="shared" si="10"/>
        <v>第2次</v>
      </c>
      <c r="P12" s="71" t="s">
        <v>109</v>
      </c>
      <c r="Q12" s="87">
        <f t="shared" si="0"/>
        <v>2</v>
      </c>
      <c r="R12" s="87">
        <f t="shared" si="1"/>
        <v>1007</v>
      </c>
      <c r="S12" s="88">
        <v>1</v>
      </c>
      <c r="T12" s="71" t="s">
        <v>20</v>
      </c>
      <c r="U12" s="87">
        <f t="shared" si="2"/>
        <v>1</v>
      </c>
      <c r="V12" s="87">
        <f t="shared" si="3"/>
        <v>2</v>
      </c>
      <c r="W12" s="88">
        <v>12000000</v>
      </c>
      <c r="X12" s="71" t="s">
        <v>100</v>
      </c>
      <c r="Y12" s="87">
        <f t="shared" si="4"/>
        <v>2</v>
      </c>
      <c r="Z12" s="87">
        <f t="shared" si="5"/>
        <v>1001</v>
      </c>
      <c r="AA12" s="88">
        <v>60</v>
      </c>
      <c r="AB12" s="71" t="s">
        <v>102</v>
      </c>
      <c r="AC12" s="87">
        <f t="shared" si="6"/>
        <v>2</v>
      </c>
      <c r="AD12" s="87">
        <f t="shared" si="7"/>
        <v>1002</v>
      </c>
      <c r="AE12" s="88">
        <v>60</v>
      </c>
      <c r="AF12" s="71" t="s">
        <v>105</v>
      </c>
      <c r="AG12" s="87">
        <f t="shared" si="8"/>
        <v>2</v>
      </c>
      <c r="AH12" s="87">
        <f t="shared" si="9"/>
        <v>1003</v>
      </c>
      <c r="AI12" s="88">
        <v>30</v>
      </c>
      <c r="AK12" s="95" t="s">
        <v>322</v>
      </c>
      <c r="AL12" s="95">
        <v>2.5000000000000001E-3</v>
      </c>
      <c r="AM12" s="95">
        <v>2.5000000000000001E-2</v>
      </c>
      <c r="AN12" s="95">
        <v>2</v>
      </c>
      <c r="AO12" s="95">
        <v>1204</v>
      </c>
    </row>
    <row r="13" spans="1:41" ht="16.2" x14ac:dyDescent="0.35">
      <c r="D13" s="62"/>
      <c r="N13" s="75"/>
      <c r="O13" s="70" t="str">
        <f t="shared" si="10"/>
        <v>第3次</v>
      </c>
      <c r="P13" s="71" t="s">
        <v>109</v>
      </c>
      <c r="Q13" s="87">
        <f t="shared" si="0"/>
        <v>2</v>
      </c>
      <c r="R13" s="87">
        <f t="shared" si="1"/>
        <v>1007</v>
      </c>
      <c r="S13" s="88">
        <v>1</v>
      </c>
      <c r="T13" s="71" t="s">
        <v>108</v>
      </c>
      <c r="U13" s="87">
        <f t="shared" si="2"/>
        <v>2</v>
      </c>
      <c r="V13" s="87">
        <f t="shared" si="3"/>
        <v>1006</v>
      </c>
      <c r="W13" s="88">
        <v>1</v>
      </c>
      <c r="X13" s="71" t="s">
        <v>20</v>
      </c>
      <c r="Y13" s="87">
        <f t="shared" si="4"/>
        <v>1</v>
      </c>
      <c r="Z13" s="87">
        <f t="shared" si="5"/>
        <v>2</v>
      </c>
      <c r="AA13" s="88">
        <v>12000000</v>
      </c>
      <c r="AB13" s="71" t="s">
        <v>100</v>
      </c>
      <c r="AC13" s="87">
        <f t="shared" si="6"/>
        <v>2</v>
      </c>
      <c r="AD13" s="87">
        <f t="shared" si="7"/>
        <v>1001</v>
      </c>
      <c r="AE13" s="88">
        <v>80</v>
      </c>
      <c r="AF13" s="71" t="s">
        <v>105</v>
      </c>
      <c r="AG13" s="87">
        <f t="shared" si="8"/>
        <v>2</v>
      </c>
      <c r="AH13" s="87">
        <f t="shared" si="9"/>
        <v>1003</v>
      </c>
      <c r="AI13" s="88">
        <v>50</v>
      </c>
      <c r="AK13" s="95" t="s">
        <v>107</v>
      </c>
      <c r="AL13" s="95">
        <v>5</v>
      </c>
      <c r="AM13" s="95">
        <v>50</v>
      </c>
      <c r="AN13" s="95">
        <v>2</v>
      </c>
      <c r="AO13" s="95">
        <v>1005</v>
      </c>
    </row>
    <row r="14" spans="1:41" ht="16.2" x14ac:dyDescent="0.35">
      <c r="D14" s="62"/>
      <c r="N14" s="76" t="str">
        <f>C8&amp;"元档"</f>
        <v>328元档</v>
      </c>
      <c r="O14" s="67" t="str">
        <f t="shared" si="10"/>
        <v>第1次</v>
      </c>
      <c r="P14" s="68" t="s">
        <v>20</v>
      </c>
      <c r="Q14" s="85">
        <f t="shared" si="0"/>
        <v>1</v>
      </c>
      <c r="R14" s="85">
        <f t="shared" si="1"/>
        <v>2</v>
      </c>
      <c r="S14" s="86">
        <v>38880000</v>
      </c>
      <c r="T14" s="68" t="s">
        <v>98</v>
      </c>
      <c r="U14" s="85">
        <f t="shared" si="2"/>
        <v>1</v>
      </c>
      <c r="V14" s="85">
        <f t="shared" si="3"/>
        <v>1</v>
      </c>
      <c r="W14" s="86">
        <v>888</v>
      </c>
      <c r="X14" s="68" t="s">
        <v>100</v>
      </c>
      <c r="Y14" s="85">
        <f t="shared" si="4"/>
        <v>2</v>
      </c>
      <c r="Z14" s="85">
        <f t="shared" si="5"/>
        <v>1001</v>
      </c>
      <c r="AA14" s="86">
        <v>88</v>
      </c>
      <c r="AB14" s="68" t="s">
        <v>102</v>
      </c>
      <c r="AC14" s="85">
        <f t="shared" si="6"/>
        <v>2</v>
      </c>
      <c r="AD14" s="85">
        <f t="shared" si="7"/>
        <v>1002</v>
      </c>
      <c r="AE14" s="86">
        <v>88</v>
      </c>
      <c r="AF14" s="68" t="s">
        <v>105</v>
      </c>
      <c r="AG14" s="85">
        <f t="shared" si="8"/>
        <v>2</v>
      </c>
      <c r="AH14" s="85">
        <f t="shared" si="9"/>
        <v>1003</v>
      </c>
      <c r="AI14" s="86">
        <v>58</v>
      </c>
      <c r="AJ14" s="56">
        <v>3780000</v>
      </c>
      <c r="AK14" s="95" t="s">
        <v>108</v>
      </c>
      <c r="AL14" s="95">
        <v>10</v>
      </c>
      <c r="AM14" s="95">
        <v>100</v>
      </c>
      <c r="AN14" s="95">
        <v>2</v>
      </c>
      <c r="AO14" s="95">
        <v>1006</v>
      </c>
    </row>
    <row r="15" spans="1:41" ht="16.2" x14ac:dyDescent="0.35">
      <c r="D15" s="62"/>
      <c r="N15" s="77"/>
      <c r="O15" s="70" t="str">
        <f t="shared" si="10"/>
        <v>第2次</v>
      </c>
      <c r="P15" s="71" t="s">
        <v>110</v>
      </c>
      <c r="Q15" s="87">
        <f t="shared" si="0"/>
        <v>2</v>
      </c>
      <c r="R15" s="87">
        <f t="shared" si="1"/>
        <v>1008</v>
      </c>
      <c r="S15" s="88">
        <v>1</v>
      </c>
      <c r="T15" s="71" t="s">
        <v>20</v>
      </c>
      <c r="U15" s="87">
        <f t="shared" si="2"/>
        <v>1</v>
      </c>
      <c r="V15" s="87">
        <f t="shared" si="3"/>
        <v>2</v>
      </c>
      <c r="W15" s="86">
        <v>38880000</v>
      </c>
      <c r="X15" s="71" t="s">
        <v>98</v>
      </c>
      <c r="Y15" s="87">
        <f t="shared" si="4"/>
        <v>1</v>
      </c>
      <c r="Z15" s="87">
        <f t="shared" si="5"/>
        <v>1</v>
      </c>
      <c r="AA15" s="88">
        <v>888</v>
      </c>
      <c r="AB15" s="71" t="s">
        <v>100</v>
      </c>
      <c r="AC15" s="87">
        <f t="shared" si="6"/>
        <v>2</v>
      </c>
      <c r="AD15" s="87">
        <f t="shared" si="7"/>
        <v>1001</v>
      </c>
      <c r="AE15" s="88">
        <v>128</v>
      </c>
      <c r="AF15" s="71" t="s">
        <v>105</v>
      </c>
      <c r="AG15" s="87">
        <f t="shared" si="8"/>
        <v>2</v>
      </c>
      <c r="AH15" s="87">
        <f t="shared" si="9"/>
        <v>1003</v>
      </c>
      <c r="AI15" s="88">
        <v>88</v>
      </c>
      <c r="AK15" s="95" t="s">
        <v>109</v>
      </c>
      <c r="AL15" s="95">
        <v>25</v>
      </c>
      <c r="AM15" s="95">
        <v>250</v>
      </c>
      <c r="AN15" s="95">
        <v>2</v>
      </c>
      <c r="AO15" s="95">
        <v>1007</v>
      </c>
    </row>
    <row r="16" spans="1:41" ht="16.2" x14ac:dyDescent="0.35">
      <c r="D16" s="62"/>
      <c r="N16" s="77"/>
      <c r="O16" s="70" t="str">
        <f t="shared" si="10"/>
        <v>第3次</v>
      </c>
      <c r="P16" s="71" t="s">
        <v>110</v>
      </c>
      <c r="Q16" s="87">
        <f t="shared" si="0"/>
        <v>2</v>
      </c>
      <c r="R16" s="87">
        <f t="shared" si="1"/>
        <v>1008</v>
      </c>
      <c r="S16" s="88">
        <v>3</v>
      </c>
      <c r="T16" s="71" t="s">
        <v>20</v>
      </c>
      <c r="U16" s="87">
        <f t="shared" si="2"/>
        <v>1</v>
      </c>
      <c r="V16" s="87">
        <f t="shared" si="3"/>
        <v>2</v>
      </c>
      <c r="W16" s="86">
        <v>38880000</v>
      </c>
      <c r="X16" s="71" t="s">
        <v>98</v>
      </c>
      <c r="Y16" s="87">
        <f t="shared" si="4"/>
        <v>1</v>
      </c>
      <c r="Z16" s="87">
        <f t="shared" si="5"/>
        <v>1</v>
      </c>
      <c r="AA16" s="88">
        <v>888</v>
      </c>
      <c r="AB16" s="71" t="s">
        <v>100</v>
      </c>
      <c r="AC16" s="87">
        <f t="shared" si="6"/>
        <v>2</v>
      </c>
      <c r="AD16" s="87">
        <f t="shared" si="7"/>
        <v>1001</v>
      </c>
      <c r="AE16" s="88">
        <v>168</v>
      </c>
      <c r="AF16" s="71" t="s">
        <v>105</v>
      </c>
      <c r="AG16" s="87">
        <f t="shared" si="8"/>
        <v>2</v>
      </c>
      <c r="AH16" s="87">
        <f t="shared" si="9"/>
        <v>1003</v>
      </c>
      <c r="AI16" s="88">
        <v>128</v>
      </c>
      <c r="AK16" s="95" t="s">
        <v>110</v>
      </c>
      <c r="AL16" s="95">
        <v>50</v>
      </c>
      <c r="AM16" s="95">
        <v>500</v>
      </c>
      <c r="AN16" s="95">
        <v>2</v>
      </c>
      <c r="AO16" s="95">
        <v>1008</v>
      </c>
    </row>
    <row r="17" spans="4:41" x14ac:dyDescent="0.35">
      <c r="D17" s="62"/>
      <c r="N17" s="62" t="s">
        <v>398</v>
      </c>
      <c r="O17" s="62" t="s">
        <v>20</v>
      </c>
      <c r="P17" s="62" t="s">
        <v>107</v>
      </c>
      <c r="Q17" s="62" t="s">
        <v>108</v>
      </c>
      <c r="R17" s="62" t="s">
        <v>109</v>
      </c>
      <c r="S17" s="62" t="s">
        <v>110</v>
      </c>
      <c r="T17" s="62" t="s">
        <v>98</v>
      </c>
      <c r="U17" s="62" t="s">
        <v>100</v>
      </c>
      <c r="V17" s="62" t="s">
        <v>102</v>
      </c>
      <c r="W17" s="62" t="s">
        <v>105</v>
      </c>
      <c r="X17" s="62"/>
      <c r="Y17" s="62"/>
      <c r="Z17" s="62"/>
      <c r="AK17" s="95" t="s">
        <v>325</v>
      </c>
      <c r="AL17" s="95">
        <v>5</v>
      </c>
      <c r="AM17" s="95">
        <v>50</v>
      </c>
      <c r="AN17" s="95">
        <v>2</v>
      </c>
      <c r="AO17" s="95">
        <v>1206</v>
      </c>
    </row>
    <row r="18" spans="4:41" x14ac:dyDescent="0.35">
      <c r="D18" s="62"/>
      <c r="N18" s="62">
        <v>6</v>
      </c>
      <c r="O18" s="57">
        <v>800000</v>
      </c>
      <c r="P18" s="62"/>
      <c r="Q18" s="62"/>
      <c r="R18" s="62"/>
      <c r="S18" s="62"/>
      <c r="T18" s="57">
        <v>5</v>
      </c>
      <c r="U18" s="62">
        <v>2</v>
      </c>
      <c r="V18" s="62">
        <v>2</v>
      </c>
      <c r="W18" s="62">
        <v>1</v>
      </c>
      <c r="Y18" s="62"/>
      <c r="Z18" s="62"/>
      <c r="AK18" s="95" t="s">
        <v>327</v>
      </c>
      <c r="AL18" s="95">
        <v>2</v>
      </c>
      <c r="AM18" s="95">
        <v>20</v>
      </c>
      <c r="AN18" s="95">
        <v>2</v>
      </c>
      <c r="AO18" s="95">
        <v>1205</v>
      </c>
    </row>
    <row r="19" spans="4:41" x14ac:dyDescent="0.35">
      <c r="D19" s="62"/>
      <c r="N19" s="62">
        <v>6</v>
      </c>
      <c r="O19" s="57">
        <v>1000000</v>
      </c>
      <c r="P19" s="62"/>
      <c r="Q19" s="62"/>
      <c r="R19" s="62"/>
      <c r="S19" s="62"/>
      <c r="T19" s="57">
        <v>7</v>
      </c>
      <c r="U19" s="62">
        <v>5</v>
      </c>
      <c r="V19" s="62">
        <v>5</v>
      </c>
      <c r="W19" s="62">
        <v>1</v>
      </c>
      <c r="Y19" s="62"/>
      <c r="Z19" s="62"/>
      <c r="AK19" s="95" t="s">
        <v>328</v>
      </c>
      <c r="AL19" s="95">
        <v>200</v>
      </c>
      <c r="AM19" s="95">
        <v>2000</v>
      </c>
      <c r="AN19" s="95">
        <v>2</v>
      </c>
      <c r="AO19" s="95">
        <v>1208</v>
      </c>
    </row>
    <row r="20" spans="4:41" x14ac:dyDescent="0.35">
      <c r="D20" s="62"/>
      <c r="N20" s="62">
        <v>6</v>
      </c>
      <c r="O20" s="57"/>
      <c r="P20" s="62">
        <v>1</v>
      </c>
      <c r="Q20" s="62"/>
      <c r="R20" s="62"/>
      <c r="S20" s="62"/>
      <c r="T20" s="57">
        <v>10</v>
      </c>
      <c r="U20" s="62">
        <v>8</v>
      </c>
      <c r="V20" s="62">
        <v>8</v>
      </c>
      <c r="W20" s="62">
        <v>1</v>
      </c>
      <c r="Y20" s="62"/>
      <c r="Z20" s="62"/>
      <c r="AK20" s="95" t="s">
        <v>329</v>
      </c>
      <c r="AL20" s="95">
        <v>30</v>
      </c>
      <c r="AM20" s="95">
        <v>300</v>
      </c>
      <c r="AN20" s="95">
        <v>2</v>
      </c>
      <c r="AO20" s="95">
        <v>1209</v>
      </c>
    </row>
    <row r="21" spans="4:41" x14ac:dyDescent="0.35">
      <c r="D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K21" s="95" t="s">
        <v>330</v>
      </c>
      <c r="AL21" s="95">
        <v>50</v>
      </c>
      <c r="AM21" s="95">
        <v>500</v>
      </c>
      <c r="AN21" s="95">
        <v>2</v>
      </c>
      <c r="AO21" s="95">
        <v>1210</v>
      </c>
    </row>
    <row r="22" spans="4:41" x14ac:dyDescent="0.35">
      <c r="D22" s="62"/>
      <c r="N22" s="62">
        <v>30</v>
      </c>
      <c r="O22" s="57">
        <v>3800000</v>
      </c>
      <c r="P22" s="62"/>
      <c r="Q22" s="62"/>
      <c r="R22" s="62"/>
      <c r="S22" s="62"/>
      <c r="T22" s="57">
        <v>45</v>
      </c>
      <c r="U22" s="62">
        <v>10</v>
      </c>
      <c r="V22" s="62">
        <v>10</v>
      </c>
      <c r="W22" s="62">
        <v>5</v>
      </c>
      <c r="Y22" s="62"/>
      <c r="Z22" s="62"/>
      <c r="AK22" s="95" t="s">
        <v>331</v>
      </c>
      <c r="AL22" s="95">
        <v>1</v>
      </c>
      <c r="AM22" s="95">
        <v>10</v>
      </c>
      <c r="AN22" s="95">
        <v>1</v>
      </c>
      <c r="AO22" s="95">
        <v>6</v>
      </c>
    </row>
    <row r="23" spans="4:41" x14ac:dyDescent="0.35">
      <c r="D23" s="62"/>
      <c r="N23" s="62">
        <v>30</v>
      </c>
      <c r="O23" s="57">
        <v>2500000</v>
      </c>
      <c r="P23" s="62"/>
      <c r="Q23" s="62">
        <v>1</v>
      </c>
      <c r="R23" s="62"/>
      <c r="S23" s="62"/>
      <c r="T23" s="57">
        <v>80</v>
      </c>
      <c r="U23" s="62">
        <v>20</v>
      </c>
      <c r="V23" s="62"/>
      <c r="W23" s="62">
        <v>15</v>
      </c>
      <c r="Y23" s="62"/>
      <c r="Z23" s="62"/>
      <c r="AK23" s="95" t="s">
        <v>332</v>
      </c>
      <c r="AL23" s="95">
        <v>1</v>
      </c>
      <c r="AM23" s="95">
        <v>10</v>
      </c>
      <c r="AN23" s="95">
        <v>2</v>
      </c>
      <c r="AO23" s="95">
        <v>1301</v>
      </c>
    </row>
    <row r="24" spans="4:41" x14ac:dyDescent="0.35">
      <c r="D24" s="62"/>
      <c r="N24" s="62">
        <v>30</v>
      </c>
      <c r="O24" s="57">
        <v>1500000</v>
      </c>
      <c r="P24" s="62"/>
      <c r="Q24" s="62">
        <v>2</v>
      </c>
      <c r="R24" s="62"/>
      <c r="S24" s="62"/>
      <c r="T24" s="57">
        <v>0</v>
      </c>
      <c r="U24" s="62">
        <v>30</v>
      </c>
      <c r="V24" s="62">
        <v>20</v>
      </c>
      <c r="W24" s="62">
        <v>20</v>
      </c>
      <c r="Y24" s="62"/>
      <c r="Z24" s="62"/>
      <c r="AK24" s="95" t="s">
        <v>333</v>
      </c>
      <c r="AL24" s="95">
        <v>1</v>
      </c>
      <c r="AM24" s="95">
        <v>10</v>
      </c>
      <c r="AN24" s="95">
        <v>2</v>
      </c>
      <c r="AO24" s="95">
        <v>1302</v>
      </c>
    </row>
    <row r="25" spans="4:41" x14ac:dyDescent="0.35">
      <c r="D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K25" s="95" t="s">
        <v>334</v>
      </c>
      <c r="AL25" s="95">
        <v>1</v>
      </c>
      <c r="AM25" s="95">
        <v>10</v>
      </c>
      <c r="AN25" s="95">
        <v>2</v>
      </c>
      <c r="AO25" s="95">
        <v>1303</v>
      </c>
    </row>
    <row r="26" spans="4:41" x14ac:dyDescent="0.35">
      <c r="N26" s="62">
        <v>98</v>
      </c>
      <c r="O26" s="57">
        <v>12000000</v>
      </c>
      <c r="P26" s="62"/>
      <c r="Q26" s="62"/>
      <c r="R26" s="62"/>
      <c r="S26" s="62"/>
      <c r="T26" s="57">
        <v>200</v>
      </c>
      <c r="U26" s="62">
        <v>30</v>
      </c>
      <c r="V26" s="62">
        <v>30</v>
      </c>
      <c r="W26" s="62">
        <v>15</v>
      </c>
      <c r="Y26" s="62"/>
      <c r="Z26" s="62"/>
      <c r="AK26" s="95" t="s">
        <v>335</v>
      </c>
      <c r="AL26" s="95">
        <v>1</v>
      </c>
      <c r="AM26" s="95">
        <v>10</v>
      </c>
      <c r="AN26" s="95">
        <v>2</v>
      </c>
      <c r="AO26" s="95">
        <v>1304</v>
      </c>
    </row>
    <row r="27" spans="4:41" x14ac:dyDescent="0.35">
      <c r="N27" s="62">
        <v>98</v>
      </c>
      <c r="O27" s="57">
        <v>12000000</v>
      </c>
      <c r="P27" s="62"/>
      <c r="Q27" s="62"/>
      <c r="R27" s="62">
        <v>1</v>
      </c>
      <c r="S27" s="62"/>
      <c r="T27" s="57">
        <v>0</v>
      </c>
      <c r="U27" s="62">
        <v>60</v>
      </c>
      <c r="V27" s="62">
        <v>60</v>
      </c>
      <c r="W27" s="62">
        <v>30</v>
      </c>
      <c r="Y27" s="62"/>
      <c r="Z27" s="62"/>
      <c r="AK27" s="95" t="s">
        <v>336</v>
      </c>
      <c r="AL27" s="95">
        <v>100</v>
      </c>
      <c r="AM27" s="95">
        <v>1000</v>
      </c>
      <c r="AN27" s="95">
        <v>2</v>
      </c>
      <c r="AO27" s="95">
        <v>1500</v>
      </c>
    </row>
    <row r="28" spans="4:41" x14ac:dyDescent="0.35">
      <c r="N28" s="62">
        <v>98</v>
      </c>
      <c r="O28" s="57">
        <v>12000000</v>
      </c>
      <c r="P28" s="62"/>
      <c r="Q28" s="62">
        <v>1</v>
      </c>
      <c r="R28" s="62">
        <v>1</v>
      </c>
      <c r="S28" s="62"/>
      <c r="T28" s="57">
        <v>0</v>
      </c>
      <c r="U28" s="62">
        <v>80</v>
      </c>
      <c r="V28" s="62"/>
      <c r="W28" s="62">
        <v>50</v>
      </c>
      <c r="Y28" s="62"/>
      <c r="Z28" s="62"/>
      <c r="AK28" s="95"/>
      <c r="AL28" s="95"/>
      <c r="AM28" s="95"/>
      <c r="AN28" s="95"/>
      <c r="AO28" s="95"/>
    </row>
    <row r="29" spans="4:41" x14ac:dyDescent="0.35"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K29" s="95"/>
      <c r="AL29" s="95"/>
      <c r="AM29" s="95"/>
      <c r="AN29" s="95"/>
      <c r="AO29" s="95"/>
    </row>
    <row r="30" spans="4:41" x14ac:dyDescent="0.35">
      <c r="N30" s="62">
        <v>328</v>
      </c>
      <c r="O30" s="57">
        <v>38880000</v>
      </c>
      <c r="P30" s="62"/>
      <c r="Q30" s="62"/>
      <c r="R30" s="62"/>
      <c r="S30" s="62"/>
      <c r="T30" s="57">
        <v>888</v>
      </c>
      <c r="U30" s="62">
        <v>88</v>
      </c>
      <c r="V30" s="62">
        <v>88</v>
      </c>
      <c r="W30" s="62">
        <v>58</v>
      </c>
      <c r="X30" s="62"/>
      <c r="Y30" s="62"/>
      <c r="Z30" s="62"/>
      <c r="AK30" s="95"/>
      <c r="AL30" s="95"/>
      <c r="AM30" s="95"/>
      <c r="AN30" s="95"/>
      <c r="AO30" s="95"/>
    </row>
    <row r="31" spans="4:41" x14ac:dyDescent="0.35">
      <c r="N31" s="62">
        <v>328</v>
      </c>
      <c r="O31" s="57">
        <v>38880000</v>
      </c>
      <c r="P31" s="62"/>
      <c r="Q31" s="62"/>
      <c r="R31" s="62"/>
      <c r="S31" s="62">
        <v>1</v>
      </c>
      <c r="T31" s="57">
        <v>888</v>
      </c>
      <c r="U31" s="62">
        <v>128</v>
      </c>
      <c r="V31" s="62"/>
      <c r="W31" s="62">
        <v>88</v>
      </c>
      <c r="X31" s="62"/>
      <c r="Y31" s="62"/>
      <c r="Z31" s="62"/>
      <c r="AK31" s="95"/>
      <c r="AL31" s="95"/>
      <c r="AM31" s="95"/>
      <c r="AN31" s="95"/>
      <c r="AO31" s="95"/>
    </row>
    <row r="32" spans="4:41" x14ac:dyDescent="0.35">
      <c r="N32" s="62">
        <v>328</v>
      </c>
      <c r="O32" s="57">
        <v>38880000</v>
      </c>
      <c r="P32" s="62"/>
      <c r="Q32" s="62"/>
      <c r="R32" s="62"/>
      <c r="S32" s="62">
        <v>2</v>
      </c>
      <c r="T32" s="57">
        <v>888</v>
      </c>
      <c r="U32" s="62">
        <v>168</v>
      </c>
      <c r="V32" s="62"/>
      <c r="W32" s="62">
        <v>128</v>
      </c>
      <c r="X32" s="62"/>
      <c r="Y32" s="62"/>
      <c r="Z32" s="62"/>
      <c r="AK32" s="95"/>
      <c r="AL32" s="95"/>
      <c r="AM32" s="95"/>
      <c r="AN32" s="95"/>
      <c r="AO32" s="95"/>
    </row>
    <row r="33" spans="37:41" x14ac:dyDescent="0.35">
      <c r="AK33" s="95"/>
      <c r="AL33" s="95"/>
      <c r="AM33" s="95"/>
      <c r="AN33" s="95"/>
      <c r="AO33" s="95"/>
    </row>
    <row r="34" spans="37:41" x14ac:dyDescent="0.35">
      <c r="AK34" s="95"/>
      <c r="AL34" s="95"/>
      <c r="AM34" s="95"/>
      <c r="AN34" s="95"/>
      <c r="AO34" s="95"/>
    </row>
    <row r="35" spans="37:41" x14ac:dyDescent="0.35">
      <c r="AK35" s="95"/>
      <c r="AL35" s="95"/>
      <c r="AM35" s="95"/>
      <c r="AN35" s="95"/>
      <c r="AO35" s="95"/>
    </row>
    <row r="36" spans="37:41" x14ac:dyDescent="0.35">
      <c r="AK36" s="95"/>
      <c r="AL36" s="95"/>
      <c r="AM36" s="95"/>
      <c r="AN36" s="95"/>
      <c r="AO36" s="95"/>
    </row>
    <row r="37" spans="37:41" x14ac:dyDescent="0.35">
      <c r="AK37" s="95"/>
      <c r="AL37" s="95"/>
      <c r="AM37" s="95"/>
      <c r="AN37" s="95"/>
      <c r="AO37" s="95"/>
    </row>
    <row r="38" spans="37:41" x14ac:dyDescent="0.35">
      <c r="AK38" s="95"/>
      <c r="AL38" s="95"/>
      <c r="AM38" s="95"/>
      <c r="AN38" s="95"/>
      <c r="AO38" s="95"/>
    </row>
    <row r="39" spans="37:41" x14ac:dyDescent="0.35">
      <c r="AK39" s="95"/>
      <c r="AL39" s="95"/>
      <c r="AM39" s="95"/>
      <c r="AN39" s="95"/>
      <c r="AO39" s="95"/>
    </row>
    <row r="40" spans="37:41" x14ac:dyDescent="0.35">
      <c r="AK40" s="95"/>
      <c r="AL40" s="95"/>
      <c r="AM40" s="95"/>
      <c r="AN40" s="95"/>
      <c r="AO40" s="95"/>
    </row>
    <row r="41" spans="37:41" x14ac:dyDescent="0.35">
      <c r="AK41" s="95"/>
      <c r="AL41" s="95"/>
      <c r="AM41" s="95"/>
      <c r="AN41" s="95"/>
      <c r="AO41" s="95"/>
    </row>
  </sheetData>
  <mergeCells count="1">
    <mergeCell ref="P3:AI3"/>
  </mergeCells>
  <phoneticPr fontId="30" type="noConversion"/>
  <conditionalFormatting sqref="U4">
    <cfRule type="containsText" dxfId="143" priority="16" operator="containsText" text=" ">
      <formula>NOT(ISERROR(SEARCH(" ",U4)))</formula>
    </cfRule>
  </conditionalFormatting>
  <conditionalFormatting sqref="Y4">
    <cfRule type="containsText" dxfId="142" priority="3" operator="containsText" text=" ">
      <formula>NOT(ISERROR(SEARCH(" ",Y4)))</formula>
    </cfRule>
  </conditionalFormatting>
  <conditionalFormatting sqref="AC4">
    <cfRule type="containsText" dxfId="141" priority="2" operator="containsText" text=" ">
      <formula>NOT(ISERROR(SEARCH(" ",AC4)))</formula>
    </cfRule>
  </conditionalFormatting>
  <conditionalFormatting sqref="AG4">
    <cfRule type="containsText" dxfId="140" priority="1" operator="containsText" text=" ">
      <formula>NOT(ISERROR(SEARCH(" ",AG4)))</formula>
    </cfRule>
  </conditionalFormatting>
  <conditionalFormatting sqref="AJ5">
    <cfRule type="containsText" dxfId="139" priority="5" operator="containsText" text=" ">
      <formula>NOT(ISERROR(SEARCH(" ",AJ5)))</formula>
    </cfRule>
  </conditionalFormatting>
  <conditionalFormatting sqref="AO12">
    <cfRule type="containsText" dxfId="138" priority="11" operator="containsText" text=" ">
      <formula>NOT(ISERROR(SEARCH(" ",AO12)))</formula>
    </cfRule>
  </conditionalFormatting>
  <conditionalFormatting sqref="AK17:AL17">
    <cfRule type="containsText" dxfId="137" priority="10" operator="containsText" text=" ">
      <formula>NOT(ISERROR(SEARCH(" ",AK17)))</formula>
    </cfRule>
  </conditionalFormatting>
  <conditionalFormatting sqref="AK18:AL18">
    <cfRule type="containsText" dxfId="136" priority="9" operator="containsText" text=" ">
      <formula>NOT(ISERROR(SEARCH(" ",AK18)))</formula>
    </cfRule>
  </conditionalFormatting>
  <conditionalFormatting sqref="AK48:AO48">
    <cfRule type="containsText" dxfId="135" priority="7" operator="containsText" text=" ">
      <formula>NOT(ISERROR(SEARCH(" ",AK48)))</formula>
    </cfRule>
  </conditionalFormatting>
  <conditionalFormatting sqref="AM8:AM11">
    <cfRule type="containsText" dxfId="134" priority="12" operator="containsText" text=" ">
      <formula>NOT(ISERROR(SEARCH(" ",AM8)))</formula>
    </cfRule>
  </conditionalFormatting>
  <conditionalFormatting sqref="AO8:AO11">
    <cfRule type="containsText" dxfId="133" priority="13" operator="containsText" text=" ">
      <formula>NOT(ISERROR(SEARCH(" ",AO8)))</formula>
    </cfRule>
  </conditionalFormatting>
  <conditionalFormatting sqref="Q4 AK4:AO7 P5:AI16">
    <cfRule type="containsText" dxfId="132" priority="15" operator="containsText" text=" ">
      <formula>NOT(ISERROR(SEARCH(" ",P4)))</formula>
    </cfRule>
  </conditionalFormatting>
  <conditionalFormatting sqref="AK12:AN12 AM17:AO18 AN8:AN11 AK8:AL11">
    <cfRule type="containsText" dxfId="131" priority="14" operator="containsText" text=" ">
      <formula>NOT(ISERROR(SEARCH(" ",AK8)))</formula>
    </cfRule>
  </conditionalFormatting>
  <conditionalFormatting sqref="AK13:AO16 AK28:AO31 AK19:AO24">
    <cfRule type="containsText" dxfId="130" priority="6" operator="containsText" text=" ">
      <formula>NOT(ISERROR(SEARCH(" ",AK13)))</formula>
    </cfRule>
  </conditionalFormatting>
  <conditionalFormatting sqref="AK25:AO27">
    <cfRule type="containsText" dxfId="129" priority="4" operator="containsText" text=" ">
      <formula>NOT(ISERROR(SEARCH(" ",AK25)))</formula>
    </cfRule>
  </conditionalFormatting>
  <conditionalFormatting sqref="AK38:AO47 AK49:AO1048576">
    <cfRule type="containsText" dxfId="128" priority="8" operator="containsText" text=" ">
      <formula>NOT(ISERROR(SEARCH(" ",AK38)))</formula>
    </cfRule>
  </conditionalFormatting>
  <pageMargins left="0.7" right="0.7" top="0.75" bottom="0.75" header="0.3" footer="0.3"/>
  <pageSetup paperSize="9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L52"/>
  <sheetViews>
    <sheetView workbookViewId="0">
      <selection activeCell="J14" sqref="J14"/>
    </sheetView>
  </sheetViews>
  <sheetFormatPr defaultColWidth="9" defaultRowHeight="15.6" x14ac:dyDescent="0.25"/>
  <cols>
    <col min="1" max="1" width="9.88671875" style="10" customWidth="1"/>
    <col min="2" max="2" width="15.88671875" style="10" customWidth="1"/>
    <col min="3" max="3" width="14.109375" style="10" customWidth="1"/>
    <col min="4" max="4" width="11.21875" style="10" customWidth="1"/>
    <col min="5" max="5" width="30.77734375" style="10" customWidth="1"/>
    <col min="6" max="6" width="44.21875" style="10" customWidth="1"/>
    <col min="7" max="7" width="14.6640625" style="10" customWidth="1"/>
    <col min="8" max="8" width="12.33203125" style="10" customWidth="1"/>
    <col min="9" max="9" width="7.88671875" style="10" customWidth="1"/>
    <col min="10" max="10" width="9.21875" style="10" customWidth="1"/>
    <col min="11" max="11" width="5.44140625" style="10" customWidth="1"/>
    <col min="12" max="12" width="7.21875" style="10" customWidth="1"/>
    <col min="13" max="13" width="9.6640625" style="10" customWidth="1"/>
    <col min="14" max="14" width="7.88671875" style="10" customWidth="1"/>
    <col min="15" max="15" width="9.21875" style="10" customWidth="1"/>
    <col min="16" max="16" width="5.44140625" style="10" customWidth="1"/>
    <col min="17" max="17" width="7.21875" style="10" customWidth="1"/>
    <col min="18" max="19" width="9.21875" style="10" customWidth="1"/>
    <col min="20" max="20" width="5.44140625" style="10" customWidth="1"/>
    <col min="21" max="21" width="7.21875" style="10" customWidth="1"/>
    <col min="22" max="23" width="9.21875" style="10" customWidth="1"/>
    <col min="24" max="24" width="5.44140625" style="10" customWidth="1"/>
    <col min="25" max="25" width="7.21875" style="10" customWidth="1"/>
    <col min="26" max="27" width="9.21875" style="10" customWidth="1"/>
    <col min="28" max="28" width="5.44140625" style="10" customWidth="1"/>
    <col min="29" max="29" width="7.21875" style="10" customWidth="1"/>
    <col min="30" max="31" width="9.21875" style="10" customWidth="1"/>
    <col min="32" max="33" width="9" style="10"/>
    <col min="34" max="34" width="11.6640625" style="10" customWidth="1"/>
    <col min="35" max="35" width="12.21875" style="10" customWidth="1"/>
    <col min="36" max="36" width="9.21875" style="10" customWidth="1"/>
    <col min="37" max="16384" width="9" style="10"/>
  </cols>
  <sheetData>
    <row r="1" spans="1:38" x14ac:dyDescent="0.35">
      <c r="A1" s="32" t="s">
        <v>0</v>
      </c>
      <c r="B1" s="32" t="s">
        <v>0</v>
      </c>
      <c r="C1" s="32" t="s">
        <v>0</v>
      </c>
      <c r="D1" s="32" t="s">
        <v>0</v>
      </c>
      <c r="E1" s="32" t="s">
        <v>0</v>
      </c>
      <c r="F1" s="32" t="s">
        <v>0</v>
      </c>
      <c r="G1" s="33" t="s">
        <v>0</v>
      </c>
      <c r="H1" s="32" t="s">
        <v>271</v>
      </c>
    </row>
    <row r="2" spans="1:38" x14ac:dyDescent="0.35">
      <c r="A2" s="32" t="s">
        <v>17</v>
      </c>
      <c r="B2" s="32" t="s">
        <v>17</v>
      </c>
      <c r="C2" s="32" t="s">
        <v>17</v>
      </c>
      <c r="D2" s="32" t="s">
        <v>17</v>
      </c>
      <c r="E2" s="32" t="s">
        <v>18</v>
      </c>
      <c r="F2" s="32" t="s">
        <v>18</v>
      </c>
      <c r="G2" s="33" t="s">
        <v>17</v>
      </c>
      <c r="H2" s="32" t="s">
        <v>17</v>
      </c>
    </row>
    <row r="3" spans="1:38" ht="16.2" x14ac:dyDescent="0.4">
      <c r="A3" s="32" t="s">
        <v>338</v>
      </c>
      <c r="B3" s="32" t="s">
        <v>276</v>
      </c>
      <c r="C3" s="32" t="s">
        <v>399</v>
      </c>
      <c r="D3" s="32" t="s">
        <v>400</v>
      </c>
      <c r="E3" s="32" t="s">
        <v>401</v>
      </c>
      <c r="F3" s="32" t="s">
        <v>402</v>
      </c>
      <c r="G3" s="33" t="s">
        <v>403</v>
      </c>
      <c r="H3" s="32" t="s">
        <v>404</v>
      </c>
      <c r="J3" s="37" t="s">
        <v>405</v>
      </c>
      <c r="K3" s="38"/>
      <c r="L3" s="38"/>
      <c r="M3" s="38"/>
      <c r="O3" s="250" t="s">
        <v>406</v>
      </c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</row>
    <row r="4" spans="1:38" ht="92.4" x14ac:dyDescent="0.25">
      <c r="A4" s="22" t="s">
        <v>407</v>
      </c>
      <c r="B4" s="22" t="s">
        <v>408</v>
      </c>
      <c r="C4" s="22" t="s">
        <v>409</v>
      </c>
      <c r="D4" s="22" t="s">
        <v>410</v>
      </c>
      <c r="E4" s="22" t="s">
        <v>348</v>
      </c>
      <c r="F4" s="22" t="s">
        <v>411</v>
      </c>
      <c r="G4" s="34" t="s">
        <v>412</v>
      </c>
      <c r="H4" s="35" t="s">
        <v>413</v>
      </c>
      <c r="J4" s="39" t="s">
        <v>414</v>
      </c>
      <c r="K4" s="40" t="s">
        <v>304</v>
      </c>
      <c r="L4" s="41" t="s">
        <v>305</v>
      </c>
      <c r="M4" s="42" t="s">
        <v>306</v>
      </c>
      <c r="N4" s="28" t="s">
        <v>415</v>
      </c>
      <c r="O4" s="39" t="s">
        <v>416</v>
      </c>
      <c r="P4" s="40" t="s">
        <v>304</v>
      </c>
      <c r="Q4" s="41" t="s">
        <v>305</v>
      </c>
      <c r="R4" s="42" t="s">
        <v>306</v>
      </c>
      <c r="S4" s="43" t="s">
        <v>307</v>
      </c>
      <c r="T4" s="44" t="s">
        <v>304</v>
      </c>
      <c r="U4" s="45" t="s">
        <v>305</v>
      </c>
      <c r="V4" s="45" t="s">
        <v>306</v>
      </c>
      <c r="W4" s="39" t="s">
        <v>308</v>
      </c>
      <c r="X4" s="40" t="s">
        <v>304</v>
      </c>
      <c r="Y4" s="41" t="s">
        <v>305</v>
      </c>
      <c r="Z4" s="42" t="s">
        <v>306</v>
      </c>
      <c r="AA4" s="47" t="s">
        <v>309</v>
      </c>
      <c r="AB4" s="44" t="s">
        <v>304</v>
      </c>
      <c r="AC4" s="45" t="s">
        <v>305</v>
      </c>
      <c r="AD4" s="48" t="s">
        <v>306</v>
      </c>
      <c r="AE4" s="28" t="s">
        <v>417</v>
      </c>
      <c r="AF4" s="10" t="s">
        <v>314</v>
      </c>
      <c r="AH4" s="49">
        <f>'充值活动|RMBActivities'!AX4</f>
        <v>0</v>
      </c>
      <c r="AI4" s="49" t="str">
        <f>'充值活动|RMBActivities'!AY4</f>
        <v>人民币价值</v>
      </c>
      <c r="AJ4" s="49" t="str">
        <f>'充值活动|RMBActivities'!AZ4</f>
        <v>价值
钻石价值</v>
      </c>
      <c r="AK4" s="49" t="str">
        <f>'充值活动|RMBActivities'!BA4</f>
        <v>物品类型</v>
      </c>
      <c r="AL4" s="49" t="str">
        <f>'充值活动|RMBActivities'!BB4</f>
        <v>id</v>
      </c>
    </row>
    <row r="5" spans="1:38" ht="16.2" x14ac:dyDescent="0.4">
      <c r="A5" s="10">
        <v>2</v>
      </c>
      <c r="B5" s="10">
        <v>30</v>
      </c>
      <c r="C5" s="10">
        <v>1202</v>
      </c>
      <c r="D5" s="10">
        <v>30</v>
      </c>
      <c r="E5" s="36" t="str">
        <f t="shared" ref="E5:E6" si="0">K5&amp;"|"&amp;L5&amp;"|"&amp;M5</f>
        <v>1|2|500000</v>
      </c>
      <c r="F5" s="36" t="str">
        <f>P5&amp;"|"&amp;Q5&amp;"|"&amp;R5&amp;","&amp;T5&amp;"|"&amp;U5&amp;"|"&amp;V5&amp;","&amp;X5&amp;"|"&amp;Y5&amp;"|"&amp;Z5&amp;","&amp;AB5&amp;"|"&amp;AC5&amp;"|"&amp;AD5</f>
        <v>1|1|10,1|2|200000,2|1001|5,2|1002|5</v>
      </c>
      <c r="G5" s="10">
        <v>1</v>
      </c>
      <c r="H5" s="10">
        <v>470</v>
      </c>
      <c r="J5" s="25" t="s">
        <v>20</v>
      </c>
      <c r="K5" s="10">
        <f>VLOOKUP(J5,$AH:$AL,4,0)</f>
        <v>1</v>
      </c>
      <c r="L5" s="10">
        <f>VLOOKUP(J5,$AH:$AL,5,0)</f>
        <v>2</v>
      </c>
      <c r="M5" s="25">
        <v>500000</v>
      </c>
      <c r="N5" s="10">
        <f>VLOOKUP(J5,$AH:$AL,2,0)*M5</f>
        <v>2.5</v>
      </c>
      <c r="O5" s="25" t="s">
        <v>98</v>
      </c>
      <c r="P5" s="10">
        <f>VLOOKUP(O5,$AH:$AL,4,0)</f>
        <v>1</v>
      </c>
      <c r="Q5" s="10">
        <f>VLOOKUP(O5,$AH:$AL,5,0)</f>
        <v>1</v>
      </c>
      <c r="R5" s="46">
        <v>10</v>
      </c>
      <c r="S5" s="25" t="s">
        <v>20</v>
      </c>
      <c r="T5" s="10">
        <f>VLOOKUP(S5,$AH:$AL,4,0)</f>
        <v>1</v>
      </c>
      <c r="U5" s="10">
        <f>VLOOKUP(S5,$AH:$AL,5,0)</f>
        <v>2</v>
      </c>
      <c r="V5" s="25">
        <v>200000</v>
      </c>
      <c r="W5" s="25" t="s">
        <v>100</v>
      </c>
      <c r="X5" s="10">
        <f>VLOOKUP(W5,$AH:$AL,4,0)</f>
        <v>2</v>
      </c>
      <c r="Y5" s="10">
        <f>VLOOKUP(W5,$AH:$AL,5,0)</f>
        <v>1001</v>
      </c>
      <c r="Z5" s="25">
        <v>5</v>
      </c>
      <c r="AA5" s="25" t="s">
        <v>102</v>
      </c>
      <c r="AB5" s="10">
        <f>VLOOKUP(AA5,$AH:$AL,4,0)</f>
        <v>2</v>
      </c>
      <c r="AC5" s="10">
        <f>VLOOKUP(AA5,$AH:$AL,5,0)</f>
        <v>1002</v>
      </c>
      <c r="AD5" s="25">
        <v>5</v>
      </c>
      <c r="AE5" s="10">
        <f>(VLOOKUP(O5,$AH:$AL,2,0)*R5+VLOOKUP(S5,$AH:$AL,2,0)*V5+VLOOKUP(W5,$AH:$AL,2,0)*Z5+VLOOKUP(AA5,$AH:$AL,2,0)*AD5)*D5</f>
        <v>165</v>
      </c>
      <c r="AF5" s="10">
        <f t="shared" ref="AF5:AF6" si="1">(AE5+N5)/B5</f>
        <v>5.583333333333333</v>
      </c>
      <c r="AH5" s="50" t="str">
        <f>'充值活动|RMBActivities'!AX5</f>
        <v>人民币</v>
      </c>
      <c r="AI5" s="51">
        <f>'充值活动|RMBActivities'!AY5</f>
        <v>1</v>
      </c>
      <c r="AJ5" s="51">
        <f>'充值活动|RMBActivities'!AZ5</f>
        <v>10</v>
      </c>
      <c r="AK5" s="51">
        <f>'充值活动|RMBActivities'!BA5</f>
        <v>1</v>
      </c>
      <c r="AL5" s="52">
        <f>'充值活动|RMBActivities'!BB5</f>
        <v>0</v>
      </c>
    </row>
    <row r="6" spans="1:38" ht="16.2" x14ac:dyDescent="0.4">
      <c r="A6" s="10">
        <v>4</v>
      </c>
      <c r="B6" s="10">
        <v>68</v>
      </c>
      <c r="C6" s="10">
        <v>1203</v>
      </c>
      <c r="D6" s="10">
        <v>30</v>
      </c>
      <c r="E6" s="36" t="str">
        <f t="shared" si="0"/>
        <v>1|1|580</v>
      </c>
      <c r="F6" s="36" t="str">
        <f>P6&amp;"|"&amp;Q6&amp;"|"&amp;R6&amp;","&amp;T6&amp;"|"&amp;U6&amp;"|"&amp;V6&amp;","&amp;X6&amp;"|"&amp;Y6&amp;"|"&amp;Z6&amp;","&amp;AB6&amp;"|"&amp;AC6&amp;"|"&amp;AD6</f>
        <v>1|1|40,2|1001|2,2|1002|2,2|1004|2</v>
      </c>
      <c r="G6" s="10">
        <v>1</v>
      </c>
      <c r="H6" s="10">
        <v>232</v>
      </c>
      <c r="J6" s="25" t="s">
        <v>98</v>
      </c>
      <c r="K6" s="10">
        <f>VLOOKUP(J6,$AH:$AL,4,0)</f>
        <v>1</v>
      </c>
      <c r="L6" s="10">
        <f>VLOOKUP(J6,$AH:$AL,5,0)</f>
        <v>1</v>
      </c>
      <c r="M6" s="25">
        <v>580</v>
      </c>
      <c r="N6" s="10">
        <f>VLOOKUP(J6,$AH:$AL,2,0)*M6</f>
        <v>58</v>
      </c>
      <c r="O6" s="25" t="s">
        <v>98</v>
      </c>
      <c r="P6" s="10">
        <f>VLOOKUP(O6,$AH:$AL,4,0)</f>
        <v>1</v>
      </c>
      <c r="Q6" s="10">
        <f>VLOOKUP(O6,$AH:$AL,5,0)</f>
        <v>1</v>
      </c>
      <c r="R6" s="46">
        <v>40</v>
      </c>
      <c r="S6" s="25" t="s">
        <v>100</v>
      </c>
      <c r="T6" s="10">
        <f>VLOOKUP(S6,$AH:$AL,4,0)</f>
        <v>2</v>
      </c>
      <c r="U6" s="10">
        <f>VLOOKUP(S6,$AH:$AL,5,0)</f>
        <v>1001</v>
      </c>
      <c r="V6" s="25">
        <v>2</v>
      </c>
      <c r="W6" s="25" t="s">
        <v>102</v>
      </c>
      <c r="X6" s="10">
        <f>VLOOKUP(W6,$AH:$AL,4,0)</f>
        <v>2</v>
      </c>
      <c r="Y6" s="10">
        <f>VLOOKUP(W6,$AH:$AL,5,0)</f>
        <v>1002</v>
      </c>
      <c r="Z6" s="25">
        <v>2</v>
      </c>
      <c r="AA6" s="25" t="s">
        <v>104</v>
      </c>
      <c r="AB6" s="10">
        <f>VLOOKUP(AA6,$AH:$AL,4,0)</f>
        <v>2</v>
      </c>
      <c r="AC6" s="10">
        <f>VLOOKUP(AA6,$AH:$AL,5,0)</f>
        <v>1004</v>
      </c>
      <c r="AD6" s="25">
        <v>2</v>
      </c>
      <c r="AE6" s="10">
        <f>(VLOOKUP(O6,$AH:$AL,2,0)*R6+VLOOKUP(S6,$AH:$AL,2,0)*V6+VLOOKUP(W6,$AH:$AL,2,0)*Z6+VLOOKUP(AA6,$AH:$AL,2,0)*AD6)*D6</f>
        <v>174.00000000000003</v>
      </c>
      <c r="AF6" s="10">
        <f t="shared" si="1"/>
        <v>3.4117647058823533</v>
      </c>
      <c r="AH6" s="50" t="str">
        <f>'充值活动|RMBActivities'!AX6</f>
        <v>钻石</v>
      </c>
      <c r="AI6" s="51">
        <f>'充值活动|RMBActivities'!AY6</f>
        <v>0.1</v>
      </c>
      <c r="AJ6" s="51">
        <f>'充值活动|RMBActivities'!AZ6</f>
        <v>1</v>
      </c>
      <c r="AK6" s="51">
        <f>'充值活动|RMBActivities'!BA6</f>
        <v>1</v>
      </c>
      <c r="AL6" s="52">
        <f>'充值活动|RMBActivities'!BB6</f>
        <v>1</v>
      </c>
    </row>
    <row r="7" spans="1:38" ht="16.2" x14ac:dyDescent="0.4">
      <c r="A7" s="10">
        <v>5</v>
      </c>
      <c r="B7" s="10">
        <v>68</v>
      </c>
      <c r="C7" s="10">
        <v>1202</v>
      </c>
      <c r="D7" s="10">
        <v>30</v>
      </c>
      <c r="E7" s="36" t="str">
        <f t="shared" ref="E7" si="2">K7&amp;"|"&amp;L7&amp;"|"&amp;M7</f>
        <v>1|2|5800000</v>
      </c>
      <c r="F7" s="36" t="str">
        <f>P7&amp;"|"&amp;Q7&amp;"|"&amp;R7&amp;","&amp;T7&amp;"|"&amp;U7&amp;"|"&amp;V7&amp;","&amp;X7&amp;"|"&amp;Y7&amp;"|"&amp;Z7&amp;","&amp;AB7&amp;"|"&amp;AC7&amp;"|"&amp;AD7</f>
        <v>1|2|500000,2|1001|2,2|1002|2,2|1004|2</v>
      </c>
      <c r="G7" s="10">
        <v>1</v>
      </c>
      <c r="H7" s="10">
        <v>470</v>
      </c>
      <c r="J7" s="25" t="s">
        <v>20</v>
      </c>
      <c r="K7" s="10">
        <f>VLOOKUP(J7,$AH:$AL,4,0)</f>
        <v>1</v>
      </c>
      <c r="L7" s="10">
        <f>VLOOKUP(J7,$AH:$AL,5,0)</f>
        <v>2</v>
      </c>
      <c r="M7" s="25">
        <v>5800000</v>
      </c>
      <c r="N7" s="10">
        <f>VLOOKUP(J7,$AH:$AL,2,0)*M7</f>
        <v>29.000000000000004</v>
      </c>
      <c r="O7" s="25" t="s">
        <v>20</v>
      </c>
      <c r="P7" s="10">
        <f>VLOOKUP(O7,$AH:$AL,4,0)</f>
        <v>1</v>
      </c>
      <c r="Q7" s="10">
        <f>VLOOKUP(O7,$AH:$AL,5,0)</f>
        <v>2</v>
      </c>
      <c r="R7" s="46">
        <v>500000</v>
      </c>
      <c r="S7" s="25" t="s">
        <v>100</v>
      </c>
      <c r="T7" s="10">
        <f>VLOOKUP(S7,$AH:$AL,4,0)</f>
        <v>2</v>
      </c>
      <c r="U7" s="10">
        <f>VLOOKUP(S7,$AH:$AL,5,0)</f>
        <v>1001</v>
      </c>
      <c r="V7" s="25">
        <v>2</v>
      </c>
      <c r="W7" s="25" t="s">
        <v>102</v>
      </c>
      <c r="X7" s="10">
        <f>VLOOKUP(W7,$AH:$AL,4,0)</f>
        <v>2</v>
      </c>
      <c r="Y7" s="10">
        <f>VLOOKUP(W7,$AH:$AL,5,0)</f>
        <v>1002</v>
      </c>
      <c r="Z7" s="25">
        <v>2</v>
      </c>
      <c r="AA7" s="25" t="s">
        <v>104</v>
      </c>
      <c r="AB7" s="10">
        <f>VLOOKUP(AA7,$AH:$AL,4,0)</f>
        <v>2</v>
      </c>
      <c r="AC7" s="10">
        <f>VLOOKUP(AA7,$AH:$AL,5,0)</f>
        <v>1004</v>
      </c>
      <c r="AD7" s="25">
        <v>2</v>
      </c>
      <c r="AE7" s="10">
        <f>(VLOOKUP(O7,$AH:$AL,2,0)*R7+VLOOKUP(S7,$AH:$AL,2,0)*V7+VLOOKUP(W7,$AH:$AL,2,0)*Z7+VLOOKUP(AA7,$AH:$AL,2,0)*AD7)*D7</f>
        <v>129</v>
      </c>
      <c r="AF7" s="10">
        <f t="shared" ref="AF7" si="3">(AE7+N7)/B7</f>
        <v>2.3235294117647061</v>
      </c>
      <c r="AH7" s="50" t="str">
        <f>'充值活动|RMBActivities'!AX8</f>
        <v>金币</v>
      </c>
      <c r="AI7" s="51">
        <f>'充值活动|RMBActivities'!AY8</f>
        <v>5.0000000000000004E-6</v>
      </c>
      <c r="AJ7" s="51">
        <f>'充值活动|RMBActivities'!AZ8</f>
        <v>5.0000000000000002E-5</v>
      </c>
      <c r="AK7" s="51">
        <f>'充值活动|RMBActivities'!BA8</f>
        <v>1</v>
      </c>
      <c r="AL7" s="52">
        <f>'充值活动|RMBActivities'!BB8</f>
        <v>2</v>
      </c>
    </row>
    <row r="8" spans="1:38" x14ac:dyDescent="0.35">
      <c r="E8" s="24"/>
      <c r="F8" s="24"/>
      <c r="AH8" s="50" t="str">
        <f>'充值活动|RMBActivities'!AX9</f>
        <v>锁定</v>
      </c>
      <c r="AI8" s="51">
        <f>'充值活动|RMBActivities'!AY9</f>
        <v>0.2</v>
      </c>
      <c r="AJ8" s="51">
        <f>'充值活动|RMBActivities'!AZ9</f>
        <v>2</v>
      </c>
      <c r="AK8" s="51">
        <f>'充值活动|RMBActivities'!BA9</f>
        <v>2</v>
      </c>
      <c r="AL8" s="52">
        <f>'充值活动|RMBActivities'!BB9</f>
        <v>1001</v>
      </c>
    </row>
    <row r="9" spans="1:38" x14ac:dyDescent="0.35">
      <c r="D9" s="24"/>
      <c r="F9" s="24"/>
      <c r="AH9" s="50" t="str">
        <f>'充值活动|RMBActivities'!AX10</f>
        <v>冰冻</v>
      </c>
      <c r="AI9" s="51">
        <f>'充值活动|RMBActivities'!AY10</f>
        <v>0.5</v>
      </c>
      <c r="AJ9" s="51">
        <f>'充值活动|RMBActivities'!AZ10</f>
        <v>5</v>
      </c>
      <c r="AK9" s="51">
        <f>'充值活动|RMBActivities'!BA10</f>
        <v>2</v>
      </c>
      <c r="AL9" s="52">
        <f>'充值活动|RMBActivities'!BB10</f>
        <v>1002</v>
      </c>
    </row>
    <row r="10" spans="1:38" x14ac:dyDescent="0.35">
      <c r="E10" s="24"/>
      <c r="F10" s="24"/>
      <c r="AH10" s="50" t="str">
        <f>'充值活动|RMBActivities'!AX11</f>
        <v>狂暴</v>
      </c>
      <c r="AI10" s="51">
        <f>'充值活动|RMBActivities'!AY11</f>
        <v>1</v>
      </c>
      <c r="AJ10" s="51">
        <f>'充值活动|RMBActivities'!AZ11</f>
        <v>10</v>
      </c>
      <c r="AK10" s="51">
        <f>'充值活动|RMBActivities'!BA11</f>
        <v>2</v>
      </c>
      <c r="AL10" s="52">
        <f>'充值活动|RMBActivities'!BB11</f>
        <v>1003</v>
      </c>
    </row>
    <row r="11" spans="1:38" x14ac:dyDescent="0.35">
      <c r="E11" s="24"/>
      <c r="F11" s="24"/>
      <c r="AH11" s="50" t="str">
        <f>'充值活动|RMBActivities'!AX12</f>
        <v>召唤</v>
      </c>
      <c r="AI11" s="51">
        <f>'充值活动|RMBActivities'!AY12</f>
        <v>0.2</v>
      </c>
      <c r="AJ11" s="51">
        <f>'充值活动|RMBActivities'!AZ12</f>
        <v>2</v>
      </c>
      <c r="AK11" s="51">
        <f>'充值活动|RMBActivities'!BA12</f>
        <v>2</v>
      </c>
      <c r="AL11" s="52">
        <f>'充值活动|RMBActivities'!BB12</f>
        <v>1004</v>
      </c>
    </row>
    <row r="12" spans="1:38" x14ac:dyDescent="0.35">
      <c r="E12" s="24"/>
      <c r="F12" s="24"/>
      <c r="AH12" s="50" t="str">
        <f>'充值活动|RMBActivities'!AX13</f>
        <v>福卡</v>
      </c>
      <c r="AI12" s="51">
        <f>'充值活动|RMBActivities'!AY13</f>
        <v>2.5000000000000001E-3</v>
      </c>
      <c r="AJ12" s="51">
        <f>'充值活动|RMBActivities'!AZ13</f>
        <v>2.5000000000000001E-2</v>
      </c>
      <c r="AK12" s="51">
        <f>'充值活动|RMBActivities'!BA13</f>
        <v>2</v>
      </c>
      <c r="AL12" s="52">
        <f>'充值活动|RMBActivities'!BB13</f>
        <v>1204</v>
      </c>
    </row>
    <row r="13" spans="1:38" x14ac:dyDescent="0.35">
      <c r="E13" s="24"/>
      <c r="F13" s="24"/>
      <c r="AH13" s="50" t="str">
        <f>'充值活动|RMBActivities'!AX14</f>
        <v>超级武器1</v>
      </c>
      <c r="AI13" s="51">
        <f>'充值活动|RMBActivities'!AY14</f>
        <v>5</v>
      </c>
      <c r="AJ13" s="51">
        <f>'充值活动|RMBActivities'!AZ14</f>
        <v>50</v>
      </c>
      <c r="AK13" s="51">
        <f>'充值活动|RMBActivities'!BA14</f>
        <v>2</v>
      </c>
      <c r="AL13" s="52">
        <f>'充值活动|RMBActivities'!BB14</f>
        <v>1005</v>
      </c>
    </row>
    <row r="14" spans="1:38" x14ac:dyDescent="0.35">
      <c r="E14" s="24"/>
      <c r="F14" s="24"/>
      <c r="G14" s="24"/>
      <c r="H14" s="24"/>
      <c r="I14" s="24"/>
      <c r="N14" s="24"/>
      <c r="AH14" s="50" t="str">
        <f>'充值活动|RMBActivities'!AX15</f>
        <v>超级武器2</v>
      </c>
      <c r="AI14" s="51">
        <f>'充值活动|RMBActivities'!AY15</f>
        <v>10</v>
      </c>
      <c r="AJ14" s="51">
        <f>'充值活动|RMBActivities'!AZ15</f>
        <v>100</v>
      </c>
      <c r="AK14" s="51">
        <f>'充值活动|RMBActivities'!BA15</f>
        <v>2</v>
      </c>
      <c r="AL14" s="52">
        <f>'充值活动|RMBActivities'!BB15</f>
        <v>1006</v>
      </c>
    </row>
    <row r="15" spans="1:38" x14ac:dyDescent="0.35">
      <c r="E15" s="24"/>
      <c r="F15" s="24"/>
      <c r="G15" s="24"/>
      <c r="H15" s="24"/>
      <c r="I15" s="24"/>
      <c r="N15" s="24"/>
      <c r="AH15" s="50" t="str">
        <f>'充值活动|RMBActivities'!AX16</f>
        <v>超级武器3</v>
      </c>
      <c r="AI15" s="51">
        <f>'充值活动|RMBActivities'!AY16</f>
        <v>25</v>
      </c>
      <c r="AJ15" s="51">
        <f>'充值活动|RMBActivities'!AZ16</f>
        <v>250</v>
      </c>
      <c r="AK15" s="51">
        <f>'充值活动|RMBActivities'!BA16</f>
        <v>2</v>
      </c>
      <c r="AL15" s="52">
        <f>'充值活动|RMBActivities'!BB16</f>
        <v>1007</v>
      </c>
    </row>
    <row r="16" spans="1:38" x14ac:dyDescent="0.35">
      <c r="E16" s="24"/>
      <c r="F16" s="24"/>
      <c r="G16" s="24"/>
      <c r="H16" s="24"/>
      <c r="I16" s="24"/>
      <c r="N16" s="24"/>
      <c r="AH16" s="50" t="str">
        <f>'充值活动|RMBActivities'!AX17</f>
        <v>超级武器4</v>
      </c>
      <c r="AI16" s="51">
        <f>'充值活动|RMBActivities'!AY17</f>
        <v>50</v>
      </c>
      <c r="AJ16" s="51">
        <f>'充值活动|RMBActivities'!AZ17</f>
        <v>500</v>
      </c>
      <c r="AK16" s="51">
        <f>'充值活动|RMBActivities'!BA17</f>
        <v>2</v>
      </c>
      <c r="AL16" s="52">
        <f>'充值活动|RMBActivities'!BB17</f>
        <v>1008</v>
      </c>
    </row>
    <row r="17" spans="5:38" x14ac:dyDescent="0.35">
      <c r="E17" s="24"/>
      <c r="F17" s="24"/>
      <c r="G17" s="24"/>
      <c r="H17" s="24"/>
      <c r="I17" s="24"/>
      <c r="N17" s="24"/>
      <c r="AH17" s="50" t="str">
        <f>'充值活动|RMBActivities'!AX18</f>
        <v>5元话费卡</v>
      </c>
      <c r="AI17" s="51">
        <f>'充值活动|RMBActivities'!AY18</f>
        <v>5</v>
      </c>
      <c r="AJ17" s="51">
        <f>'充值活动|RMBActivities'!AZ18</f>
        <v>50</v>
      </c>
      <c r="AK17" s="51">
        <f>'充值活动|RMBActivities'!BA18</f>
        <v>2</v>
      </c>
      <c r="AL17" s="52">
        <f>'充值活动|RMBActivities'!BB18</f>
        <v>1206</v>
      </c>
    </row>
    <row r="18" spans="5:38" x14ac:dyDescent="0.35">
      <c r="E18" s="24"/>
      <c r="F18" s="24"/>
      <c r="G18" s="24"/>
      <c r="H18" s="24"/>
      <c r="I18" s="24"/>
      <c r="N18" s="24"/>
      <c r="AH18" s="50" t="str">
        <f>'充值活动|RMBActivities'!AX19</f>
        <v>2元话费卡</v>
      </c>
      <c r="AI18" s="51">
        <f>'充值活动|RMBActivities'!AY19</f>
        <v>2</v>
      </c>
      <c r="AJ18" s="51">
        <f>'充值活动|RMBActivities'!AZ19</f>
        <v>20</v>
      </c>
      <c r="AK18" s="51">
        <f>'充值活动|RMBActivities'!BA19</f>
        <v>2</v>
      </c>
      <c r="AL18" s="52">
        <f>'充值活动|RMBActivities'!BB19</f>
        <v>1205</v>
      </c>
    </row>
    <row r="19" spans="5:38" x14ac:dyDescent="0.35">
      <c r="E19" s="24"/>
      <c r="F19" s="24"/>
      <c r="G19" s="24"/>
      <c r="H19" s="24"/>
      <c r="I19" s="24"/>
      <c r="N19" s="24"/>
      <c r="AH19" s="53" t="str">
        <f>'充值活动|RMBActivities'!AX20</f>
        <v>高压锅</v>
      </c>
      <c r="AI19" s="54">
        <f>'充值活动|RMBActivities'!AY20</f>
        <v>200</v>
      </c>
      <c r="AJ19" s="54">
        <f>'充值活动|RMBActivities'!AZ20</f>
        <v>2000</v>
      </c>
      <c r="AK19" s="54">
        <f>'充值活动|RMBActivities'!BA20</f>
        <v>2</v>
      </c>
      <c r="AL19" s="55">
        <f>'充值活动|RMBActivities'!BB20</f>
        <v>1208</v>
      </c>
    </row>
    <row r="20" spans="5:38" x14ac:dyDescent="0.35">
      <c r="E20" s="24"/>
      <c r="F20" s="24"/>
      <c r="G20" s="24"/>
      <c r="H20" s="24"/>
      <c r="I20" s="24"/>
      <c r="N20" s="24"/>
      <c r="AH20" s="10" t="str">
        <f>'充值活动|RMBActivities'!AX21</f>
        <v>30元话费卡</v>
      </c>
      <c r="AI20" s="10">
        <f>'充值活动|RMBActivities'!AY21</f>
        <v>30</v>
      </c>
      <c r="AJ20" s="10">
        <f>'充值活动|RMBActivities'!AZ21</f>
        <v>300</v>
      </c>
      <c r="AK20" s="10">
        <f>'充值活动|RMBActivities'!BA21</f>
        <v>2</v>
      </c>
      <c r="AL20" s="10">
        <f>'充值活动|RMBActivities'!BB21</f>
        <v>1209</v>
      </c>
    </row>
    <row r="21" spans="5:38" x14ac:dyDescent="0.35">
      <c r="E21" s="24"/>
      <c r="F21" s="24"/>
      <c r="G21" s="24"/>
      <c r="H21" s="24"/>
      <c r="I21" s="24"/>
      <c r="N21" s="24"/>
      <c r="AH21" s="10" t="str">
        <f>'充值活动|RMBActivities'!AX22</f>
        <v>50元话费卡</v>
      </c>
      <c r="AI21" s="10">
        <f>'充值活动|RMBActivities'!AY22</f>
        <v>50</v>
      </c>
      <c r="AJ21" s="10">
        <f>'充值活动|RMBActivities'!AZ22</f>
        <v>500</v>
      </c>
      <c r="AK21" s="10">
        <f>'充值活动|RMBActivities'!BA22</f>
        <v>2</v>
      </c>
      <c r="AL21" s="10">
        <f>'充值活动|RMBActivities'!BB22</f>
        <v>1210</v>
      </c>
    </row>
    <row r="22" spans="5:38" x14ac:dyDescent="0.35">
      <c r="E22" s="24"/>
      <c r="F22" s="24"/>
      <c r="G22" s="24"/>
      <c r="H22" s="24"/>
      <c r="I22" s="24"/>
      <c r="N22" s="24"/>
      <c r="AH22" s="10" t="str">
        <f>'充值活动|RMBActivities'!AX23</f>
        <v>活跃度</v>
      </c>
      <c r="AI22" s="10">
        <f>'充值活动|RMBActivities'!AY23</f>
        <v>1</v>
      </c>
      <c r="AJ22" s="10">
        <f>'充值活动|RMBActivities'!AZ23</f>
        <v>10</v>
      </c>
      <c r="AK22" s="10">
        <f>'充值活动|RMBActivities'!BA23</f>
        <v>1</v>
      </c>
      <c r="AL22" s="10">
        <f>'充值活动|RMBActivities'!BB23</f>
        <v>6</v>
      </c>
    </row>
    <row r="23" spans="5:38" x14ac:dyDescent="0.35">
      <c r="E23" s="24"/>
      <c r="F23" s="24"/>
      <c r="G23" s="24"/>
      <c r="H23" s="24"/>
      <c r="I23" s="24"/>
      <c r="N23" s="24"/>
      <c r="AH23" s="10" t="str">
        <f>'充值活动|RMBActivities'!AX24</f>
        <v>红包【恭】</v>
      </c>
      <c r="AI23" s="10">
        <f>'充值活动|RMBActivities'!AY24</f>
        <v>1</v>
      </c>
      <c r="AJ23" s="10">
        <f>'充值活动|RMBActivities'!AZ24</f>
        <v>10</v>
      </c>
      <c r="AK23" s="10">
        <f>'充值活动|RMBActivities'!BA24</f>
        <v>2</v>
      </c>
      <c r="AL23" s="10">
        <f>'充值活动|RMBActivities'!BB24</f>
        <v>1301</v>
      </c>
    </row>
    <row r="24" spans="5:38" x14ac:dyDescent="0.35">
      <c r="E24" s="24"/>
      <c r="F24" s="24"/>
      <c r="G24" s="24"/>
      <c r="H24" s="24"/>
      <c r="I24" s="24"/>
      <c r="N24" s="24"/>
      <c r="AH24" s="10" t="str">
        <f>'充值活动|RMBActivities'!AX25</f>
        <v>红包【喜】</v>
      </c>
      <c r="AI24" s="10">
        <f>'充值活动|RMBActivities'!AY25</f>
        <v>1</v>
      </c>
      <c r="AJ24" s="10">
        <f>'充值活动|RMBActivities'!AZ25</f>
        <v>10</v>
      </c>
      <c r="AK24" s="10">
        <f>'充值活动|RMBActivities'!BA25</f>
        <v>2</v>
      </c>
      <c r="AL24" s="10">
        <f>'充值活动|RMBActivities'!BB25</f>
        <v>1302</v>
      </c>
    </row>
    <row r="25" spans="5:38" x14ac:dyDescent="0.35">
      <c r="E25" s="24"/>
      <c r="F25" s="24"/>
      <c r="G25" s="24"/>
      <c r="H25" s="24"/>
      <c r="I25" s="24"/>
      <c r="N25" s="24"/>
      <c r="AH25" s="10" t="str">
        <f>'充值活动|RMBActivities'!AX26</f>
        <v>红包【发】</v>
      </c>
      <c r="AI25" s="10">
        <f>'充值活动|RMBActivities'!AY26</f>
        <v>1</v>
      </c>
      <c r="AJ25" s="10">
        <f>'充值活动|RMBActivities'!AZ26</f>
        <v>10</v>
      </c>
      <c r="AK25" s="10">
        <f>'充值活动|RMBActivities'!BA26</f>
        <v>2</v>
      </c>
      <c r="AL25" s="10">
        <f>'充值活动|RMBActivities'!BB26</f>
        <v>1303</v>
      </c>
    </row>
    <row r="26" spans="5:38" x14ac:dyDescent="0.35">
      <c r="E26" s="24"/>
      <c r="F26" s="24"/>
      <c r="G26" s="24"/>
      <c r="H26" s="24"/>
      <c r="I26" s="24"/>
      <c r="N26" s="24"/>
      <c r="AH26" s="10" t="str">
        <f>'充值活动|RMBActivities'!AX27</f>
        <v>红包【财】</v>
      </c>
      <c r="AI26" s="10">
        <f>'充值活动|RMBActivities'!AY27</f>
        <v>1</v>
      </c>
      <c r="AJ26" s="10">
        <f>'充值活动|RMBActivities'!AZ27</f>
        <v>10</v>
      </c>
      <c r="AK26" s="10">
        <f>'充值活动|RMBActivities'!BA27</f>
        <v>2</v>
      </c>
      <c r="AL26" s="10">
        <f>'充值活动|RMBActivities'!BB27</f>
        <v>1304</v>
      </c>
    </row>
    <row r="27" spans="5:38" x14ac:dyDescent="0.35">
      <c r="E27" s="24"/>
      <c r="F27" s="24"/>
      <c r="G27" s="24"/>
      <c r="H27" s="24"/>
      <c r="I27" s="24"/>
      <c r="N27" s="24"/>
      <c r="AH27" s="10" t="str">
        <f>'充值活动|RMBActivities'!AX28</f>
        <v>双轮</v>
      </c>
      <c r="AI27" s="10">
        <f>'充值活动|RMBActivities'!AY28</f>
        <v>100</v>
      </c>
      <c r="AJ27" s="10">
        <f>'充值活动|RMBActivities'!AZ28</f>
        <v>1000</v>
      </c>
      <c r="AK27" s="10">
        <f>'充值活动|RMBActivities'!BA28</f>
        <v>2</v>
      </c>
      <c r="AL27" s="10">
        <f>'充值活动|RMBActivities'!BB28</f>
        <v>1500</v>
      </c>
    </row>
    <row r="28" spans="5:38" x14ac:dyDescent="0.35">
      <c r="E28" s="24"/>
      <c r="F28" s="24"/>
      <c r="G28" s="24"/>
      <c r="H28" s="24"/>
      <c r="I28" s="24"/>
      <c r="N28" s="24"/>
    </row>
    <row r="29" spans="5:38" x14ac:dyDescent="0.35">
      <c r="E29" s="24"/>
      <c r="F29" s="24"/>
      <c r="G29" s="24"/>
      <c r="H29" s="24"/>
      <c r="I29" s="24"/>
      <c r="N29" s="24"/>
    </row>
    <row r="30" spans="5:38" x14ac:dyDescent="0.35">
      <c r="E30" s="24"/>
      <c r="F30" s="24"/>
      <c r="G30" s="24"/>
      <c r="H30" s="24"/>
      <c r="I30" s="24"/>
      <c r="N30" s="24"/>
    </row>
    <row r="31" spans="5:38" x14ac:dyDescent="0.35">
      <c r="E31" s="24"/>
      <c r="F31" s="24"/>
      <c r="G31" s="24"/>
      <c r="H31" s="24"/>
      <c r="I31" s="24"/>
      <c r="N31" s="24"/>
    </row>
    <row r="32" spans="5:38" x14ac:dyDescent="0.35">
      <c r="E32" s="24"/>
      <c r="F32" s="24"/>
      <c r="G32" s="24"/>
      <c r="H32" s="24"/>
      <c r="I32" s="24"/>
      <c r="N32" s="24"/>
    </row>
    <row r="33" spans="5:14" x14ac:dyDescent="0.35">
      <c r="E33" s="24"/>
      <c r="F33" s="24"/>
      <c r="G33" s="24"/>
      <c r="H33" s="24"/>
      <c r="I33" s="24"/>
      <c r="N33" s="24"/>
    </row>
    <row r="34" spans="5:14" x14ac:dyDescent="0.35">
      <c r="E34" s="24"/>
      <c r="F34" s="24"/>
      <c r="G34" s="24"/>
      <c r="H34" s="24"/>
      <c r="I34" s="24"/>
      <c r="N34" s="24"/>
    </row>
    <row r="35" spans="5:14" x14ac:dyDescent="0.35">
      <c r="E35" s="24"/>
      <c r="F35" s="24"/>
      <c r="G35" s="24"/>
      <c r="H35" s="24"/>
      <c r="I35" s="24"/>
      <c r="N35" s="24"/>
    </row>
    <row r="36" spans="5:14" x14ac:dyDescent="0.35">
      <c r="E36" s="24"/>
      <c r="F36" s="24"/>
      <c r="G36" s="24"/>
      <c r="H36" s="24"/>
      <c r="I36" s="24"/>
      <c r="N36" s="24"/>
    </row>
    <row r="37" spans="5:14" x14ac:dyDescent="0.35">
      <c r="E37" s="24"/>
      <c r="F37" s="24"/>
      <c r="G37" s="24"/>
      <c r="H37" s="24"/>
      <c r="I37" s="24"/>
      <c r="N37" s="24"/>
    </row>
    <row r="38" spans="5:14" x14ac:dyDescent="0.35">
      <c r="E38" s="24"/>
      <c r="F38" s="24"/>
      <c r="G38" s="24"/>
      <c r="H38" s="24"/>
      <c r="I38" s="24"/>
      <c r="N38" s="24"/>
    </row>
    <row r="39" spans="5:14" x14ac:dyDescent="0.35">
      <c r="E39" s="24"/>
      <c r="F39" s="24"/>
      <c r="G39" s="24"/>
      <c r="H39" s="24"/>
      <c r="I39" s="24"/>
      <c r="N39" s="24"/>
    </row>
    <row r="40" spans="5:14" x14ac:dyDescent="0.35">
      <c r="E40" s="24"/>
      <c r="F40" s="24"/>
      <c r="G40" s="24"/>
      <c r="H40" s="24"/>
      <c r="I40" s="24"/>
      <c r="N40" s="24"/>
    </row>
    <row r="41" spans="5:14" x14ac:dyDescent="0.35">
      <c r="E41" s="24"/>
      <c r="F41" s="24"/>
      <c r="G41" s="24"/>
      <c r="H41" s="24"/>
      <c r="I41" s="24"/>
      <c r="N41" s="24"/>
    </row>
    <row r="42" spans="5:14" x14ac:dyDescent="0.35">
      <c r="E42" s="24"/>
      <c r="F42" s="24"/>
      <c r="G42" s="24"/>
      <c r="H42" s="24"/>
      <c r="I42" s="24"/>
      <c r="N42" s="24"/>
    </row>
    <row r="43" spans="5:14" x14ac:dyDescent="0.35">
      <c r="E43" s="24"/>
      <c r="F43" s="24"/>
      <c r="G43" s="24"/>
      <c r="H43" s="24"/>
      <c r="I43" s="24"/>
      <c r="N43" s="24"/>
    </row>
    <row r="44" spans="5:14" x14ac:dyDescent="0.35">
      <c r="E44" s="24"/>
      <c r="F44" s="24"/>
      <c r="G44" s="24"/>
      <c r="H44" s="24"/>
      <c r="I44" s="24"/>
      <c r="N44" s="24"/>
    </row>
    <row r="45" spans="5:14" x14ac:dyDescent="0.35">
      <c r="E45" s="24"/>
      <c r="F45" s="24"/>
      <c r="G45" s="24"/>
      <c r="H45" s="24"/>
      <c r="I45" s="24"/>
      <c r="N45" s="24"/>
    </row>
    <row r="46" spans="5:14" x14ac:dyDescent="0.35">
      <c r="E46" s="24"/>
      <c r="F46" s="24"/>
      <c r="G46" s="24"/>
      <c r="H46" s="24"/>
      <c r="I46" s="24"/>
      <c r="N46" s="24"/>
    </row>
    <row r="47" spans="5:14" x14ac:dyDescent="0.35">
      <c r="E47" s="24"/>
      <c r="F47" s="24"/>
      <c r="G47" s="24"/>
      <c r="H47" s="24"/>
      <c r="I47" s="24"/>
      <c r="N47" s="24"/>
    </row>
    <row r="48" spans="5:14" x14ac:dyDescent="0.35">
      <c r="E48" s="24"/>
      <c r="F48" s="24"/>
      <c r="G48" s="24"/>
      <c r="H48" s="24"/>
      <c r="I48" s="24"/>
      <c r="N48" s="24"/>
    </row>
    <row r="49" spans="5:14" x14ac:dyDescent="0.35">
      <c r="E49" s="24"/>
      <c r="F49" s="24"/>
      <c r="G49" s="24"/>
      <c r="H49" s="24"/>
      <c r="I49" s="24"/>
      <c r="N49" s="24"/>
    </row>
    <row r="50" spans="5:14" x14ac:dyDescent="0.35">
      <c r="E50" s="24"/>
      <c r="F50" s="24"/>
      <c r="G50" s="24"/>
      <c r="H50" s="24"/>
      <c r="I50" s="24"/>
      <c r="N50" s="24"/>
    </row>
    <row r="51" spans="5:14" x14ac:dyDescent="0.35">
      <c r="E51" s="24"/>
      <c r="F51" s="24"/>
      <c r="G51" s="24"/>
      <c r="H51" s="24"/>
      <c r="I51" s="24"/>
      <c r="N51" s="24"/>
    </row>
    <row r="52" spans="5:14" x14ac:dyDescent="0.35">
      <c r="E52" s="24"/>
      <c r="F52" s="24"/>
      <c r="G52" s="24"/>
      <c r="H52" s="24"/>
      <c r="I52" s="24"/>
      <c r="N52" s="24"/>
    </row>
  </sheetData>
  <mergeCells count="1">
    <mergeCell ref="O3:AD3"/>
  </mergeCells>
  <phoneticPr fontId="30" type="noConversion"/>
  <conditionalFormatting sqref="X4">
    <cfRule type="containsText" dxfId="127" priority="35" operator="containsText" text=" ">
      <formula>NOT(ISERROR(SEARCH(" ",X4)))</formula>
    </cfRule>
  </conditionalFormatting>
  <conditionalFormatting sqref="AB4">
    <cfRule type="containsText" dxfId="126" priority="36" operator="containsText" text=" ">
      <formula>NOT(ISERROR(SEARCH(" ",AB4)))</formula>
    </cfRule>
  </conditionalFormatting>
  <conditionalFormatting sqref="AE4">
    <cfRule type="containsText" dxfId="125" priority="34" operator="containsText" text=" ">
      <formula>NOT(ISERROR(SEARCH(" ",AE4)))</formula>
    </cfRule>
  </conditionalFormatting>
  <conditionalFormatting sqref="M5">
    <cfRule type="containsText" dxfId="124" priority="8" operator="containsText" text=" ">
      <formula>NOT(ISERROR(SEARCH(" ",M5)))</formula>
    </cfRule>
  </conditionalFormatting>
  <conditionalFormatting sqref="O5">
    <cfRule type="containsText" dxfId="123" priority="7" operator="containsText" text=" ">
      <formula>NOT(ISERROR(SEARCH(" ",O5)))</formula>
    </cfRule>
  </conditionalFormatting>
  <conditionalFormatting sqref="R5">
    <cfRule type="containsText" dxfId="122" priority="6" operator="containsText" text=" ">
      <formula>NOT(ISERROR(SEARCH(" ",R5)))</formula>
    </cfRule>
  </conditionalFormatting>
  <conditionalFormatting sqref="S5">
    <cfRule type="containsText" dxfId="121" priority="5" operator="containsText" text=" ">
      <formula>NOT(ISERROR(SEARCH(" ",S5)))</formula>
    </cfRule>
  </conditionalFormatting>
  <conditionalFormatting sqref="V5">
    <cfRule type="containsText" dxfId="120" priority="4" operator="containsText" text=" ">
      <formula>NOT(ISERROR(SEARCH(" ",V5)))</formula>
    </cfRule>
  </conditionalFormatting>
  <conditionalFormatting sqref="W5">
    <cfRule type="containsText" dxfId="119" priority="3" operator="containsText" text=" ">
      <formula>NOT(ISERROR(SEARCH(" ",W5)))</formula>
    </cfRule>
  </conditionalFormatting>
  <conditionalFormatting sqref="Z5">
    <cfRule type="containsText" dxfId="118" priority="2" operator="containsText" text=" ">
      <formula>NOT(ISERROR(SEARCH(" ",Z5)))</formula>
    </cfRule>
  </conditionalFormatting>
  <conditionalFormatting sqref="AA5">
    <cfRule type="containsText" dxfId="117" priority="1" operator="containsText" text=" ">
      <formula>NOT(ISERROR(SEARCH(" ",AA5)))</formula>
    </cfRule>
  </conditionalFormatting>
  <conditionalFormatting sqref="AA6">
    <cfRule type="containsText" dxfId="116" priority="14" operator="containsText" text=" ">
      <formula>NOT(ISERROR(SEARCH(" ",AA6)))</formula>
    </cfRule>
  </conditionalFormatting>
  <conditionalFormatting sqref="AE6:AF6">
    <cfRule type="containsText" dxfId="115" priority="22" operator="containsText" text=" ">
      <formula>NOT(ISERROR(SEARCH(" ",AE6)))</formula>
    </cfRule>
  </conditionalFormatting>
  <conditionalFormatting sqref="S7">
    <cfRule type="containsText" dxfId="114" priority="11" operator="containsText" text=" ">
      <formula>NOT(ISERROR(SEARCH(" ",S7)))</formula>
    </cfRule>
  </conditionalFormatting>
  <conditionalFormatting sqref="W7">
    <cfRule type="containsText" dxfId="113" priority="10" operator="containsText" text=" ">
      <formula>NOT(ISERROR(SEARCH(" ",W7)))</formula>
    </cfRule>
  </conditionalFormatting>
  <conditionalFormatting sqref="AA7">
    <cfRule type="containsText" dxfId="112" priority="9" operator="containsText" text=" ">
      <formula>NOT(ISERROR(SEARCH(" ",AA7)))</formula>
    </cfRule>
  </conditionalFormatting>
  <conditionalFormatting sqref="AL12">
    <cfRule type="containsText" dxfId="111" priority="45" operator="containsText" text=" ">
      <formula>NOT(ISERROR(SEARCH(" ",AL12)))</formula>
    </cfRule>
  </conditionalFormatting>
  <conditionalFormatting sqref="AH17:AI17">
    <cfRule type="containsText" dxfId="110" priority="42" operator="containsText" text=" ">
      <formula>NOT(ISERROR(SEARCH(" ",AH17)))</formula>
    </cfRule>
  </conditionalFormatting>
  <conditionalFormatting sqref="AH18:AI18">
    <cfRule type="containsText" dxfId="109" priority="41" operator="containsText" text=" ">
      <formula>NOT(ISERROR(SEARCH(" ",AH18)))</formula>
    </cfRule>
  </conditionalFormatting>
  <conditionalFormatting sqref="AL19">
    <cfRule type="containsText" dxfId="108" priority="40" operator="containsText" text=" ">
      <formula>NOT(ISERROR(SEARCH(" ",AL19)))</formula>
    </cfRule>
  </conditionalFormatting>
  <conditionalFormatting sqref="I1:I4">
    <cfRule type="containsText" dxfId="107" priority="30" operator="containsText" text=" ">
      <formula>NOT(ISERROR(SEARCH(" ",I1)))</formula>
    </cfRule>
  </conditionalFormatting>
  <conditionalFormatting sqref="I14:I1048576">
    <cfRule type="containsText" dxfId="106" priority="31" operator="containsText" text=" ">
      <formula>NOT(ISERROR(SEARCH(" ",I14)))</formula>
    </cfRule>
  </conditionalFormatting>
  <conditionalFormatting sqref="N8:N13">
    <cfRule type="containsText" dxfId="105" priority="50" operator="containsText" text=" ">
      <formula>NOT(ISERROR(SEARCH(" ",N8)))</formula>
    </cfRule>
  </conditionalFormatting>
  <conditionalFormatting sqref="AJ8:AJ11">
    <cfRule type="containsText" dxfId="104" priority="46" operator="containsText" text=" ">
      <formula>NOT(ISERROR(SEARCH(" ",AJ8)))</formula>
    </cfRule>
  </conditionalFormatting>
  <conditionalFormatting sqref="AJ13:AJ16">
    <cfRule type="containsText" dxfId="103" priority="43" operator="containsText" text=" ">
      <formula>NOT(ISERROR(SEARCH(" ",AJ13)))</formula>
    </cfRule>
  </conditionalFormatting>
  <conditionalFormatting sqref="AL8:AL11">
    <cfRule type="containsText" dxfId="102" priority="47" operator="containsText" text=" ">
      <formula>NOT(ISERROR(SEARCH(" ",AL8)))</formula>
    </cfRule>
  </conditionalFormatting>
  <conditionalFormatting sqref="AL13:AL16">
    <cfRule type="containsText" dxfId="101" priority="44" operator="containsText" text=" ">
      <formula>NOT(ISERROR(SEARCH(" ",AL13)))</formula>
    </cfRule>
  </conditionalFormatting>
  <conditionalFormatting sqref="A5:F5 E8:F8 A6:B6 A8:D1048576 G1:H5 H6 K4 AH4:AL4 AE5:AG5 N1:N4 I5:I6 AH5:AM7 AO5:XFD7 AF8:AG1048576 AG6:AG7 G8:I13">
    <cfRule type="containsText" dxfId="100" priority="32" operator="containsText" text=" ">
      <formula>NOT(ISERROR(SEARCH(" ",A1)))</formula>
    </cfRule>
  </conditionalFormatting>
  <conditionalFormatting sqref="P4 T4">
    <cfRule type="containsText" dxfId="99" priority="49" operator="containsText" text=" ">
      <formula>NOT(ISERROR(SEARCH(" ",P4)))</formula>
    </cfRule>
  </conditionalFormatting>
  <conditionalFormatting sqref="AB5:AD5 J5:L5 T5:U5 X5:Y5 N5 P5:Q5">
    <cfRule type="containsText" dxfId="98" priority="19" operator="containsText" text=" ">
      <formula>NOT(ISERROR(SEARCH(" ",J5)))</formula>
    </cfRule>
  </conditionalFormatting>
  <conditionalFormatting sqref="C6:F6 G6">
    <cfRule type="containsText" dxfId="97" priority="28" operator="containsText" text=" ">
      <formula>NOT(ISERROR(SEARCH(" ",C6)))</formula>
    </cfRule>
  </conditionalFormatting>
  <conditionalFormatting sqref="AB6:AD6 J6:Z6">
    <cfRule type="containsText" dxfId="96" priority="15" operator="containsText" text=" ">
      <formula>NOT(ISERROR(SEARCH(" ",J6)))</formula>
    </cfRule>
  </conditionalFormatting>
  <conditionalFormatting sqref="AE7:AF7 A7:I7">
    <cfRule type="containsText" dxfId="95" priority="13" operator="containsText" text=" ">
      <formula>NOT(ISERROR(SEARCH(" ",A7)))</formula>
    </cfRule>
  </conditionalFormatting>
  <conditionalFormatting sqref="AB7:AD7 J7:R7 T7:V7 X7:Z7">
    <cfRule type="containsText" dxfId="94" priority="12" operator="containsText" text=" ">
      <formula>NOT(ISERROR(SEARCH(" ",J7)))</formula>
    </cfRule>
  </conditionalFormatting>
  <conditionalFormatting sqref="E10:F1048576 F9 O8:R1048576 AM8:XFD33 AH34:XFD1048576">
    <cfRule type="containsText" dxfId="93" priority="52" operator="containsText" text=" ">
      <formula>NOT(ISERROR(SEARCH(" ",E8)))</formula>
    </cfRule>
  </conditionalFormatting>
  <conditionalFormatting sqref="J8:M1048576">
    <cfRule type="containsText" dxfId="92" priority="33" operator="containsText" text=" ">
      <formula>NOT(ISERROR(SEARCH(" ",J8)))</formula>
    </cfRule>
  </conditionalFormatting>
  <conditionalFormatting sqref="S8:V1048576">
    <cfRule type="containsText" dxfId="91" priority="39" operator="containsText" text=" ">
      <formula>NOT(ISERROR(SEARCH(" ",S8)))</formula>
    </cfRule>
  </conditionalFormatting>
  <conditionalFormatting sqref="W8:Z1048576">
    <cfRule type="containsText" dxfId="90" priority="38" operator="containsText" text=" ">
      <formula>NOT(ISERROR(SEARCH(" ",W8)))</formula>
    </cfRule>
  </conditionalFormatting>
  <conditionalFormatting sqref="AA8:AE1048576">
    <cfRule type="containsText" dxfId="89" priority="37" operator="containsText" text=" ">
      <formula>NOT(ISERROR(SEARCH(" ",AA8)))</formula>
    </cfRule>
  </conditionalFormatting>
  <conditionalFormatting sqref="AK8:AK11 AH19:AK19 AJ17:AL18 AK13:AK16 AH13:AI16 AH12:AK12 AH20:AL27 AH8:AI11">
    <cfRule type="containsText" dxfId="88" priority="48" operator="containsText" text=" ">
      <formula>NOT(ISERROR(SEARCH(" ",AH8)))</formula>
    </cfRule>
  </conditionalFormatting>
  <conditionalFormatting sqref="G14:H1048576 N14:N1048576">
    <cfRule type="containsText" dxfId="87" priority="51" operator="containsText" text=" ">
      <formula>NOT(ISERROR(SEARCH(" ",G14)))</formula>
    </cfRule>
  </conditionalFormatting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18"/>
  <sheetViews>
    <sheetView workbookViewId="0">
      <selection activeCell="H27" sqref="H27"/>
    </sheetView>
  </sheetViews>
  <sheetFormatPr defaultColWidth="9" defaultRowHeight="15.6" x14ac:dyDescent="0.25"/>
  <cols>
    <col min="1" max="2" width="9.88671875" style="10" customWidth="1"/>
    <col min="3" max="3" width="10.77734375" style="10" customWidth="1"/>
    <col min="4" max="4" width="14.33203125" style="10" customWidth="1"/>
    <col min="5" max="5" width="21.77734375" style="10" customWidth="1"/>
    <col min="6" max="6" width="14.21875" style="10" customWidth="1"/>
    <col min="7" max="7" width="38.88671875" style="10" customWidth="1"/>
    <col min="8" max="9" width="10.44140625" style="10" customWidth="1"/>
    <col min="10" max="10" width="15.44140625" style="10" customWidth="1"/>
    <col min="11" max="11" width="9.6640625" style="10" customWidth="1"/>
    <col min="12" max="12" width="12" style="10" customWidth="1"/>
    <col min="13" max="14" width="9" style="10"/>
    <col min="15" max="15" width="9.21875" style="10" customWidth="1"/>
    <col min="16" max="16384" width="9" style="10"/>
  </cols>
  <sheetData>
    <row r="1" spans="1:15" x14ac:dyDescent="0.35">
      <c r="A1" s="20" t="s">
        <v>0</v>
      </c>
      <c r="B1" s="20" t="s">
        <v>0</v>
      </c>
      <c r="C1" s="20" t="s">
        <v>0</v>
      </c>
      <c r="D1" s="20" t="s">
        <v>0</v>
      </c>
      <c r="E1" s="20" t="s">
        <v>0</v>
      </c>
      <c r="F1" s="20" t="s">
        <v>0</v>
      </c>
      <c r="G1" s="21" t="s">
        <v>271</v>
      </c>
      <c r="H1" s="21" t="s">
        <v>271</v>
      </c>
      <c r="I1" s="20" t="s">
        <v>0</v>
      </c>
      <c r="J1" s="20" t="s">
        <v>0</v>
      </c>
    </row>
    <row r="2" spans="1:15" x14ac:dyDescent="0.35">
      <c r="A2" s="20" t="s">
        <v>17</v>
      </c>
      <c r="B2" s="20" t="s">
        <v>17</v>
      </c>
      <c r="C2" s="20" t="s">
        <v>17</v>
      </c>
      <c r="D2" s="20" t="s">
        <v>17</v>
      </c>
      <c r="E2" s="20" t="s">
        <v>17</v>
      </c>
      <c r="F2" s="20" t="s">
        <v>17</v>
      </c>
      <c r="G2" s="21" t="s">
        <v>17</v>
      </c>
      <c r="H2" s="21" t="s">
        <v>17</v>
      </c>
      <c r="I2" s="20" t="s">
        <v>17</v>
      </c>
      <c r="J2" s="20" t="s">
        <v>17</v>
      </c>
    </row>
    <row r="3" spans="1:15" x14ac:dyDescent="0.35">
      <c r="A3" s="20" t="s">
        <v>418</v>
      </c>
      <c r="B3" s="20" t="s">
        <v>419</v>
      </c>
      <c r="C3" s="20" t="s">
        <v>420</v>
      </c>
      <c r="D3" s="20" t="s">
        <v>401</v>
      </c>
      <c r="E3" s="20" t="s">
        <v>421</v>
      </c>
      <c r="F3" s="20" t="s">
        <v>422</v>
      </c>
      <c r="G3" s="21" t="s">
        <v>423</v>
      </c>
      <c r="H3" s="21" t="s">
        <v>424</v>
      </c>
      <c r="I3" s="20" t="s">
        <v>425</v>
      </c>
      <c r="J3" s="26" t="s">
        <v>426</v>
      </c>
      <c r="M3" s="10" t="s">
        <v>427</v>
      </c>
    </row>
    <row r="4" spans="1:15" ht="66" x14ac:dyDescent="0.25">
      <c r="A4" s="22" t="s">
        <v>428</v>
      </c>
      <c r="B4" s="22" t="s">
        <v>429</v>
      </c>
      <c r="C4" s="22" t="s">
        <v>347</v>
      </c>
      <c r="D4" s="22" t="s">
        <v>430</v>
      </c>
      <c r="E4" s="22" t="s">
        <v>431</v>
      </c>
      <c r="F4" s="22" t="s">
        <v>432</v>
      </c>
      <c r="G4" s="23" t="s">
        <v>433</v>
      </c>
      <c r="H4" s="23" t="s">
        <v>434</v>
      </c>
      <c r="I4" s="22" t="s">
        <v>435</v>
      </c>
      <c r="J4" s="27" t="s">
        <v>436</v>
      </c>
      <c r="M4" s="28" t="s">
        <v>437</v>
      </c>
      <c r="N4" s="10" t="s">
        <v>438</v>
      </c>
      <c r="O4" s="29" t="s">
        <v>439</v>
      </c>
    </row>
    <row r="5" spans="1:15" x14ac:dyDescent="0.35">
      <c r="A5" s="10">
        <v>101</v>
      </c>
      <c r="B5" s="10">
        <v>1</v>
      </c>
      <c r="C5" s="10">
        <v>6</v>
      </c>
      <c r="D5" s="24">
        <f>C5*10</f>
        <v>60</v>
      </c>
      <c r="E5" s="24">
        <v>2</v>
      </c>
      <c r="F5" s="24"/>
      <c r="G5" s="10">
        <v>-1</v>
      </c>
      <c r="H5" s="10">
        <v>0</v>
      </c>
      <c r="J5" s="10">
        <f>D5*0.05</f>
        <v>3</v>
      </c>
      <c r="K5" s="10">
        <f t="shared" ref="K5:K11" si="0">F5/D5</f>
        <v>0</v>
      </c>
    </row>
    <row r="6" spans="1:15" x14ac:dyDescent="0.35">
      <c r="A6" s="10">
        <v>102</v>
      </c>
      <c r="B6" s="10">
        <v>1</v>
      </c>
      <c r="C6" s="10">
        <v>12</v>
      </c>
      <c r="D6" s="24">
        <f t="shared" ref="D6:D11" si="1">C6*10</f>
        <v>120</v>
      </c>
      <c r="E6" s="24">
        <v>2</v>
      </c>
      <c r="F6" s="10">
        <v>10</v>
      </c>
      <c r="G6" s="10">
        <v>-1</v>
      </c>
      <c r="H6" s="10">
        <v>0</v>
      </c>
      <c r="J6" s="10">
        <f t="shared" ref="J6:J18" si="2">D6*0.05</f>
        <v>6</v>
      </c>
      <c r="K6" s="10">
        <f t="shared" si="0"/>
        <v>8.3333333333333329E-2</v>
      </c>
    </row>
    <row r="7" spans="1:15" x14ac:dyDescent="0.35">
      <c r="A7" s="10">
        <v>103</v>
      </c>
      <c r="B7" s="10">
        <v>1</v>
      </c>
      <c r="C7" s="10">
        <v>30</v>
      </c>
      <c r="D7" s="24">
        <f t="shared" si="1"/>
        <v>300</v>
      </c>
      <c r="E7" s="24">
        <v>2</v>
      </c>
      <c r="F7" s="10">
        <v>30</v>
      </c>
      <c r="G7" s="10">
        <v>-1</v>
      </c>
      <c r="H7" s="10">
        <v>0</v>
      </c>
      <c r="J7" s="10">
        <f t="shared" si="2"/>
        <v>15</v>
      </c>
      <c r="K7" s="10">
        <f t="shared" si="0"/>
        <v>0.1</v>
      </c>
    </row>
    <row r="8" spans="1:15" x14ac:dyDescent="0.35">
      <c r="A8" s="10">
        <v>104</v>
      </c>
      <c r="B8" s="10">
        <v>1</v>
      </c>
      <c r="C8" s="10">
        <v>98</v>
      </c>
      <c r="D8" s="24">
        <f t="shared" si="1"/>
        <v>980</v>
      </c>
      <c r="E8" s="24">
        <v>2</v>
      </c>
      <c r="F8" s="25">
        <v>100</v>
      </c>
      <c r="G8" s="10">
        <v>-1</v>
      </c>
      <c r="H8" s="10">
        <v>0</v>
      </c>
      <c r="J8" s="10">
        <f t="shared" si="2"/>
        <v>49</v>
      </c>
      <c r="K8" s="10">
        <f t="shared" si="0"/>
        <v>0.10204081632653061</v>
      </c>
    </row>
    <row r="9" spans="1:15" x14ac:dyDescent="0.35">
      <c r="A9" s="10">
        <v>105</v>
      </c>
      <c r="B9" s="10">
        <v>1</v>
      </c>
      <c r="C9" s="10">
        <v>198</v>
      </c>
      <c r="D9" s="24">
        <f t="shared" si="1"/>
        <v>1980</v>
      </c>
      <c r="E9" s="24">
        <v>2</v>
      </c>
      <c r="F9" s="25">
        <v>300</v>
      </c>
      <c r="G9" s="10">
        <v>-1</v>
      </c>
      <c r="H9" s="10">
        <v>0</v>
      </c>
      <c r="J9" s="10">
        <f t="shared" si="2"/>
        <v>99</v>
      </c>
      <c r="K9" s="30">
        <f t="shared" si="0"/>
        <v>0.15151515151515152</v>
      </c>
      <c r="M9" s="10">
        <v>2</v>
      </c>
      <c r="N9" s="10">
        <v>2</v>
      </c>
      <c r="O9" s="31">
        <f>((D9+F9)*M9+D9*N9)/(M9+1)/D9</f>
        <v>1.4343434343434343</v>
      </c>
    </row>
    <row r="10" spans="1:15" x14ac:dyDescent="0.35">
      <c r="A10" s="10">
        <v>106</v>
      </c>
      <c r="B10" s="10">
        <v>1</v>
      </c>
      <c r="C10" s="10">
        <v>328</v>
      </c>
      <c r="D10" s="24">
        <f t="shared" si="1"/>
        <v>3280</v>
      </c>
      <c r="E10" s="24">
        <v>2</v>
      </c>
      <c r="F10" s="25">
        <v>500</v>
      </c>
      <c r="G10" s="10">
        <v>-1</v>
      </c>
      <c r="H10" s="10">
        <v>0</v>
      </c>
      <c r="J10" s="10">
        <f t="shared" si="2"/>
        <v>164</v>
      </c>
      <c r="K10" s="30">
        <f t="shared" si="0"/>
        <v>0.1524390243902439</v>
      </c>
      <c r="M10" s="10">
        <v>2</v>
      </c>
      <c r="N10" s="10">
        <v>2</v>
      </c>
      <c r="O10" s="31">
        <f t="shared" ref="O10:O11" si="3">((D10+F10)*M10+D10*N10)/(M10+1)/D10</f>
        <v>1.434959349593496</v>
      </c>
    </row>
    <row r="11" spans="1:15" x14ac:dyDescent="0.35">
      <c r="A11" s="10">
        <v>107</v>
      </c>
      <c r="B11" s="10">
        <v>1</v>
      </c>
      <c r="C11" s="10">
        <v>648</v>
      </c>
      <c r="D11" s="24">
        <f t="shared" si="1"/>
        <v>6480</v>
      </c>
      <c r="E11" s="24">
        <v>2</v>
      </c>
      <c r="F11" s="25">
        <v>1000</v>
      </c>
      <c r="G11" s="10">
        <v>-1</v>
      </c>
      <c r="H11" s="10">
        <v>0</v>
      </c>
      <c r="J11" s="10">
        <f t="shared" si="2"/>
        <v>324</v>
      </c>
      <c r="K11" s="30">
        <f t="shared" si="0"/>
        <v>0.15432098765432098</v>
      </c>
      <c r="M11" s="10">
        <v>2</v>
      </c>
      <c r="N11" s="10">
        <v>2</v>
      </c>
      <c r="O11" s="31">
        <f t="shared" si="3"/>
        <v>1.4362139917695473</v>
      </c>
    </row>
    <row r="12" spans="1:15" x14ac:dyDescent="0.35">
      <c r="A12" s="10">
        <v>201</v>
      </c>
      <c r="B12" s="10">
        <v>2</v>
      </c>
      <c r="C12" s="10">
        <v>6</v>
      </c>
      <c r="D12" s="24">
        <f>C12*100000</f>
        <v>600000</v>
      </c>
      <c r="E12" s="24">
        <v>2</v>
      </c>
      <c r="F12" s="24"/>
      <c r="G12" s="10">
        <v>2000</v>
      </c>
      <c r="H12" s="10">
        <v>0</v>
      </c>
      <c r="J12" s="10">
        <f t="shared" si="2"/>
        <v>30000</v>
      </c>
    </row>
    <row r="13" spans="1:15" x14ac:dyDescent="0.35">
      <c r="A13" s="10">
        <v>202</v>
      </c>
      <c r="B13" s="10">
        <v>2</v>
      </c>
      <c r="C13" s="10">
        <v>12</v>
      </c>
      <c r="D13" s="24">
        <f t="shared" ref="D13:D18" si="4">C13*100000</f>
        <v>1200000</v>
      </c>
      <c r="E13" s="24">
        <v>2</v>
      </c>
      <c r="F13" s="10">
        <v>100000</v>
      </c>
      <c r="G13" s="10">
        <v>4000</v>
      </c>
      <c r="H13" s="10">
        <v>0</v>
      </c>
      <c r="J13" s="10">
        <f t="shared" si="2"/>
        <v>60000</v>
      </c>
      <c r="K13" s="10">
        <f t="shared" ref="K13:K18" si="5">F13/D13</f>
        <v>8.3333333333333329E-2</v>
      </c>
    </row>
    <row r="14" spans="1:15" x14ac:dyDescent="0.35">
      <c r="A14" s="10">
        <v>203</v>
      </c>
      <c r="B14" s="10">
        <v>2</v>
      </c>
      <c r="C14" s="10">
        <v>30</v>
      </c>
      <c r="D14" s="24">
        <f t="shared" si="4"/>
        <v>3000000</v>
      </c>
      <c r="E14" s="24">
        <v>2</v>
      </c>
      <c r="F14" s="10">
        <v>300000</v>
      </c>
      <c r="G14" s="10">
        <v>10000</v>
      </c>
      <c r="H14" s="10">
        <v>0</v>
      </c>
      <c r="J14" s="10">
        <f t="shared" si="2"/>
        <v>150000</v>
      </c>
      <c r="K14" s="10">
        <f t="shared" si="5"/>
        <v>0.1</v>
      </c>
    </row>
    <row r="15" spans="1:15" x14ac:dyDescent="0.35">
      <c r="A15" s="10">
        <v>204</v>
      </c>
      <c r="B15" s="10">
        <v>2</v>
      </c>
      <c r="C15" s="10">
        <v>98</v>
      </c>
      <c r="D15" s="24">
        <f t="shared" si="4"/>
        <v>9800000</v>
      </c>
      <c r="E15" s="24">
        <v>2</v>
      </c>
      <c r="F15" s="25">
        <v>1200000</v>
      </c>
      <c r="G15" s="10">
        <v>30000</v>
      </c>
      <c r="H15" s="10">
        <v>0</v>
      </c>
      <c r="J15" s="10">
        <f t="shared" si="2"/>
        <v>490000</v>
      </c>
      <c r="K15" s="10">
        <f t="shared" si="5"/>
        <v>0.12244897959183673</v>
      </c>
    </row>
    <row r="16" spans="1:15" x14ac:dyDescent="0.35">
      <c r="A16" s="10">
        <v>205</v>
      </c>
      <c r="B16" s="10">
        <v>2</v>
      </c>
      <c r="C16" s="10">
        <v>198</v>
      </c>
      <c r="D16" s="24">
        <f t="shared" si="4"/>
        <v>19800000</v>
      </c>
      <c r="E16" s="24">
        <v>2</v>
      </c>
      <c r="F16" s="25">
        <v>3000000</v>
      </c>
      <c r="G16" s="10">
        <v>60000</v>
      </c>
      <c r="H16" s="10">
        <v>0</v>
      </c>
      <c r="I16" s="10">
        <v>2</v>
      </c>
      <c r="J16" s="10">
        <f t="shared" si="2"/>
        <v>990000</v>
      </c>
      <c r="K16" s="30">
        <f t="shared" si="5"/>
        <v>0.15151515151515152</v>
      </c>
      <c r="M16" s="10">
        <v>2</v>
      </c>
      <c r="N16" s="10">
        <v>2</v>
      </c>
      <c r="O16" s="31">
        <f>((D16+F16)*M16+D16*N16)/(M16+1)/D16</f>
        <v>1.4343434343434343</v>
      </c>
    </row>
    <row r="17" spans="1:15" x14ac:dyDescent="0.35">
      <c r="A17" s="10">
        <v>206</v>
      </c>
      <c r="B17" s="10">
        <v>2</v>
      </c>
      <c r="C17" s="10">
        <v>328</v>
      </c>
      <c r="D17" s="24">
        <f t="shared" si="4"/>
        <v>32800000</v>
      </c>
      <c r="E17" s="24">
        <v>2</v>
      </c>
      <c r="F17" s="25">
        <v>5000000</v>
      </c>
      <c r="G17" s="10">
        <v>100000</v>
      </c>
      <c r="H17" s="10">
        <v>0</v>
      </c>
      <c r="I17" s="10">
        <v>2</v>
      </c>
      <c r="J17" s="10">
        <f t="shared" si="2"/>
        <v>1640000</v>
      </c>
      <c r="K17" s="30">
        <f t="shared" si="5"/>
        <v>0.1524390243902439</v>
      </c>
      <c r="M17" s="10">
        <v>2</v>
      </c>
      <c r="N17" s="10">
        <v>2</v>
      </c>
      <c r="O17" s="31">
        <f t="shared" ref="O17:O18" si="6">((D17+F17)*M17+D17*N17)/(M17+1)/D17</f>
        <v>1.4349593495934958</v>
      </c>
    </row>
    <row r="18" spans="1:15" x14ac:dyDescent="0.35">
      <c r="A18" s="10">
        <v>207</v>
      </c>
      <c r="B18" s="10">
        <v>2</v>
      </c>
      <c r="C18" s="10">
        <v>648</v>
      </c>
      <c r="D18" s="24">
        <f t="shared" si="4"/>
        <v>64800000</v>
      </c>
      <c r="E18" s="24">
        <v>2</v>
      </c>
      <c r="F18" s="25">
        <v>10000000</v>
      </c>
      <c r="G18" s="10">
        <v>200000</v>
      </c>
      <c r="H18" s="10">
        <v>0</v>
      </c>
      <c r="I18" s="10">
        <v>2</v>
      </c>
      <c r="J18" s="10">
        <f t="shared" si="2"/>
        <v>3240000</v>
      </c>
      <c r="K18" s="30">
        <f t="shared" si="5"/>
        <v>0.15432098765432098</v>
      </c>
      <c r="M18" s="10">
        <v>2</v>
      </c>
      <c r="N18" s="10">
        <v>2</v>
      </c>
      <c r="O18" s="31">
        <f t="shared" si="6"/>
        <v>1.4362139917695473</v>
      </c>
    </row>
  </sheetData>
  <phoneticPr fontId="30" type="noConversion"/>
  <conditionalFormatting sqref="F5">
    <cfRule type="containsText" dxfId="86" priority="30" operator="containsText" text=" ">
      <formula>NOT(ISERROR(SEARCH(" ",F5)))</formula>
    </cfRule>
    <cfRule type="containsText" dxfId="85" priority="43" operator="containsText" text=" ">
      <formula>NOT(ISERROR(SEARCH(" ",F5)))</formula>
    </cfRule>
  </conditionalFormatting>
  <conditionalFormatting sqref="F6">
    <cfRule type="containsText" dxfId="84" priority="13" operator="containsText" text=" ">
      <formula>NOT(ISERROR(SEARCH(" ",F6)))</formula>
    </cfRule>
  </conditionalFormatting>
  <conditionalFormatting sqref="C7">
    <cfRule type="containsText" dxfId="83" priority="28" operator="containsText" text=" ">
      <formula>NOT(ISERROR(SEARCH(" ",C7)))</formula>
    </cfRule>
  </conditionalFormatting>
  <conditionalFormatting sqref="F7">
    <cfRule type="containsText" dxfId="82" priority="12" operator="containsText" text=" ">
      <formula>NOT(ISERROR(SEARCH(" ",F7)))</formula>
    </cfRule>
  </conditionalFormatting>
  <conditionalFormatting sqref="C8">
    <cfRule type="containsText" dxfId="81" priority="27" operator="containsText" text=" ">
      <formula>NOT(ISERROR(SEARCH(" ",C8)))</formula>
    </cfRule>
  </conditionalFormatting>
  <conditionalFormatting sqref="F8">
    <cfRule type="containsText" dxfId="80" priority="11" operator="containsText" text=" ">
      <formula>NOT(ISERROR(SEARCH(" ",F8)))</formula>
    </cfRule>
  </conditionalFormatting>
  <conditionalFormatting sqref="C9">
    <cfRule type="containsText" dxfId="79" priority="26" operator="containsText" text=" ">
      <formula>NOT(ISERROR(SEARCH(" ",C9)))</formula>
    </cfRule>
  </conditionalFormatting>
  <conditionalFormatting sqref="F9">
    <cfRule type="containsText" dxfId="78" priority="10" operator="containsText" text=" ">
      <formula>NOT(ISERROR(SEARCH(" ",F9)))</formula>
    </cfRule>
  </conditionalFormatting>
  <conditionalFormatting sqref="C10">
    <cfRule type="containsText" dxfId="77" priority="25" operator="containsText" text=" ">
      <formula>NOT(ISERROR(SEARCH(" ",C10)))</formula>
    </cfRule>
  </conditionalFormatting>
  <conditionalFormatting sqref="F10">
    <cfRule type="containsText" dxfId="76" priority="7" operator="containsText" text=" ">
      <formula>NOT(ISERROR(SEARCH(" ",F10)))</formula>
    </cfRule>
    <cfRule type="containsText" dxfId="75" priority="9" operator="containsText" text=" ">
      <formula>NOT(ISERROR(SEARCH(" ",F10)))</formula>
    </cfRule>
  </conditionalFormatting>
  <conditionalFormatting sqref="L10">
    <cfRule type="containsText" dxfId="74" priority="33" operator="containsText" text=" ">
      <formula>NOT(ISERROR(SEARCH(" ",L10)))</formula>
    </cfRule>
  </conditionalFormatting>
  <conditionalFormatting sqref="C11">
    <cfRule type="containsText" dxfId="73" priority="24" operator="containsText" text=" ">
      <formula>NOT(ISERROR(SEARCH(" ",C11)))</formula>
    </cfRule>
  </conditionalFormatting>
  <conditionalFormatting sqref="F11">
    <cfRule type="containsText" dxfId="72" priority="6" operator="containsText" text=" ">
      <formula>NOT(ISERROR(SEARCH(" ",F11)))</formula>
    </cfRule>
    <cfRule type="containsText" dxfId="71" priority="8" operator="containsText" text=" ">
      <formula>NOT(ISERROR(SEARCH(" ",F11)))</formula>
    </cfRule>
  </conditionalFormatting>
  <conditionalFormatting sqref="L11">
    <cfRule type="containsText" dxfId="70" priority="32" operator="containsText" text=" ">
      <formula>NOT(ISERROR(SEARCH(" ",L11)))</formula>
    </cfRule>
  </conditionalFormatting>
  <conditionalFormatting sqref="F12">
    <cfRule type="containsText" dxfId="69" priority="22" operator="containsText" text=" ">
      <formula>NOT(ISERROR(SEARCH(" ",F12)))</formula>
    </cfRule>
  </conditionalFormatting>
  <conditionalFormatting sqref="C13">
    <cfRule type="containsText" dxfId="68" priority="21" operator="containsText" text=" ">
      <formula>NOT(ISERROR(SEARCH(" ",C13)))</formula>
    </cfRule>
  </conditionalFormatting>
  <conditionalFormatting sqref="C14">
    <cfRule type="containsText" dxfId="67" priority="20" operator="containsText" text=" ">
      <formula>NOT(ISERROR(SEARCH(" ",C14)))</formula>
    </cfRule>
  </conditionalFormatting>
  <conditionalFormatting sqref="C15">
    <cfRule type="containsText" dxfId="66" priority="19" operator="containsText" text=" ">
      <formula>NOT(ISERROR(SEARCH(" ",C15)))</formula>
    </cfRule>
  </conditionalFormatting>
  <conditionalFormatting sqref="C16">
    <cfRule type="containsText" dxfId="65" priority="18" operator="containsText" text=" ">
      <formula>NOT(ISERROR(SEARCH(" ",C16)))</formula>
    </cfRule>
  </conditionalFormatting>
  <conditionalFormatting sqref="N16">
    <cfRule type="containsText" dxfId="64" priority="4" operator="containsText" text=" ">
      <formula>NOT(ISERROR(SEARCH(" ",N16)))</formula>
    </cfRule>
  </conditionalFormatting>
  <conditionalFormatting sqref="C17">
    <cfRule type="containsText" dxfId="63" priority="17" operator="containsText" text=" ">
      <formula>NOT(ISERROR(SEARCH(" ",C17)))</formula>
    </cfRule>
  </conditionalFormatting>
  <conditionalFormatting sqref="N17">
    <cfRule type="containsText" dxfId="62" priority="3" operator="containsText" text=" ">
      <formula>NOT(ISERROR(SEARCH(" ",N17)))</formula>
    </cfRule>
  </conditionalFormatting>
  <conditionalFormatting sqref="C18">
    <cfRule type="containsText" dxfId="61" priority="16" operator="containsText" text=" ">
      <formula>NOT(ISERROR(SEARCH(" ",C18)))</formula>
    </cfRule>
  </conditionalFormatting>
  <conditionalFormatting sqref="N18">
    <cfRule type="containsText" dxfId="60" priority="2" operator="containsText" text=" ">
      <formula>NOT(ISERROR(SEARCH(" ",N18)))</formula>
    </cfRule>
  </conditionalFormatting>
  <conditionalFormatting sqref="A5:A11">
    <cfRule type="containsText" dxfId="59" priority="44" operator="containsText" text=" ">
      <formula>NOT(ISERROR(SEARCH(" ",A5)))</formula>
    </cfRule>
  </conditionalFormatting>
  <conditionalFormatting sqref="A12:A18">
    <cfRule type="containsText" dxfId="58" priority="34" operator="containsText" text=" ">
      <formula>NOT(ISERROR(SEARCH(" ",A12)))</formula>
    </cfRule>
  </conditionalFormatting>
  <conditionalFormatting sqref="B12:B18">
    <cfRule type="containsText" dxfId="57" priority="35" operator="containsText" text=" ">
      <formula>NOT(ISERROR(SEARCH(" ",B12)))</formula>
    </cfRule>
  </conditionalFormatting>
  <conditionalFormatting sqref="E5:E11">
    <cfRule type="containsText" dxfId="56" priority="36" operator="containsText" text=" ">
      <formula>NOT(ISERROR(SEARCH(" ",E5)))</formula>
    </cfRule>
  </conditionalFormatting>
  <conditionalFormatting sqref="E12:E18">
    <cfRule type="containsText" dxfId="55" priority="15" operator="containsText" text=" ">
      <formula>NOT(ISERROR(SEARCH(" ",E12)))</formula>
    </cfRule>
  </conditionalFormatting>
  <conditionalFormatting sqref="F13:F18">
    <cfRule type="containsText" dxfId="54" priority="5" operator="containsText" text=" ">
      <formula>NOT(ISERROR(SEARCH(" ",F13)))</formula>
    </cfRule>
  </conditionalFormatting>
  <conditionalFormatting sqref="L13:L18">
    <cfRule type="containsText" dxfId="53" priority="14" operator="containsText" text=" ">
      <formula>NOT(ISERROR(SEARCH(" ",L13)))</formula>
    </cfRule>
  </conditionalFormatting>
  <conditionalFormatting sqref="O9:O11">
    <cfRule type="containsText" dxfId="52" priority="1" operator="containsText" text=" ">
      <formula>NOT(ISERROR(SEARCH(" ",O9)))</formula>
    </cfRule>
  </conditionalFormatting>
  <conditionalFormatting sqref="C6 A19:XFD1048576 M8:M18 G5:K18">
    <cfRule type="containsText" dxfId="51" priority="29" operator="containsText" text=" ">
      <formula>NOT(ISERROR(SEARCH(" ",A5)))</formula>
    </cfRule>
  </conditionalFormatting>
  <conditionalFormatting sqref="B5:D5 D6:D11 L12 O16:XFD18 L5:XFD5 N12:XFD15">
    <cfRule type="containsText" dxfId="50" priority="45" operator="containsText" text=" ">
      <formula>NOT(ISERROR(SEARCH(" ",B5)))</formula>
    </cfRule>
  </conditionalFormatting>
  <conditionalFormatting sqref="C5:D5 D6:D11">
    <cfRule type="containsText" dxfId="49" priority="31" operator="containsText" text=" ">
      <formula>NOT(ISERROR(SEARCH(" ",C5)))</formula>
    </cfRule>
  </conditionalFormatting>
  <conditionalFormatting sqref="B6:D6 L6 O7:O8 N6:XFD6">
    <cfRule type="containsText" dxfId="48" priority="42" operator="containsText" text=" ">
      <formula>NOT(ISERROR(SEARCH(" ",B6)))</formula>
    </cfRule>
  </conditionalFormatting>
  <conditionalFormatting sqref="B7:D7 L7:N7 P7:XFD7 M6">
    <cfRule type="containsText" dxfId="47" priority="41" operator="containsText" text=" ">
      <formula>NOT(ISERROR(SEARCH(" ",B6)))</formula>
    </cfRule>
  </conditionalFormatting>
  <conditionalFormatting sqref="B8:D8 N8 P8:XFD8 L8">
    <cfRule type="containsText" dxfId="46" priority="40" operator="containsText" text=" ">
      <formula>NOT(ISERROR(SEARCH(" ",B8)))</formula>
    </cfRule>
  </conditionalFormatting>
  <conditionalFormatting sqref="B9:D9 N9 P9:XFD9 L9">
    <cfRule type="containsText" dxfId="45" priority="39" operator="containsText" text=" ">
      <formula>NOT(ISERROR(SEARCH(" ",B9)))</formula>
    </cfRule>
  </conditionalFormatting>
  <conditionalFormatting sqref="B10:D10 N10 P10:XFD10 L10">
    <cfRule type="containsText" dxfId="44" priority="38" operator="containsText" text=" ">
      <formula>NOT(ISERROR(SEARCH(" ",B10)))</formula>
    </cfRule>
  </conditionalFormatting>
  <conditionalFormatting sqref="B11:D11 N11 P11:XFD11 L11">
    <cfRule type="containsText" dxfId="43" priority="37" operator="containsText" text=" ">
      <formula>NOT(ISERROR(SEARCH(" ",B11)))</formula>
    </cfRule>
  </conditionalFormatting>
  <conditionalFormatting sqref="C12:D12 D13:D18">
    <cfRule type="containsText" dxfId="42" priority="23" operator="containsText" text=" ">
      <formula>NOT(ISERROR(SEARCH(" ",C12)))</formula>
    </cfRule>
  </conditionalFormatting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AG30"/>
  <sheetViews>
    <sheetView workbookViewId="0">
      <selection activeCell="O2" sqref="O2"/>
    </sheetView>
  </sheetViews>
  <sheetFormatPr defaultColWidth="8.88671875" defaultRowHeight="15.6" x14ac:dyDescent="0.35"/>
  <cols>
    <col min="1" max="2" width="8.88671875" style="1"/>
    <col min="3" max="4" width="25.109375" style="1" customWidth="1"/>
    <col min="5" max="6" width="20.77734375" style="1" customWidth="1"/>
    <col min="7" max="7" width="8.88671875" style="1"/>
    <col min="8" max="8" width="9.88671875" style="1" customWidth="1"/>
    <col min="9" max="9" width="10.109375" style="1" customWidth="1"/>
    <col min="10" max="12" width="8.88671875" style="1"/>
    <col min="13" max="13" width="10.109375" style="1" customWidth="1"/>
    <col min="14" max="14" width="8.88671875" style="1"/>
    <col min="15" max="15" width="9.21875" style="1" customWidth="1"/>
    <col min="16" max="16" width="8.88671875" style="1"/>
    <col min="17" max="17" width="9.21875" style="1" customWidth="1"/>
    <col min="18" max="18" width="8.88671875" style="1"/>
    <col min="19" max="19" width="11.44140625" style="1" customWidth="1"/>
    <col min="20" max="21" width="8.88671875" style="1"/>
    <col min="22" max="22" width="9.33203125" style="1" customWidth="1"/>
    <col min="23" max="23" width="8.88671875" style="1"/>
    <col min="24" max="24" width="9.33203125" style="1" customWidth="1"/>
    <col min="25" max="25" width="8.88671875" style="1"/>
    <col min="26" max="26" width="9.33203125" style="1" customWidth="1"/>
    <col min="27" max="28" width="8.88671875" style="1"/>
    <col min="29" max="29" width="9.33203125" style="1" customWidth="1"/>
    <col min="30" max="30" width="8.88671875" style="1"/>
    <col min="31" max="31" width="10.44140625" style="1" customWidth="1"/>
    <col min="32" max="32" width="8.88671875" style="1"/>
    <col min="33" max="33" width="9.33203125" style="1" customWidth="1"/>
    <col min="34" max="16384" width="8.88671875" style="1"/>
  </cols>
  <sheetData>
    <row r="1" spans="1:33" ht="15.6" customHeight="1" x14ac:dyDescent="0.35">
      <c r="A1" s="2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3"/>
      <c r="H1" s="4"/>
      <c r="M1" s="12"/>
      <c r="N1" s="252" t="s">
        <v>440</v>
      </c>
      <c r="O1" s="9" t="s">
        <v>441</v>
      </c>
      <c r="P1" s="19" t="str">
        <f>"第"&amp;P2&amp;"次"</f>
        <v>第1次</v>
      </c>
      <c r="Q1" s="14" t="s">
        <v>442</v>
      </c>
      <c r="R1" s="19" t="str">
        <f>"第"&amp;R2&amp;"次"</f>
        <v>第2次</v>
      </c>
      <c r="S1" s="14" t="s">
        <v>442</v>
      </c>
      <c r="U1" s="253" t="s">
        <v>443</v>
      </c>
      <c r="V1" s="9" t="s">
        <v>441</v>
      </c>
      <c r="W1" s="19" t="str">
        <f>"第"&amp;W2&amp;"次"</f>
        <v>第1次</v>
      </c>
      <c r="X1" s="14" t="s">
        <v>442</v>
      </c>
      <c r="Y1" s="19" t="str">
        <f>"第"&amp;Y2&amp;"次"</f>
        <v>第2次</v>
      </c>
      <c r="Z1" s="14" t="s">
        <v>442</v>
      </c>
      <c r="AB1" s="254" t="s">
        <v>444</v>
      </c>
      <c r="AC1" s="9" t="s">
        <v>441</v>
      </c>
      <c r="AD1" s="19" t="str">
        <f>"第"&amp;AD2&amp;"次"</f>
        <v>第1次</v>
      </c>
      <c r="AE1" s="14" t="s">
        <v>442</v>
      </c>
      <c r="AF1" s="19" t="str">
        <f>"第"&amp;AF2&amp;"次"</f>
        <v>第2次</v>
      </c>
      <c r="AG1" s="14" t="s">
        <v>442</v>
      </c>
    </row>
    <row r="2" spans="1:33" x14ac:dyDescent="0.35">
      <c r="A2" s="5" t="s">
        <v>17</v>
      </c>
      <c r="B2" s="5" t="s">
        <v>17</v>
      </c>
      <c r="C2" s="5" t="s">
        <v>18</v>
      </c>
      <c r="D2" s="5" t="s">
        <v>18</v>
      </c>
      <c r="E2" s="5" t="s">
        <v>18</v>
      </c>
      <c r="F2" s="3"/>
      <c r="M2" s="12"/>
      <c r="N2" s="252"/>
      <c r="O2" s="15">
        <f>O3*$I$3*$H$5</f>
        <v>1500000</v>
      </c>
      <c r="P2" s="9">
        <v>1</v>
      </c>
      <c r="Q2" s="15">
        <f>Q3*$I$3*$H$5</f>
        <v>1500000</v>
      </c>
      <c r="R2" s="9">
        <v>2</v>
      </c>
      <c r="S2" s="15">
        <f>S3*$I$3*$H$5</f>
        <v>1500000</v>
      </c>
      <c r="U2" s="253"/>
      <c r="V2" s="15">
        <f>V3*$I$3*$H$6</f>
        <v>3000000</v>
      </c>
      <c r="W2" s="9">
        <v>1</v>
      </c>
      <c r="X2" s="15">
        <f>X3*$I$3*$H$6</f>
        <v>3000000</v>
      </c>
      <c r="Y2" s="9">
        <v>2</v>
      </c>
      <c r="Z2" s="15">
        <f>Z3*$I$3*$H$6</f>
        <v>3000000</v>
      </c>
      <c r="AB2" s="254"/>
      <c r="AC2" s="15">
        <f>AC3*$I$3*$H$7</f>
        <v>7000000</v>
      </c>
      <c r="AD2" s="9">
        <v>1</v>
      </c>
      <c r="AE2" s="15">
        <f>AE3*$I$3*$H$7</f>
        <v>7000000</v>
      </c>
      <c r="AF2" s="9">
        <v>2</v>
      </c>
      <c r="AG2" s="15">
        <f>AG3*$I$3*$H$7</f>
        <v>7000000</v>
      </c>
    </row>
    <row r="3" spans="1:33" x14ac:dyDescent="0.35">
      <c r="A3" s="5" t="s">
        <v>445</v>
      </c>
      <c r="B3" s="5" t="s">
        <v>446</v>
      </c>
      <c r="C3" s="5" t="s">
        <v>447</v>
      </c>
      <c r="D3" s="5" t="s">
        <v>448</v>
      </c>
      <c r="E3" s="5" t="s">
        <v>449</v>
      </c>
      <c r="F3" s="3"/>
      <c r="H3" s="6" t="s">
        <v>450</v>
      </c>
      <c r="I3" s="1">
        <v>100000</v>
      </c>
      <c r="M3" s="12"/>
      <c r="N3" s="9" t="s">
        <v>451</v>
      </c>
      <c r="O3" s="9">
        <f>SUMPRODUCT(O$5:O$22,$M$5:$M$22)</f>
        <v>2.5</v>
      </c>
      <c r="P3" s="9" t="s">
        <v>451</v>
      </c>
      <c r="Q3" s="9">
        <f>SUMPRODUCT(Q$5:Q$22,$M$5:$M$22)</f>
        <v>2.5</v>
      </c>
      <c r="R3" s="9" t="s">
        <v>451</v>
      </c>
      <c r="S3" s="9">
        <f>SUMPRODUCT(S$5:S$22,$M$5:$M$22)</f>
        <v>2.5</v>
      </c>
      <c r="U3" s="9" t="s">
        <v>451</v>
      </c>
      <c r="V3" s="9">
        <f>SUMPRODUCT(V$5:V$22,$M$5:$M$22)</f>
        <v>2.5</v>
      </c>
      <c r="W3" s="9" t="s">
        <v>451</v>
      </c>
      <c r="X3" s="9">
        <f>SUMPRODUCT(X$5:X$22,$M$5:$M$22)</f>
        <v>2.5</v>
      </c>
      <c r="Y3" s="9" t="s">
        <v>451</v>
      </c>
      <c r="Z3" s="9">
        <f>SUMPRODUCT(Z$5:Z$22,$M$5:$M$22)</f>
        <v>2.5</v>
      </c>
      <c r="AB3" s="9" t="s">
        <v>451</v>
      </c>
      <c r="AC3" s="9">
        <f>SUMPRODUCT(AC$5:AC$22,$M$5:$M$22)</f>
        <v>2.5</v>
      </c>
      <c r="AD3" s="9" t="s">
        <v>451</v>
      </c>
      <c r="AE3" s="9">
        <f>SUMPRODUCT(AE$5:AE$22,$M$5:$M$22)</f>
        <v>2.5</v>
      </c>
      <c r="AF3" s="9" t="s">
        <v>451</v>
      </c>
      <c r="AG3" s="9">
        <f>SUMPRODUCT(AG$5:AG$22,$M$5:$M$22)</f>
        <v>2.5</v>
      </c>
    </row>
    <row r="4" spans="1:33" ht="40.200000000000003" x14ac:dyDescent="0.35">
      <c r="A4" s="7" t="s">
        <v>452</v>
      </c>
      <c r="B4" s="7" t="s">
        <v>453</v>
      </c>
      <c r="C4" s="8" t="s">
        <v>454</v>
      </c>
      <c r="D4" s="8" t="s">
        <v>455</v>
      </c>
      <c r="E4" s="8" t="s">
        <v>456</v>
      </c>
      <c r="F4" s="3"/>
      <c r="H4" s="1" t="s">
        <v>420</v>
      </c>
      <c r="I4" s="1" t="s">
        <v>457</v>
      </c>
      <c r="J4" s="1" t="s">
        <v>458</v>
      </c>
      <c r="K4" s="1" t="s">
        <v>453</v>
      </c>
      <c r="M4" s="4" t="s">
        <v>459</v>
      </c>
      <c r="N4" s="9" t="s">
        <v>131</v>
      </c>
      <c r="O4" s="9" t="s">
        <v>460</v>
      </c>
      <c r="P4" s="9" t="s">
        <v>131</v>
      </c>
      <c r="Q4" s="9" t="s">
        <v>460</v>
      </c>
      <c r="R4" s="9" t="s">
        <v>131</v>
      </c>
      <c r="S4" s="9" t="s">
        <v>460</v>
      </c>
      <c r="U4" s="9" t="s">
        <v>131</v>
      </c>
      <c r="V4" s="9" t="s">
        <v>460</v>
      </c>
      <c r="W4" s="9" t="s">
        <v>131</v>
      </c>
      <c r="X4" s="9" t="s">
        <v>460</v>
      </c>
      <c r="Y4" s="9" t="s">
        <v>131</v>
      </c>
      <c r="Z4" s="9" t="s">
        <v>460</v>
      </c>
      <c r="AB4" s="9" t="s">
        <v>131</v>
      </c>
      <c r="AC4" s="9" t="s">
        <v>460</v>
      </c>
      <c r="AD4" s="9" t="s">
        <v>131</v>
      </c>
      <c r="AE4" s="9" t="s">
        <v>460</v>
      </c>
      <c r="AF4" s="9" t="s">
        <v>131</v>
      </c>
      <c r="AG4" s="9" t="s">
        <v>460</v>
      </c>
    </row>
    <row r="5" spans="1:33" x14ac:dyDescent="0.35">
      <c r="A5" s="1">
        <v>1</v>
      </c>
      <c r="B5" s="1">
        <v>30</v>
      </c>
      <c r="C5" s="4" t="str">
        <f t="shared" ref="C5:C22" si="0">"[["&amp;0&amp;","&amp;N5&amp;"],["&amp;P$2&amp;","&amp;P5&amp;"],["&amp;R$2&amp;","&amp;R5&amp;"]]"</f>
        <v>[[0,2],[1,2],[2,2]]</v>
      </c>
      <c r="D5" s="4" t="str">
        <f>"[["&amp;0&amp;","&amp;U5&amp;"],["&amp;W$2&amp;","&amp;W5&amp;"],["&amp;Y$2&amp;","&amp;Y5&amp;"]]"</f>
        <v>[[0,2],[1,2],[2,2]]</v>
      </c>
      <c r="E5" s="4" t="str">
        <f>"[["&amp;0&amp;","&amp;AB5&amp;"],["&amp;AD$2&amp;","&amp;AD5&amp;"],["&amp;AF$2&amp;","&amp;AF5&amp;"]]"</f>
        <v>[[0,2],[1,2],[2,2]]</v>
      </c>
      <c r="F5" s="9"/>
      <c r="H5" s="10">
        <v>6</v>
      </c>
      <c r="I5" s="10">
        <f>H5*100000</f>
        <v>600000</v>
      </c>
      <c r="J5" s="10">
        <v>150000</v>
      </c>
      <c r="K5" s="1">
        <f>I5/J5</f>
        <v>4</v>
      </c>
      <c r="M5" s="1">
        <f t="shared" ref="M5:M22" si="1">B5/$K$5</f>
        <v>7.5</v>
      </c>
      <c r="N5" s="17">
        <v>2</v>
      </c>
      <c r="O5" s="18">
        <f>N5/SUM(N$5:N$22)</f>
        <v>3.8095238095238095E-3</v>
      </c>
      <c r="P5" s="17">
        <f>N5</f>
        <v>2</v>
      </c>
      <c r="Q5" s="18">
        <f>P5/SUM(P$5:P$22)</f>
        <v>3.8095238095238095E-3</v>
      </c>
      <c r="R5" s="17">
        <f>N5</f>
        <v>2</v>
      </c>
      <c r="S5" s="18">
        <f>R5/SUM(R$5:R$22)</f>
        <v>3.8095238095238095E-3</v>
      </c>
      <c r="U5" s="17">
        <f>N5</f>
        <v>2</v>
      </c>
      <c r="V5" s="18">
        <f>U5/SUM(U$5:U$22)</f>
        <v>3.8095238095238095E-3</v>
      </c>
      <c r="W5" s="17">
        <f>U5</f>
        <v>2</v>
      </c>
      <c r="X5" s="18">
        <f>W5/SUM(W$5:W$22)</f>
        <v>3.8095238095238095E-3</v>
      </c>
      <c r="Y5" s="17">
        <f>U5</f>
        <v>2</v>
      </c>
      <c r="Z5" s="18">
        <f>Y5/SUM(Y$5:Y$22)</f>
        <v>3.8095238095238095E-3</v>
      </c>
      <c r="AB5" s="17">
        <f>N5</f>
        <v>2</v>
      </c>
      <c r="AC5" s="18">
        <f>AB5/SUM(AB$5:AB$22)</f>
        <v>3.8095238095238095E-3</v>
      </c>
      <c r="AD5" s="17">
        <f>AB5</f>
        <v>2</v>
      </c>
      <c r="AE5" s="18">
        <f>AD5/SUM(AD$5:AD$22)</f>
        <v>3.8095238095238095E-3</v>
      </c>
      <c r="AF5" s="17">
        <f>AB5</f>
        <v>2</v>
      </c>
      <c r="AG5" s="18">
        <f>AF5/SUM(AF$5:AF$22)</f>
        <v>3.8095238095238095E-3</v>
      </c>
    </row>
    <row r="6" spans="1:33" x14ac:dyDescent="0.35">
      <c r="A6" s="1">
        <v>2</v>
      </c>
      <c r="B6" s="1">
        <v>20</v>
      </c>
      <c r="C6" s="4" t="str">
        <f t="shared" si="0"/>
        <v>[[0,3],[1,3],[2,3]]</v>
      </c>
      <c r="D6" s="4" t="str">
        <f t="shared" ref="D6:D22" si="2">"[["&amp;0&amp;","&amp;U6&amp;"],["&amp;W$2&amp;","&amp;W6&amp;"],["&amp;Y$2&amp;","&amp;Y6&amp;"]]"</f>
        <v>[[0,3],[1,3],[2,3]]</v>
      </c>
      <c r="E6" s="4" t="str">
        <f t="shared" ref="E6:E22" si="3">"[["&amp;0&amp;","&amp;AB6&amp;"],["&amp;AD$2&amp;","&amp;AD6&amp;"],["&amp;AF$2&amp;","&amp;AF6&amp;"]]"</f>
        <v>[[0,3],[1,3],[2,3]]</v>
      </c>
      <c r="F6" s="9"/>
      <c r="H6" s="10">
        <v>12</v>
      </c>
      <c r="I6" s="10">
        <f t="shared" ref="I6:I7" si="4">H6*100000</f>
        <v>1200000</v>
      </c>
      <c r="J6" s="10">
        <v>300000</v>
      </c>
      <c r="K6" s="1">
        <f t="shared" ref="K6:K7" si="5">I6/J6</f>
        <v>4</v>
      </c>
      <c r="M6" s="1">
        <f t="shared" si="1"/>
        <v>5</v>
      </c>
      <c r="N6" s="17">
        <v>3</v>
      </c>
      <c r="O6" s="18">
        <f t="shared" ref="O6:O22" si="6">N6/SUM(N$5:N$22)</f>
        <v>5.7142857142857143E-3</v>
      </c>
      <c r="P6" s="17">
        <f t="shared" ref="P6:P22" si="7">N6</f>
        <v>3</v>
      </c>
      <c r="Q6" s="18">
        <f t="shared" ref="Q6:Q22" si="8">P6/SUM(P$5:P$22)</f>
        <v>5.7142857142857143E-3</v>
      </c>
      <c r="R6" s="17">
        <f t="shared" ref="R6:R22" si="9">N6</f>
        <v>3</v>
      </c>
      <c r="S6" s="18">
        <f t="shared" ref="S6:S22" si="10">R6/SUM(R$5:R$22)</f>
        <v>5.7142857142857143E-3</v>
      </c>
      <c r="U6" s="17">
        <f t="shared" ref="U6:U22" si="11">N6</f>
        <v>3</v>
      </c>
      <c r="V6" s="18">
        <f t="shared" ref="V6:V22" si="12">U6/SUM(U$5:U$22)</f>
        <v>5.7142857142857143E-3</v>
      </c>
      <c r="W6" s="17">
        <f t="shared" ref="W6:W22" si="13">U6</f>
        <v>3</v>
      </c>
      <c r="X6" s="18">
        <f t="shared" ref="X6:X22" si="14">W6/SUM(W$5:W$22)</f>
        <v>5.7142857142857143E-3</v>
      </c>
      <c r="Y6" s="17">
        <f t="shared" ref="Y6:Y22" si="15">U6</f>
        <v>3</v>
      </c>
      <c r="Z6" s="18">
        <f t="shared" ref="Z6:Z22" si="16">Y6/SUM(Y$5:Y$22)</f>
        <v>5.7142857142857143E-3</v>
      </c>
      <c r="AB6" s="17">
        <f t="shared" ref="AB6:AB22" si="17">N6</f>
        <v>3</v>
      </c>
      <c r="AC6" s="18">
        <f t="shared" ref="AC6:AC22" si="18">AB6/SUM(AB$5:AB$22)</f>
        <v>5.7142857142857143E-3</v>
      </c>
      <c r="AD6" s="17">
        <f t="shared" ref="AD6:AD22" si="19">AB6</f>
        <v>3</v>
      </c>
      <c r="AE6" s="18">
        <f t="shared" ref="AE6:AE22" si="20">AD6/SUM(AD$5:AD$22)</f>
        <v>5.7142857142857143E-3</v>
      </c>
      <c r="AF6" s="17">
        <f t="shared" ref="AF6:AF22" si="21">AB6</f>
        <v>3</v>
      </c>
      <c r="AG6" s="18">
        <f t="shared" ref="AG6:AG22" si="22">AF6/SUM(AF$5:AF$22)</f>
        <v>5.7142857142857143E-3</v>
      </c>
    </row>
    <row r="7" spans="1:33" x14ac:dyDescent="0.35">
      <c r="A7" s="1">
        <v>3</v>
      </c>
      <c r="B7" s="1">
        <v>18</v>
      </c>
      <c r="C7" s="4" t="str">
        <f t="shared" si="0"/>
        <v>[[0,5],[1,5],[2,5]]</v>
      </c>
      <c r="D7" s="4" t="str">
        <f t="shared" si="2"/>
        <v>[[0,5],[1,5],[2,5]]</v>
      </c>
      <c r="E7" s="4" t="str">
        <f t="shared" si="3"/>
        <v>[[0,5],[1,5],[2,5]]</v>
      </c>
      <c r="F7" s="9"/>
      <c r="H7" s="10">
        <v>28</v>
      </c>
      <c r="I7" s="10">
        <f t="shared" si="4"/>
        <v>2800000</v>
      </c>
      <c r="J7" s="10">
        <v>700000</v>
      </c>
      <c r="K7" s="1">
        <f t="shared" si="5"/>
        <v>4</v>
      </c>
      <c r="M7" s="1">
        <f t="shared" si="1"/>
        <v>4.5</v>
      </c>
      <c r="N7" s="17">
        <v>5</v>
      </c>
      <c r="O7" s="18">
        <f t="shared" si="6"/>
        <v>9.5238095238095247E-3</v>
      </c>
      <c r="P7" s="17">
        <f t="shared" si="7"/>
        <v>5</v>
      </c>
      <c r="Q7" s="18">
        <f t="shared" si="8"/>
        <v>9.5238095238095247E-3</v>
      </c>
      <c r="R7" s="17">
        <f t="shared" si="9"/>
        <v>5</v>
      </c>
      <c r="S7" s="18">
        <f t="shared" si="10"/>
        <v>9.5238095238095247E-3</v>
      </c>
      <c r="U7" s="17">
        <f t="shared" si="11"/>
        <v>5</v>
      </c>
      <c r="V7" s="18">
        <f t="shared" si="12"/>
        <v>9.5238095238095247E-3</v>
      </c>
      <c r="W7" s="17">
        <f t="shared" si="13"/>
        <v>5</v>
      </c>
      <c r="X7" s="18">
        <f t="shared" si="14"/>
        <v>9.5238095238095247E-3</v>
      </c>
      <c r="Y7" s="17">
        <f t="shared" si="15"/>
        <v>5</v>
      </c>
      <c r="Z7" s="18">
        <f t="shared" si="16"/>
        <v>9.5238095238095247E-3</v>
      </c>
      <c r="AB7" s="17">
        <f t="shared" si="17"/>
        <v>5</v>
      </c>
      <c r="AC7" s="18">
        <f t="shared" si="18"/>
        <v>9.5238095238095247E-3</v>
      </c>
      <c r="AD7" s="17">
        <f t="shared" si="19"/>
        <v>5</v>
      </c>
      <c r="AE7" s="18">
        <f t="shared" si="20"/>
        <v>9.5238095238095247E-3</v>
      </c>
      <c r="AF7" s="17">
        <f t="shared" si="21"/>
        <v>5</v>
      </c>
      <c r="AG7" s="18">
        <f t="shared" si="22"/>
        <v>9.5238095238095247E-3</v>
      </c>
    </row>
    <row r="8" spans="1:33" x14ac:dyDescent="0.35">
      <c r="A8" s="1">
        <v>4</v>
      </c>
      <c r="B8" s="1">
        <v>16</v>
      </c>
      <c r="C8" s="4" t="str">
        <f t="shared" si="0"/>
        <v>[[0,10],[1,10],[2,10]]</v>
      </c>
      <c r="D8" s="4" t="str">
        <f t="shared" si="2"/>
        <v>[[0,10],[1,10],[2,10]]</v>
      </c>
      <c r="E8" s="4" t="str">
        <f t="shared" si="3"/>
        <v>[[0,10],[1,10],[2,10]]</v>
      </c>
      <c r="F8" s="9"/>
      <c r="H8" s="3"/>
      <c r="M8" s="1">
        <f t="shared" si="1"/>
        <v>4</v>
      </c>
      <c r="N8" s="17">
        <v>10</v>
      </c>
      <c r="O8" s="18">
        <f t="shared" si="6"/>
        <v>1.9047619047619049E-2</v>
      </c>
      <c r="P8" s="17">
        <f t="shared" si="7"/>
        <v>10</v>
      </c>
      <c r="Q8" s="18">
        <f t="shared" si="8"/>
        <v>1.9047619047619049E-2</v>
      </c>
      <c r="R8" s="17">
        <f t="shared" si="9"/>
        <v>10</v>
      </c>
      <c r="S8" s="18">
        <f t="shared" si="10"/>
        <v>1.9047619047619049E-2</v>
      </c>
      <c r="U8" s="17">
        <f t="shared" si="11"/>
        <v>10</v>
      </c>
      <c r="V8" s="18">
        <f t="shared" si="12"/>
        <v>1.9047619047619049E-2</v>
      </c>
      <c r="W8" s="17">
        <f t="shared" si="13"/>
        <v>10</v>
      </c>
      <c r="X8" s="18">
        <f t="shared" si="14"/>
        <v>1.9047619047619049E-2</v>
      </c>
      <c r="Y8" s="17">
        <f t="shared" si="15"/>
        <v>10</v>
      </c>
      <c r="Z8" s="18">
        <f t="shared" si="16"/>
        <v>1.9047619047619049E-2</v>
      </c>
      <c r="AB8" s="17">
        <f t="shared" si="17"/>
        <v>10</v>
      </c>
      <c r="AC8" s="18">
        <f t="shared" si="18"/>
        <v>1.9047619047619049E-2</v>
      </c>
      <c r="AD8" s="17">
        <f t="shared" si="19"/>
        <v>10</v>
      </c>
      <c r="AE8" s="18">
        <f t="shared" si="20"/>
        <v>1.9047619047619049E-2</v>
      </c>
      <c r="AF8" s="17">
        <f t="shared" si="21"/>
        <v>10</v>
      </c>
      <c r="AG8" s="18">
        <f t="shared" si="22"/>
        <v>1.9047619047619049E-2</v>
      </c>
    </row>
    <row r="9" spans="1:33" x14ac:dyDescent="0.35">
      <c r="A9" s="1">
        <v>5</v>
      </c>
      <c r="B9" s="1">
        <v>15</v>
      </c>
      <c r="C9" s="4" t="str">
        <f t="shared" si="0"/>
        <v>[[0,15],[1,15],[2,15]]</v>
      </c>
      <c r="D9" s="4" t="str">
        <f t="shared" si="2"/>
        <v>[[0,15],[1,15],[2,15]]</v>
      </c>
      <c r="E9" s="4" t="str">
        <f t="shared" si="3"/>
        <v>[[0,15],[1,15],[2,15]]</v>
      </c>
      <c r="F9" s="9"/>
      <c r="H9" s="3"/>
      <c r="M9" s="1">
        <f t="shared" si="1"/>
        <v>3.75</v>
      </c>
      <c r="N9" s="17">
        <v>15</v>
      </c>
      <c r="O9" s="18">
        <f t="shared" si="6"/>
        <v>2.8571428571428571E-2</v>
      </c>
      <c r="P9" s="17">
        <f t="shared" si="7"/>
        <v>15</v>
      </c>
      <c r="Q9" s="18">
        <f t="shared" si="8"/>
        <v>2.8571428571428571E-2</v>
      </c>
      <c r="R9" s="17">
        <f t="shared" si="9"/>
        <v>15</v>
      </c>
      <c r="S9" s="18">
        <f t="shared" si="10"/>
        <v>2.8571428571428571E-2</v>
      </c>
      <c r="U9" s="17">
        <f t="shared" si="11"/>
        <v>15</v>
      </c>
      <c r="V9" s="18">
        <f t="shared" si="12"/>
        <v>2.8571428571428571E-2</v>
      </c>
      <c r="W9" s="17">
        <f t="shared" si="13"/>
        <v>15</v>
      </c>
      <c r="X9" s="18">
        <f t="shared" si="14"/>
        <v>2.8571428571428571E-2</v>
      </c>
      <c r="Y9" s="17">
        <f t="shared" si="15"/>
        <v>15</v>
      </c>
      <c r="Z9" s="18">
        <f t="shared" si="16"/>
        <v>2.8571428571428571E-2</v>
      </c>
      <c r="AB9" s="17">
        <f t="shared" si="17"/>
        <v>15</v>
      </c>
      <c r="AC9" s="18">
        <f t="shared" si="18"/>
        <v>2.8571428571428571E-2</v>
      </c>
      <c r="AD9" s="17">
        <f t="shared" si="19"/>
        <v>15</v>
      </c>
      <c r="AE9" s="18">
        <f t="shared" si="20"/>
        <v>2.8571428571428571E-2</v>
      </c>
      <c r="AF9" s="17">
        <f t="shared" si="21"/>
        <v>15</v>
      </c>
      <c r="AG9" s="18">
        <f t="shared" si="22"/>
        <v>2.8571428571428571E-2</v>
      </c>
    </row>
    <row r="10" spans="1:33" x14ac:dyDescent="0.35">
      <c r="A10" s="1">
        <v>6</v>
      </c>
      <c r="B10" s="1">
        <v>14</v>
      </c>
      <c r="C10" s="4" t="str">
        <f t="shared" si="0"/>
        <v>[[0,20],[1,20],[2,20]]</v>
      </c>
      <c r="D10" s="4" t="str">
        <f t="shared" si="2"/>
        <v>[[0,20],[1,20],[2,20]]</v>
      </c>
      <c r="E10" s="4" t="str">
        <f t="shared" si="3"/>
        <v>[[0,20],[1,20],[2,20]]</v>
      </c>
      <c r="F10" s="9"/>
      <c r="H10" s="3"/>
      <c r="M10" s="1">
        <f t="shared" si="1"/>
        <v>3.5</v>
      </c>
      <c r="N10" s="17">
        <v>20</v>
      </c>
      <c r="O10" s="18">
        <f t="shared" si="6"/>
        <v>3.8095238095238099E-2</v>
      </c>
      <c r="P10" s="17">
        <f t="shared" si="7"/>
        <v>20</v>
      </c>
      <c r="Q10" s="18">
        <f t="shared" si="8"/>
        <v>3.8095238095238099E-2</v>
      </c>
      <c r="R10" s="17">
        <f t="shared" si="9"/>
        <v>20</v>
      </c>
      <c r="S10" s="18">
        <f t="shared" si="10"/>
        <v>3.8095238095238099E-2</v>
      </c>
      <c r="U10" s="17">
        <f t="shared" si="11"/>
        <v>20</v>
      </c>
      <c r="V10" s="18">
        <f t="shared" si="12"/>
        <v>3.8095238095238099E-2</v>
      </c>
      <c r="W10" s="17">
        <f t="shared" si="13"/>
        <v>20</v>
      </c>
      <c r="X10" s="18">
        <f t="shared" si="14"/>
        <v>3.8095238095238099E-2</v>
      </c>
      <c r="Y10" s="17">
        <f t="shared" si="15"/>
        <v>20</v>
      </c>
      <c r="Z10" s="18">
        <f t="shared" si="16"/>
        <v>3.8095238095238099E-2</v>
      </c>
      <c r="AB10" s="17">
        <f t="shared" si="17"/>
        <v>20</v>
      </c>
      <c r="AC10" s="18">
        <f t="shared" si="18"/>
        <v>3.8095238095238099E-2</v>
      </c>
      <c r="AD10" s="17">
        <f t="shared" si="19"/>
        <v>20</v>
      </c>
      <c r="AE10" s="18">
        <f t="shared" si="20"/>
        <v>3.8095238095238099E-2</v>
      </c>
      <c r="AF10" s="17">
        <f t="shared" si="21"/>
        <v>20</v>
      </c>
      <c r="AG10" s="18">
        <f t="shared" si="22"/>
        <v>3.8095238095238099E-2</v>
      </c>
    </row>
    <row r="11" spans="1:33" x14ac:dyDescent="0.35">
      <c r="A11" s="1">
        <v>7</v>
      </c>
      <c r="B11" s="1">
        <v>13</v>
      </c>
      <c r="C11" s="4" t="str">
        <f t="shared" si="0"/>
        <v>[[0,35],[1,35],[2,35]]</v>
      </c>
      <c r="D11" s="4" t="str">
        <f t="shared" si="2"/>
        <v>[[0,35],[1,35],[2,35]]</v>
      </c>
      <c r="E11" s="4" t="str">
        <f t="shared" si="3"/>
        <v>[[0,35],[1,35],[2,35]]</v>
      </c>
      <c r="F11" s="9"/>
      <c r="H11" s="3"/>
      <c r="M11" s="1">
        <f t="shared" si="1"/>
        <v>3.25</v>
      </c>
      <c r="N11" s="17">
        <v>35</v>
      </c>
      <c r="O11" s="18">
        <f t="shared" si="6"/>
        <v>6.6666666666666666E-2</v>
      </c>
      <c r="P11" s="17">
        <f t="shared" si="7"/>
        <v>35</v>
      </c>
      <c r="Q11" s="18">
        <f t="shared" si="8"/>
        <v>6.6666666666666666E-2</v>
      </c>
      <c r="R11" s="17">
        <f t="shared" si="9"/>
        <v>35</v>
      </c>
      <c r="S11" s="18">
        <f t="shared" si="10"/>
        <v>6.6666666666666666E-2</v>
      </c>
      <c r="U11" s="17">
        <f t="shared" si="11"/>
        <v>35</v>
      </c>
      <c r="V11" s="18">
        <f t="shared" si="12"/>
        <v>6.6666666666666666E-2</v>
      </c>
      <c r="W11" s="17">
        <f t="shared" si="13"/>
        <v>35</v>
      </c>
      <c r="X11" s="18">
        <f t="shared" si="14"/>
        <v>6.6666666666666666E-2</v>
      </c>
      <c r="Y11" s="17">
        <f t="shared" si="15"/>
        <v>35</v>
      </c>
      <c r="Z11" s="18">
        <f t="shared" si="16"/>
        <v>6.6666666666666666E-2</v>
      </c>
      <c r="AB11" s="17">
        <f t="shared" si="17"/>
        <v>35</v>
      </c>
      <c r="AC11" s="18">
        <f t="shared" si="18"/>
        <v>6.6666666666666666E-2</v>
      </c>
      <c r="AD11" s="17">
        <f t="shared" si="19"/>
        <v>35</v>
      </c>
      <c r="AE11" s="18">
        <f t="shared" si="20"/>
        <v>6.6666666666666666E-2</v>
      </c>
      <c r="AF11" s="17">
        <f t="shared" si="21"/>
        <v>35</v>
      </c>
      <c r="AG11" s="18">
        <f t="shared" si="22"/>
        <v>6.6666666666666666E-2</v>
      </c>
    </row>
    <row r="12" spans="1:33" x14ac:dyDescent="0.35">
      <c r="A12" s="1">
        <v>8</v>
      </c>
      <c r="B12" s="1">
        <v>12</v>
      </c>
      <c r="C12" s="4" t="str">
        <f t="shared" si="0"/>
        <v>[[0,50],[1,50],[2,50]]</v>
      </c>
      <c r="D12" s="4" t="str">
        <f t="shared" si="2"/>
        <v>[[0,50],[1,50],[2,50]]</v>
      </c>
      <c r="E12" s="4" t="str">
        <f t="shared" si="3"/>
        <v>[[0,50],[1,50],[2,50]]</v>
      </c>
      <c r="F12" s="9"/>
      <c r="H12" s="3"/>
      <c r="M12" s="1">
        <f t="shared" si="1"/>
        <v>3</v>
      </c>
      <c r="N12" s="17">
        <v>50</v>
      </c>
      <c r="O12" s="18">
        <f t="shared" si="6"/>
        <v>9.5238095238095233E-2</v>
      </c>
      <c r="P12" s="17">
        <f t="shared" si="7"/>
        <v>50</v>
      </c>
      <c r="Q12" s="18">
        <f t="shared" si="8"/>
        <v>9.5238095238095233E-2</v>
      </c>
      <c r="R12" s="17">
        <f t="shared" si="9"/>
        <v>50</v>
      </c>
      <c r="S12" s="18">
        <f t="shared" si="10"/>
        <v>9.5238095238095233E-2</v>
      </c>
      <c r="U12" s="17">
        <f t="shared" si="11"/>
        <v>50</v>
      </c>
      <c r="V12" s="18">
        <f t="shared" si="12"/>
        <v>9.5238095238095233E-2</v>
      </c>
      <c r="W12" s="17">
        <f t="shared" si="13"/>
        <v>50</v>
      </c>
      <c r="X12" s="18">
        <f t="shared" si="14"/>
        <v>9.5238095238095233E-2</v>
      </c>
      <c r="Y12" s="17">
        <f t="shared" si="15"/>
        <v>50</v>
      </c>
      <c r="Z12" s="18">
        <f t="shared" si="16"/>
        <v>9.5238095238095233E-2</v>
      </c>
      <c r="AB12" s="17">
        <f t="shared" si="17"/>
        <v>50</v>
      </c>
      <c r="AC12" s="18">
        <f t="shared" si="18"/>
        <v>9.5238095238095233E-2</v>
      </c>
      <c r="AD12" s="17">
        <f t="shared" si="19"/>
        <v>50</v>
      </c>
      <c r="AE12" s="18">
        <f t="shared" si="20"/>
        <v>9.5238095238095233E-2</v>
      </c>
      <c r="AF12" s="17">
        <f t="shared" si="21"/>
        <v>50</v>
      </c>
      <c r="AG12" s="18">
        <f t="shared" si="22"/>
        <v>9.5238095238095233E-2</v>
      </c>
    </row>
    <row r="13" spans="1:33" x14ac:dyDescent="0.35">
      <c r="A13" s="1">
        <v>9</v>
      </c>
      <c r="B13" s="1">
        <v>11</v>
      </c>
      <c r="C13" s="4" t="str">
        <f t="shared" si="0"/>
        <v>[[0,70],[1,70],[2,70]]</v>
      </c>
      <c r="D13" s="4" t="str">
        <f t="shared" si="2"/>
        <v>[[0,70],[1,70],[2,70]]</v>
      </c>
      <c r="E13" s="4" t="str">
        <f t="shared" si="3"/>
        <v>[[0,70],[1,70],[2,70]]</v>
      </c>
      <c r="F13" s="9"/>
      <c r="H13" s="3"/>
      <c r="M13" s="1">
        <f t="shared" si="1"/>
        <v>2.75</v>
      </c>
      <c r="N13" s="17">
        <v>70</v>
      </c>
      <c r="O13" s="18">
        <f t="shared" si="6"/>
        <v>0.13333333333333333</v>
      </c>
      <c r="P13" s="17">
        <f t="shared" si="7"/>
        <v>70</v>
      </c>
      <c r="Q13" s="18">
        <f t="shared" si="8"/>
        <v>0.13333333333333333</v>
      </c>
      <c r="R13" s="17">
        <f t="shared" si="9"/>
        <v>70</v>
      </c>
      <c r="S13" s="18">
        <f t="shared" si="10"/>
        <v>0.13333333333333333</v>
      </c>
      <c r="U13" s="17">
        <f t="shared" si="11"/>
        <v>70</v>
      </c>
      <c r="V13" s="18">
        <f t="shared" si="12"/>
        <v>0.13333333333333333</v>
      </c>
      <c r="W13" s="17">
        <f t="shared" si="13"/>
        <v>70</v>
      </c>
      <c r="X13" s="18">
        <f t="shared" si="14"/>
        <v>0.13333333333333333</v>
      </c>
      <c r="Y13" s="17">
        <f t="shared" si="15"/>
        <v>70</v>
      </c>
      <c r="Z13" s="18">
        <f t="shared" si="16"/>
        <v>0.13333333333333333</v>
      </c>
      <c r="AB13" s="17">
        <f t="shared" si="17"/>
        <v>70</v>
      </c>
      <c r="AC13" s="18">
        <f t="shared" si="18"/>
        <v>0.13333333333333333</v>
      </c>
      <c r="AD13" s="17">
        <f t="shared" si="19"/>
        <v>70</v>
      </c>
      <c r="AE13" s="18">
        <f t="shared" si="20"/>
        <v>0.13333333333333333</v>
      </c>
      <c r="AF13" s="17">
        <f t="shared" si="21"/>
        <v>70</v>
      </c>
      <c r="AG13" s="18">
        <f t="shared" si="22"/>
        <v>0.13333333333333333</v>
      </c>
    </row>
    <row r="14" spans="1:33" x14ac:dyDescent="0.35">
      <c r="A14" s="1">
        <v>10</v>
      </c>
      <c r="B14" s="1">
        <v>10</v>
      </c>
      <c r="C14" s="4" t="str">
        <f t="shared" si="0"/>
        <v>[[0,90],[1,90],[2,90]]</v>
      </c>
      <c r="D14" s="4" t="str">
        <f t="shared" si="2"/>
        <v>[[0,90],[1,90],[2,90]]</v>
      </c>
      <c r="E14" s="4" t="str">
        <f t="shared" si="3"/>
        <v>[[0,90],[1,90],[2,90]]</v>
      </c>
      <c r="F14" s="9"/>
      <c r="H14" s="3"/>
      <c r="M14" s="1">
        <f t="shared" si="1"/>
        <v>2.5</v>
      </c>
      <c r="N14" s="17">
        <v>90</v>
      </c>
      <c r="O14" s="18">
        <f t="shared" si="6"/>
        <v>0.17142857142857143</v>
      </c>
      <c r="P14" s="17">
        <f t="shared" si="7"/>
        <v>90</v>
      </c>
      <c r="Q14" s="18">
        <f t="shared" si="8"/>
        <v>0.17142857142857143</v>
      </c>
      <c r="R14" s="17">
        <f t="shared" si="9"/>
        <v>90</v>
      </c>
      <c r="S14" s="18">
        <f t="shared" si="10"/>
        <v>0.17142857142857143</v>
      </c>
      <c r="U14" s="17">
        <f t="shared" si="11"/>
        <v>90</v>
      </c>
      <c r="V14" s="18">
        <f t="shared" si="12"/>
        <v>0.17142857142857143</v>
      </c>
      <c r="W14" s="17">
        <f t="shared" si="13"/>
        <v>90</v>
      </c>
      <c r="X14" s="18">
        <f t="shared" si="14"/>
        <v>0.17142857142857143</v>
      </c>
      <c r="Y14" s="17">
        <f t="shared" si="15"/>
        <v>90</v>
      </c>
      <c r="Z14" s="18">
        <f t="shared" si="16"/>
        <v>0.17142857142857143</v>
      </c>
      <c r="AB14" s="17">
        <f t="shared" si="17"/>
        <v>90</v>
      </c>
      <c r="AC14" s="18">
        <f t="shared" si="18"/>
        <v>0.17142857142857143</v>
      </c>
      <c r="AD14" s="17">
        <f t="shared" si="19"/>
        <v>90</v>
      </c>
      <c r="AE14" s="18">
        <f t="shared" si="20"/>
        <v>0.17142857142857143</v>
      </c>
      <c r="AF14" s="17">
        <f t="shared" si="21"/>
        <v>90</v>
      </c>
      <c r="AG14" s="18">
        <f t="shared" si="22"/>
        <v>0.17142857142857143</v>
      </c>
    </row>
    <row r="15" spans="1:33" x14ac:dyDescent="0.35">
      <c r="A15" s="1">
        <v>11</v>
      </c>
      <c r="B15" s="1">
        <v>9</v>
      </c>
      <c r="C15" s="4" t="str">
        <f t="shared" si="0"/>
        <v>[[0,70],[1,70],[2,70]]</v>
      </c>
      <c r="D15" s="4" t="str">
        <f t="shared" si="2"/>
        <v>[[0,70],[1,70],[2,70]]</v>
      </c>
      <c r="E15" s="4" t="str">
        <f t="shared" si="3"/>
        <v>[[0,70],[1,70],[2,70]]</v>
      </c>
      <c r="F15" s="9"/>
      <c r="H15" s="3"/>
      <c r="M15" s="1">
        <f t="shared" si="1"/>
        <v>2.25</v>
      </c>
      <c r="N15" s="17">
        <v>70</v>
      </c>
      <c r="O15" s="18">
        <f t="shared" si="6"/>
        <v>0.13333333333333333</v>
      </c>
      <c r="P15" s="17">
        <f t="shared" si="7"/>
        <v>70</v>
      </c>
      <c r="Q15" s="18">
        <f t="shared" si="8"/>
        <v>0.13333333333333333</v>
      </c>
      <c r="R15" s="17">
        <f t="shared" si="9"/>
        <v>70</v>
      </c>
      <c r="S15" s="18">
        <f t="shared" si="10"/>
        <v>0.13333333333333333</v>
      </c>
      <c r="U15" s="17">
        <f t="shared" si="11"/>
        <v>70</v>
      </c>
      <c r="V15" s="18">
        <f t="shared" si="12"/>
        <v>0.13333333333333333</v>
      </c>
      <c r="W15" s="17">
        <f t="shared" si="13"/>
        <v>70</v>
      </c>
      <c r="X15" s="18">
        <f t="shared" si="14"/>
        <v>0.13333333333333333</v>
      </c>
      <c r="Y15" s="17">
        <f t="shared" si="15"/>
        <v>70</v>
      </c>
      <c r="Z15" s="18">
        <f t="shared" si="16"/>
        <v>0.13333333333333333</v>
      </c>
      <c r="AB15" s="17">
        <f t="shared" si="17"/>
        <v>70</v>
      </c>
      <c r="AC15" s="18">
        <f t="shared" si="18"/>
        <v>0.13333333333333333</v>
      </c>
      <c r="AD15" s="17">
        <f t="shared" si="19"/>
        <v>70</v>
      </c>
      <c r="AE15" s="18">
        <f t="shared" si="20"/>
        <v>0.13333333333333333</v>
      </c>
      <c r="AF15" s="17">
        <f t="shared" si="21"/>
        <v>70</v>
      </c>
      <c r="AG15" s="18">
        <f t="shared" si="22"/>
        <v>0.13333333333333333</v>
      </c>
    </row>
    <row r="16" spans="1:33" x14ac:dyDescent="0.35">
      <c r="A16" s="1">
        <v>12</v>
      </c>
      <c r="B16" s="1">
        <v>8</v>
      </c>
      <c r="C16" s="4" t="str">
        <f t="shared" si="0"/>
        <v>[[0,50],[1,50],[2,50]]</v>
      </c>
      <c r="D16" s="4" t="str">
        <f t="shared" si="2"/>
        <v>[[0,50],[1,50],[2,50]]</v>
      </c>
      <c r="E16" s="4" t="str">
        <f t="shared" si="3"/>
        <v>[[0,50],[1,50],[2,50]]</v>
      </c>
      <c r="F16" s="9"/>
      <c r="H16" s="3"/>
      <c r="M16" s="1">
        <f t="shared" si="1"/>
        <v>2</v>
      </c>
      <c r="N16" s="17">
        <v>50</v>
      </c>
      <c r="O16" s="18">
        <f t="shared" si="6"/>
        <v>9.5238095238095233E-2</v>
      </c>
      <c r="P16" s="17">
        <f t="shared" si="7"/>
        <v>50</v>
      </c>
      <c r="Q16" s="18">
        <f t="shared" si="8"/>
        <v>9.5238095238095233E-2</v>
      </c>
      <c r="R16" s="17">
        <f t="shared" si="9"/>
        <v>50</v>
      </c>
      <c r="S16" s="18">
        <f t="shared" si="10"/>
        <v>9.5238095238095233E-2</v>
      </c>
      <c r="U16" s="17">
        <f t="shared" si="11"/>
        <v>50</v>
      </c>
      <c r="V16" s="18">
        <f t="shared" si="12"/>
        <v>9.5238095238095233E-2</v>
      </c>
      <c r="W16" s="17">
        <f t="shared" si="13"/>
        <v>50</v>
      </c>
      <c r="X16" s="18">
        <f t="shared" si="14"/>
        <v>9.5238095238095233E-2</v>
      </c>
      <c r="Y16" s="17">
        <f t="shared" si="15"/>
        <v>50</v>
      </c>
      <c r="Z16" s="18">
        <f t="shared" si="16"/>
        <v>9.5238095238095233E-2</v>
      </c>
      <c r="AB16" s="17">
        <f t="shared" si="17"/>
        <v>50</v>
      </c>
      <c r="AC16" s="18">
        <f t="shared" si="18"/>
        <v>9.5238095238095233E-2</v>
      </c>
      <c r="AD16" s="17">
        <f t="shared" si="19"/>
        <v>50</v>
      </c>
      <c r="AE16" s="18">
        <f t="shared" si="20"/>
        <v>9.5238095238095233E-2</v>
      </c>
      <c r="AF16" s="17">
        <f t="shared" si="21"/>
        <v>50</v>
      </c>
      <c r="AG16" s="18">
        <f t="shared" si="22"/>
        <v>9.5238095238095233E-2</v>
      </c>
    </row>
    <row r="17" spans="1:33" x14ac:dyDescent="0.35">
      <c r="A17" s="1">
        <v>13</v>
      </c>
      <c r="B17" s="1">
        <v>7</v>
      </c>
      <c r="C17" s="4" t="str">
        <f t="shared" si="0"/>
        <v>[[0,40],[1,40],[2,40]]</v>
      </c>
      <c r="D17" s="4" t="str">
        <f t="shared" si="2"/>
        <v>[[0,40],[1,40],[2,40]]</v>
      </c>
      <c r="E17" s="4" t="str">
        <f t="shared" si="3"/>
        <v>[[0,40],[1,40],[2,40]]</v>
      </c>
      <c r="F17" s="9"/>
      <c r="H17" s="3"/>
      <c r="M17" s="1">
        <f t="shared" si="1"/>
        <v>1.75</v>
      </c>
      <c r="N17" s="17">
        <v>40</v>
      </c>
      <c r="O17" s="18">
        <f t="shared" si="6"/>
        <v>7.6190476190476197E-2</v>
      </c>
      <c r="P17" s="17">
        <f t="shared" si="7"/>
        <v>40</v>
      </c>
      <c r="Q17" s="18">
        <f t="shared" si="8"/>
        <v>7.6190476190476197E-2</v>
      </c>
      <c r="R17" s="17">
        <f t="shared" si="9"/>
        <v>40</v>
      </c>
      <c r="S17" s="18">
        <f t="shared" si="10"/>
        <v>7.6190476190476197E-2</v>
      </c>
      <c r="U17" s="17">
        <f t="shared" si="11"/>
        <v>40</v>
      </c>
      <c r="V17" s="18">
        <f t="shared" si="12"/>
        <v>7.6190476190476197E-2</v>
      </c>
      <c r="W17" s="17">
        <f t="shared" si="13"/>
        <v>40</v>
      </c>
      <c r="X17" s="18">
        <f t="shared" si="14"/>
        <v>7.6190476190476197E-2</v>
      </c>
      <c r="Y17" s="17">
        <f t="shared" si="15"/>
        <v>40</v>
      </c>
      <c r="Z17" s="18">
        <f t="shared" si="16"/>
        <v>7.6190476190476197E-2</v>
      </c>
      <c r="AB17" s="17">
        <f t="shared" si="17"/>
        <v>40</v>
      </c>
      <c r="AC17" s="18">
        <f t="shared" si="18"/>
        <v>7.6190476190476197E-2</v>
      </c>
      <c r="AD17" s="17">
        <f t="shared" si="19"/>
        <v>40</v>
      </c>
      <c r="AE17" s="18">
        <f t="shared" si="20"/>
        <v>7.6190476190476197E-2</v>
      </c>
      <c r="AF17" s="17">
        <f t="shared" si="21"/>
        <v>40</v>
      </c>
      <c r="AG17" s="18">
        <f t="shared" si="22"/>
        <v>7.6190476190476197E-2</v>
      </c>
    </row>
    <row r="18" spans="1:33" x14ac:dyDescent="0.35">
      <c r="A18" s="1">
        <v>14</v>
      </c>
      <c r="B18" s="1">
        <v>6</v>
      </c>
      <c r="C18" s="4" t="str">
        <f t="shared" si="0"/>
        <v>[[0,30],[1,30],[2,30]]</v>
      </c>
      <c r="D18" s="4" t="str">
        <f t="shared" si="2"/>
        <v>[[0,30],[1,30],[2,30]]</v>
      </c>
      <c r="E18" s="4" t="str">
        <f t="shared" si="3"/>
        <v>[[0,30],[1,30],[2,30]]</v>
      </c>
      <c r="F18" s="9"/>
      <c r="H18" s="3"/>
      <c r="M18" s="1">
        <f t="shared" si="1"/>
        <v>1.5</v>
      </c>
      <c r="N18" s="17">
        <v>30</v>
      </c>
      <c r="O18" s="18">
        <f t="shared" si="6"/>
        <v>5.7142857142857141E-2</v>
      </c>
      <c r="P18" s="17">
        <f t="shared" si="7"/>
        <v>30</v>
      </c>
      <c r="Q18" s="18">
        <f t="shared" si="8"/>
        <v>5.7142857142857141E-2</v>
      </c>
      <c r="R18" s="17">
        <f t="shared" si="9"/>
        <v>30</v>
      </c>
      <c r="S18" s="18">
        <f t="shared" si="10"/>
        <v>5.7142857142857141E-2</v>
      </c>
      <c r="U18" s="17">
        <f t="shared" si="11"/>
        <v>30</v>
      </c>
      <c r="V18" s="18">
        <f t="shared" si="12"/>
        <v>5.7142857142857141E-2</v>
      </c>
      <c r="W18" s="17">
        <f t="shared" si="13"/>
        <v>30</v>
      </c>
      <c r="X18" s="18">
        <f t="shared" si="14"/>
        <v>5.7142857142857141E-2</v>
      </c>
      <c r="Y18" s="17">
        <f t="shared" si="15"/>
        <v>30</v>
      </c>
      <c r="Z18" s="18">
        <f t="shared" si="16"/>
        <v>5.7142857142857141E-2</v>
      </c>
      <c r="AB18" s="17">
        <f t="shared" si="17"/>
        <v>30</v>
      </c>
      <c r="AC18" s="18">
        <f t="shared" si="18"/>
        <v>5.7142857142857141E-2</v>
      </c>
      <c r="AD18" s="17">
        <f t="shared" si="19"/>
        <v>30</v>
      </c>
      <c r="AE18" s="18">
        <f t="shared" si="20"/>
        <v>5.7142857142857141E-2</v>
      </c>
      <c r="AF18" s="17">
        <f t="shared" si="21"/>
        <v>30</v>
      </c>
      <c r="AG18" s="18">
        <f t="shared" si="22"/>
        <v>5.7142857142857141E-2</v>
      </c>
    </row>
    <row r="19" spans="1:33" x14ac:dyDescent="0.35">
      <c r="A19" s="1">
        <v>15</v>
      </c>
      <c r="B19" s="1">
        <v>5</v>
      </c>
      <c r="C19" s="4" t="str">
        <f t="shared" si="0"/>
        <v>[[0,20],[1,20],[2,20]]</v>
      </c>
      <c r="D19" s="4" t="str">
        <f t="shared" si="2"/>
        <v>[[0,20],[1,20],[2,20]]</v>
      </c>
      <c r="E19" s="4" t="str">
        <f t="shared" si="3"/>
        <v>[[0,20],[1,20],[2,20]]</v>
      </c>
      <c r="F19" s="9"/>
      <c r="H19" s="3"/>
      <c r="M19" s="1">
        <f t="shared" si="1"/>
        <v>1.25</v>
      </c>
      <c r="N19" s="17">
        <v>20</v>
      </c>
      <c r="O19" s="18">
        <f t="shared" si="6"/>
        <v>3.8095238095238099E-2</v>
      </c>
      <c r="P19" s="17">
        <f t="shared" si="7"/>
        <v>20</v>
      </c>
      <c r="Q19" s="18">
        <f t="shared" si="8"/>
        <v>3.8095238095238099E-2</v>
      </c>
      <c r="R19" s="17">
        <f t="shared" si="9"/>
        <v>20</v>
      </c>
      <c r="S19" s="18">
        <f t="shared" si="10"/>
        <v>3.8095238095238099E-2</v>
      </c>
      <c r="U19" s="17">
        <f t="shared" si="11"/>
        <v>20</v>
      </c>
      <c r="V19" s="18">
        <f t="shared" si="12"/>
        <v>3.8095238095238099E-2</v>
      </c>
      <c r="W19" s="17">
        <f t="shared" si="13"/>
        <v>20</v>
      </c>
      <c r="X19" s="18">
        <f t="shared" si="14"/>
        <v>3.8095238095238099E-2</v>
      </c>
      <c r="Y19" s="17">
        <f t="shared" si="15"/>
        <v>20</v>
      </c>
      <c r="Z19" s="18">
        <f t="shared" si="16"/>
        <v>3.8095238095238099E-2</v>
      </c>
      <c r="AB19" s="17">
        <f t="shared" si="17"/>
        <v>20</v>
      </c>
      <c r="AC19" s="18">
        <f t="shared" si="18"/>
        <v>3.8095238095238099E-2</v>
      </c>
      <c r="AD19" s="17">
        <f t="shared" si="19"/>
        <v>20</v>
      </c>
      <c r="AE19" s="18">
        <f t="shared" si="20"/>
        <v>3.8095238095238099E-2</v>
      </c>
      <c r="AF19" s="17">
        <f t="shared" si="21"/>
        <v>20</v>
      </c>
      <c r="AG19" s="18">
        <f t="shared" si="22"/>
        <v>3.8095238095238099E-2</v>
      </c>
    </row>
    <row r="20" spans="1:33" x14ac:dyDescent="0.35">
      <c r="A20" s="1">
        <v>16</v>
      </c>
      <c r="B20" s="1">
        <v>4</v>
      </c>
      <c r="C20" s="4" t="str">
        <f t="shared" si="0"/>
        <v>[[0,5],[1,5],[2,5]]</v>
      </c>
      <c r="D20" s="4" t="str">
        <f t="shared" si="2"/>
        <v>[[0,5],[1,5],[2,5]]</v>
      </c>
      <c r="E20" s="4" t="str">
        <f t="shared" si="3"/>
        <v>[[0,5],[1,5],[2,5]]</v>
      </c>
      <c r="F20" s="9"/>
      <c r="H20" s="3"/>
      <c r="M20" s="1">
        <f t="shared" si="1"/>
        <v>1</v>
      </c>
      <c r="N20" s="17">
        <v>5</v>
      </c>
      <c r="O20" s="18">
        <f t="shared" si="6"/>
        <v>9.5238095238095247E-3</v>
      </c>
      <c r="P20" s="17">
        <f t="shared" si="7"/>
        <v>5</v>
      </c>
      <c r="Q20" s="18">
        <f t="shared" si="8"/>
        <v>9.5238095238095247E-3</v>
      </c>
      <c r="R20" s="17">
        <f t="shared" si="9"/>
        <v>5</v>
      </c>
      <c r="S20" s="18">
        <f t="shared" si="10"/>
        <v>9.5238095238095247E-3</v>
      </c>
      <c r="U20" s="17">
        <f t="shared" si="11"/>
        <v>5</v>
      </c>
      <c r="V20" s="18">
        <f t="shared" si="12"/>
        <v>9.5238095238095247E-3</v>
      </c>
      <c r="W20" s="17">
        <f t="shared" si="13"/>
        <v>5</v>
      </c>
      <c r="X20" s="18">
        <f t="shared" si="14"/>
        <v>9.5238095238095247E-3</v>
      </c>
      <c r="Y20" s="17">
        <f t="shared" si="15"/>
        <v>5</v>
      </c>
      <c r="Z20" s="18">
        <f t="shared" si="16"/>
        <v>9.5238095238095247E-3</v>
      </c>
      <c r="AB20" s="17">
        <f t="shared" si="17"/>
        <v>5</v>
      </c>
      <c r="AC20" s="18">
        <f t="shared" si="18"/>
        <v>9.5238095238095247E-3</v>
      </c>
      <c r="AD20" s="17">
        <f t="shared" si="19"/>
        <v>5</v>
      </c>
      <c r="AE20" s="18">
        <f t="shared" si="20"/>
        <v>9.5238095238095247E-3</v>
      </c>
      <c r="AF20" s="17">
        <f t="shared" si="21"/>
        <v>5</v>
      </c>
      <c r="AG20" s="18">
        <f t="shared" si="22"/>
        <v>9.5238095238095247E-3</v>
      </c>
    </row>
    <row r="21" spans="1:33" x14ac:dyDescent="0.35">
      <c r="A21" s="1">
        <v>17</v>
      </c>
      <c r="B21" s="1">
        <v>4</v>
      </c>
      <c r="C21" s="4" t="str">
        <f t="shared" si="0"/>
        <v>[[0,5],[1,5],[2,5]]</v>
      </c>
      <c r="D21" s="4" t="str">
        <f t="shared" si="2"/>
        <v>[[0,5],[1,5],[2,5]]</v>
      </c>
      <c r="E21" s="4" t="str">
        <f t="shared" si="3"/>
        <v>[[0,5],[1,5],[2,5]]</v>
      </c>
      <c r="F21" s="9"/>
      <c r="H21" s="3"/>
      <c r="M21" s="1">
        <f t="shared" si="1"/>
        <v>1</v>
      </c>
      <c r="N21" s="17">
        <v>5</v>
      </c>
      <c r="O21" s="18">
        <f t="shared" si="6"/>
        <v>9.5238095238095247E-3</v>
      </c>
      <c r="P21" s="17">
        <f t="shared" si="7"/>
        <v>5</v>
      </c>
      <c r="Q21" s="18">
        <f t="shared" si="8"/>
        <v>9.5238095238095247E-3</v>
      </c>
      <c r="R21" s="17">
        <f t="shared" si="9"/>
        <v>5</v>
      </c>
      <c r="S21" s="18">
        <f t="shared" si="10"/>
        <v>9.5238095238095247E-3</v>
      </c>
      <c r="U21" s="17">
        <f t="shared" si="11"/>
        <v>5</v>
      </c>
      <c r="V21" s="18">
        <f t="shared" si="12"/>
        <v>9.5238095238095247E-3</v>
      </c>
      <c r="W21" s="17">
        <f t="shared" si="13"/>
        <v>5</v>
      </c>
      <c r="X21" s="18">
        <f t="shared" si="14"/>
        <v>9.5238095238095247E-3</v>
      </c>
      <c r="Y21" s="17">
        <f t="shared" si="15"/>
        <v>5</v>
      </c>
      <c r="Z21" s="18">
        <f t="shared" si="16"/>
        <v>9.5238095238095247E-3</v>
      </c>
      <c r="AB21" s="17">
        <f t="shared" si="17"/>
        <v>5</v>
      </c>
      <c r="AC21" s="18">
        <f t="shared" si="18"/>
        <v>9.5238095238095247E-3</v>
      </c>
      <c r="AD21" s="17">
        <f t="shared" si="19"/>
        <v>5</v>
      </c>
      <c r="AE21" s="18">
        <f t="shared" si="20"/>
        <v>9.5238095238095247E-3</v>
      </c>
      <c r="AF21" s="17">
        <f t="shared" si="21"/>
        <v>5</v>
      </c>
      <c r="AG21" s="18">
        <f t="shared" si="22"/>
        <v>9.5238095238095247E-3</v>
      </c>
    </row>
    <row r="22" spans="1:33" x14ac:dyDescent="0.35">
      <c r="A22" s="1">
        <v>18</v>
      </c>
      <c r="B22" s="1">
        <v>4</v>
      </c>
      <c r="C22" s="4" t="str">
        <f t="shared" si="0"/>
        <v>[[0,5],[1,5],[2,5]]</v>
      </c>
      <c r="D22" s="4" t="str">
        <f t="shared" si="2"/>
        <v>[[0,5],[1,5],[2,5]]</v>
      </c>
      <c r="E22" s="4" t="str">
        <f t="shared" si="3"/>
        <v>[[0,5],[1,5],[2,5]]</v>
      </c>
      <c r="F22" s="9"/>
      <c r="H22" s="3"/>
      <c r="M22" s="1">
        <f t="shared" si="1"/>
        <v>1</v>
      </c>
      <c r="N22" s="17">
        <v>5</v>
      </c>
      <c r="O22" s="18">
        <f t="shared" si="6"/>
        <v>9.5238095238095247E-3</v>
      </c>
      <c r="P22" s="17">
        <f t="shared" si="7"/>
        <v>5</v>
      </c>
      <c r="Q22" s="18">
        <f t="shared" si="8"/>
        <v>9.5238095238095247E-3</v>
      </c>
      <c r="R22" s="17">
        <f t="shared" si="9"/>
        <v>5</v>
      </c>
      <c r="S22" s="18">
        <f t="shared" si="10"/>
        <v>9.5238095238095247E-3</v>
      </c>
      <c r="U22" s="17">
        <f t="shared" si="11"/>
        <v>5</v>
      </c>
      <c r="V22" s="18">
        <f t="shared" si="12"/>
        <v>9.5238095238095247E-3</v>
      </c>
      <c r="W22" s="17">
        <f t="shared" si="13"/>
        <v>5</v>
      </c>
      <c r="X22" s="18">
        <f t="shared" si="14"/>
        <v>9.5238095238095247E-3</v>
      </c>
      <c r="Y22" s="17">
        <f t="shared" si="15"/>
        <v>5</v>
      </c>
      <c r="Z22" s="18">
        <f t="shared" si="16"/>
        <v>9.5238095238095247E-3</v>
      </c>
      <c r="AB22" s="17">
        <f t="shared" si="17"/>
        <v>5</v>
      </c>
      <c r="AC22" s="18">
        <f t="shared" si="18"/>
        <v>9.5238095238095247E-3</v>
      </c>
      <c r="AD22" s="17">
        <f t="shared" si="19"/>
        <v>5</v>
      </c>
      <c r="AE22" s="18">
        <f t="shared" si="20"/>
        <v>9.5238095238095247E-3</v>
      </c>
      <c r="AF22" s="17">
        <f t="shared" si="21"/>
        <v>5</v>
      </c>
      <c r="AG22" s="18">
        <f t="shared" si="22"/>
        <v>9.5238095238095247E-3</v>
      </c>
    </row>
    <row r="23" spans="1:33" x14ac:dyDescent="0.35">
      <c r="M23" s="4"/>
    </row>
    <row r="24" spans="1:33" x14ac:dyDescent="0.35">
      <c r="M24" s="4"/>
    </row>
    <row r="25" spans="1:33" x14ac:dyDescent="0.35">
      <c r="M25" s="4"/>
    </row>
    <row r="26" spans="1:33" x14ac:dyDescent="0.35">
      <c r="M26" s="4"/>
    </row>
    <row r="27" spans="1:33" x14ac:dyDescent="0.35">
      <c r="M27" s="4"/>
    </row>
    <row r="28" spans="1:33" x14ac:dyDescent="0.35">
      <c r="M28" s="4"/>
    </row>
    <row r="29" spans="1:33" x14ac:dyDescent="0.35">
      <c r="M29" s="4"/>
    </row>
    <row r="30" spans="1:33" x14ac:dyDescent="0.35">
      <c r="M30" s="4"/>
    </row>
  </sheetData>
  <mergeCells count="3">
    <mergeCell ref="N1:N2"/>
    <mergeCell ref="U1:U2"/>
    <mergeCell ref="AB1:AB2"/>
  </mergeCells>
  <phoneticPr fontId="30" type="noConversion"/>
  <conditionalFormatting sqref="B1">
    <cfRule type="containsText" dxfId="41" priority="28" operator="containsText" text=" ">
      <formula>NOT(ISERROR(SEARCH(" ",B1)))</formula>
    </cfRule>
  </conditionalFormatting>
  <conditionalFormatting sqref="C1">
    <cfRule type="containsText" dxfId="40" priority="11" operator="containsText" text=" ">
      <formula>NOT(ISERROR(SEARCH(" ",C1)))</formula>
    </cfRule>
  </conditionalFormatting>
  <conditionalFormatting sqref="D1">
    <cfRule type="containsText" dxfId="39" priority="8" operator="containsText" text=" ">
      <formula>NOT(ISERROR(SEARCH(" ",D1)))</formula>
    </cfRule>
  </conditionalFormatting>
  <conditionalFormatting sqref="E1">
    <cfRule type="containsText" dxfId="38" priority="5" operator="containsText" text=" ">
      <formula>NOT(ISERROR(SEARCH(" ",E1)))</formula>
    </cfRule>
  </conditionalFormatting>
  <conditionalFormatting sqref="A2">
    <cfRule type="containsText" dxfId="37" priority="21" operator="containsText" text=" ">
      <formula>NOT(ISERROR(SEARCH(" ",A2)))</formula>
    </cfRule>
  </conditionalFormatting>
  <conditionalFormatting sqref="B2">
    <cfRule type="containsText" dxfId="36" priority="25" operator="containsText" text=" ">
      <formula>NOT(ISERROR(SEARCH(" ",B2)))</formula>
    </cfRule>
  </conditionalFormatting>
  <conditionalFormatting sqref="C2">
    <cfRule type="containsText" dxfId="35" priority="12" operator="containsText" text=" ">
      <formula>NOT(ISERROR(SEARCH(" ",C2)))</formula>
    </cfRule>
  </conditionalFormatting>
  <conditionalFormatting sqref="D2">
    <cfRule type="containsText" dxfId="34" priority="9" operator="containsText" text=" ">
      <formula>NOT(ISERROR(SEARCH(" ",D2)))</formula>
    </cfRule>
  </conditionalFormatting>
  <conditionalFormatting sqref="E2">
    <cfRule type="containsText" dxfId="33" priority="6" operator="containsText" text=" ">
      <formula>NOT(ISERROR(SEARCH(" ",E2)))</formula>
    </cfRule>
  </conditionalFormatting>
  <conditionalFormatting sqref="A3">
    <cfRule type="containsText" dxfId="32" priority="23" operator="containsText" text=" ">
      <formula>NOT(ISERROR(SEARCH(" ",A3)))</formula>
    </cfRule>
  </conditionalFormatting>
  <conditionalFormatting sqref="B3">
    <cfRule type="containsText" dxfId="31" priority="27" operator="containsText" text=" ">
      <formula>NOT(ISERROR(SEARCH(" ",B3)))</formula>
    </cfRule>
  </conditionalFormatting>
  <conditionalFormatting sqref="A4">
    <cfRule type="containsText" dxfId="30" priority="22" operator="containsText" text=" ">
      <formula>NOT(ISERROR(SEARCH(" ",A4)))</formula>
    </cfRule>
  </conditionalFormatting>
  <conditionalFormatting sqref="B4">
    <cfRule type="containsText" dxfId="29" priority="26" operator="containsText" text=" ">
      <formula>NOT(ISERROR(SEARCH(" ",B4)))</formula>
    </cfRule>
  </conditionalFormatting>
  <conditionalFormatting sqref="C3:C4">
    <cfRule type="containsText" dxfId="28" priority="13" operator="containsText" text=" ">
      <formula>NOT(ISERROR(SEARCH(" ",C3)))</formula>
    </cfRule>
  </conditionalFormatting>
  <conditionalFormatting sqref="D3:D4">
    <cfRule type="containsText" dxfId="27" priority="10" operator="containsText" text=" ">
      <formula>NOT(ISERROR(SEARCH(" ",D3)))</formula>
    </cfRule>
  </conditionalFormatting>
  <conditionalFormatting sqref="E3:E4">
    <cfRule type="containsText" dxfId="26" priority="7" operator="containsText" text=" ">
      <formula>NOT(ISERROR(SEARCH(" ",E3)))</formula>
    </cfRule>
  </conditionalFormatting>
  <conditionalFormatting sqref="I5:I7">
    <cfRule type="containsText" dxfId="25" priority="16" operator="containsText" text=" ">
      <formula>NOT(ISERROR(SEARCH(" ",I5)))</formula>
    </cfRule>
  </conditionalFormatting>
  <conditionalFormatting sqref="M5:M22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1 H5:H7 J5:J7">
    <cfRule type="containsText" dxfId="24" priority="24" operator="containsText" text=" ">
      <formula>NOT(ISERROR(SEARCH(" ",A1)))</formula>
    </cfRule>
  </conditionalFormatting>
  <pageMargins left="0.75" right="0.75" top="1" bottom="1" header="0.5" footer="0.5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R58"/>
  <sheetViews>
    <sheetView workbookViewId="0">
      <selection activeCell="I29" sqref="I29"/>
    </sheetView>
  </sheetViews>
  <sheetFormatPr defaultColWidth="8.88671875" defaultRowHeight="15.6" x14ac:dyDescent="0.35"/>
  <cols>
    <col min="1" max="2" width="8.88671875" style="1"/>
    <col min="3" max="3" width="22.33203125" style="1" customWidth="1"/>
    <col min="4" max="4" width="25.109375" style="1" customWidth="1"/>
    <col min="5" max="5" width="20.77734375" style="1" customWidth="1"/>
    <col min="6" max="6" width="8.88671875" style="1"/>
    <col min="7" max="7" width="9.88671875" style="1" customWidth="1"/>
    <col min="8" max="8" width="11.44140625" style="1" customWidth="1"/>
    <col min="9" max="11" width="8.88671875" style="1"/>
    <col min="12" max="12" width="10.109375" style="1" customWidth="1"/>
    <col min="13" max="13" width="8.88671875" style="1"/>
    <col min="14" max="14" width="9.33203125" style="1" customWidth="1"/>
    <col min="15" max="15" width="8.88671875" style="1"/>
    <col min="16" max="16" width="14.109375" style="1" customWidth="1"/>
    <col min="17" max="17" width="8.88671875" style="1"/>
    <col min="18" max="18" width="9.33203125" style="1" customWidth="1"/>
    <col min="19" max="16384" width="8.88671875" style="1"/>
  </cols>
  <sheetData>
    <row r="1" spans="1:18" ht="15.6" customHeight="1" x14ac:dyDescent="0.35">
      <c r="A1" s="2" t="s">
        <v>0</v>
      </c>
      <c r="B1" s="2" t="s">
        <v>1</v>
      </c>
      <c r="C1" s="2" t="s">
        <v>1</v>
      </c>
      <c r="D1" s="2" t="s">
        <v>1</v>
      </c>
      <c r="E1" s="3"/>
      <c r="F1" s="1" t="s">
        <v>461</v>
      </c>
      <c r="G1" s="4"/>
      <c r="L1" s="12"/>
      <c r="M1" s="253"/>
      <c r="N1" s="9" t="s">
        <v>441</v>
      </c>
      <c r="O1" s="13" t="str">
        <f>"第"&amp;O2&amp;"次"</f>
        <v>第1次</v>
      </c>
      <c r="P1" s="14" t="s">
        <v>442</v>
      </c>
      <c r="Q1" s="19" t="str">
        <f>"第"&amp;Q2&amp;"次"</f>
        <v>第2次</v>
      </c>
      <c r="R1" s="14" t="s">
        <v>442</v>
      </c>
    </row>
    <row r="2" spans="1:18" x14ac:dyDescent="0.35">
      <c r="A2" s="5" t="s">
        <v>17</v>
      </c>
      <c r="B2" s="5" t="s">
        <v>19</v>
      </c>
      <c r="C2" s="5" t="s">
        <v>17</v>
      </c>
      <c r="D2" s="5" t="s">
        <v>18</v>
      </c>
      <c r="E2" s="3"/>
      <c r="L2" s="12"/>
      <c r="M2" s="253"/>
      <c r="N2" s="15">
        <f>N3*$H$3*$G$5</f>
        <v>250000</v>
      </c>
      <c r="O2" s="16">
        <v>1</v>
      </c>
      <c r="P2" s="15">
        <f>P3*$H$3*$G$5</f>
        <v>250000</v>
      </c>
      <c r="Q2" s="9">
        <v>2</v>
      </c>
      <c r="R2" s="15">
        <f>R3*$H$3*$G$5</f>
        <v>250000</v>
      </c>
    </row>
    <row r="3" spans="1:18" x14ac:dyDescent="0.35">
      <c r="A3" s="5" t="s">
        <v>445</v>
      </c>
      <c r="B3" s="5" t="s">
        <v>446</v>
      </c>
      <c r="C3" s="5" t="s">
        <v>37</v>
      </c>
      <c r="D3" s="5" t="s">
        <v>462</v>
      </c>
      <c r="E3" s="3"/>
      <c r="G3" s="6" t="s">
        <v>450</v>
      </c>
      <c r="H3" s="1">
        <v>100000</v>
      </c>
      <c r="L3" s="12"/>
      <c r="M3" s="9" t="s">
        <v>451</v>
      </c>
      <c r="N3" s="9">
        <f>SUMPRODUCT(N$5:N$22,$L$5:$L$22)</f>
        <v>2.5</v>
      </c>
      <c r="O3" s="9" t="s">
        <v>451</v>
      </c>
      <c r="P3" s="16">
        <f>SUMPRODUCT(P$5:P$22,$L$5:$L$22)</f>
        <v>2.5</v>
      </c>
      <c r="Q3" s="9" t="s">
        <v>451</v>
      </c>
      <c r="R3" s="9">
        <f>SUMPRODUCT(R$5:R$22,$L$5:$L$22)</f>
        <v>2.5</v>
      </c>
    </row>
    <row r="4" spans="1:18" ht="79.8" x14ac:dyDescent="0.35">
      <c r="A4" s="7" t="s">
        <v>452</v>
      </c>
      <c r="B4" s="7" t="s">
        <v>453</v>
      </c>
      <c r="C4" s="8" t="s">
        <v>463</v>
      </c>
      <c r="D4" s="8" t="s">
        <v>464</v>
      </c>
      <c r="E4" s="3"/>
      <c r="G4" s="1" t="s">
        <v>420</v>
      </c>
      <c r="H4" s="1" t="s">
        <v>457</v>
      </c>
      <c r="L4" s="4" t="s">
        <v>459</v>
      </c>
      <c r="M4" s="9" t="s">
        <v>131</v>
      </c>
      <c r="N4" s="9" t="s">
        <v>460</v>
      </c>
      <c r="O4" s="9" t="s">
        <v>131</v>
      </c>
      <c r="P4" s="9" t="s">
        <v>460</v>
      </c>
      <c r="Q4" s="9" t="s">
        <v>131</v>
      </c>
      <c r="R4" s="9" t="s">
        <v>460</v>
      </c>
    </row>
    <row r="5" spans="1:18" x14ac:dyDescent="0.35">
      <c r="A5" s="1">
        <v>1</v>
      </c>
      <c r="B5" s="1">
        <v>10</v>
      </c>
      <c r="C5" s="4">
        <v>1</v>
      </c>
      <c r="D5" s="4" t="str">
        <f>"[["&amp;0&amp;","&amp;M5&amp;"],["&amp;O$2&amp;","&amp;O5&amp;"],["&amp;Q$2&amp;","&amp;Q5&amp;"]]"</f>
        <v>[[0,20],[1,20],[2,20]]</v>
      </c>
      <c r="E5" s="9"/>
      <c r="G5" s="10">
        <v>1</v>
      </c>
      <c r="H5" s="11">
        <f>G5*100000</f>
        <v>100000</v>
      </c>
      <c r="I5" s="10"/>
      <c r="L5" s="1">
        <f t="shared" ref="L5:L36" si="0">B5</f>
        <v>10</v>
      </c>
      <c r="M5" s="17">
        <v>20</v>
      </c>
      <c r="N5" s="18">
        <f>M5/SUM(M$5:M$22)</f>
        <v>1.1415525114155251E-2</v>
      </c>
      <c r="O5" s="17">
        <f>M5</f>
        <v>20</v>
      </c>
      <c r="P5" s="18">
        <f>O5/SUM(O$5:O$22)</f>
        <v>1.1415525114155251E-2</v>
      </c>
      <c r="Q5" s="17">
        <f>M5</f>
        <v>20</v>
      </c>
      <c r="R5" s="18">
        <f>Q5/SUM(Q$5:Q$22)</f>
        <v>1.1415525114155251E-2</v>
      </c>
    </row>
    <row r="6" spans="1:18" x14ac:dyDescent="0.35">
      <c r="A6" s="1">
        <v>2</v>
      </c>
      <c r="B6" s="1">
        <v>5</v>
      </c>
      <c r="C6" s="4">
        <v>1</v>
      </c>
      <c r="D6" s="4" t="str">
        <f t="shared" ref="D6:D41" si="1">"[["&amp;0&amp;","&amp;M6&amp;"],["&amp;O$2&amp;","&amp;O6&amp;"],["&amp;Q$2&amp;","&amp;Q6&amp;"]]"</f>
        <v>[[0,40],[1,40],[2,40]]</v>
      </c>
      <c r="E6" s="9"/>
      <c r="G6" s="10">
        <v>328</v>
      </c>
      <c r="H6" s="11">
        <f t="shared" ref="H6:H7" si="2">G6*100000</f>
        <v>32800000</v>
      </c>
      <c r="I6" s="10"/>
      <c r="L6" s="1">
        <f t="shared" si="0"/>
        <v>5</v>
      </c>
      <c r="M6" s="17">
        <v>40</v>
      </c>
      <c r="N6" s="18">
        <f t="shared" ref="N6:N23" si="3">M6/SUM(M$5:M$22)</f>
        <v>2.2831050228310501E-2</v>
      </c>
      <c r="O6" s="17">
        <f t="shared" ref="O6:O58" si="4">M6</f>
        <v>40</v>
      </c>
      <c r="P6" s="18">
        <f t="shared" ref="P6:P22" si="5">O6/SUM(O$5:O$22)</f>
        <v>2.2831050228310501E-2</v>
      </c>
      <c r="Q6" s="17">
        <f t="shared" ref="Q6:Q23" si="6">M6</f>
        <v>40</v>
      </c>
      <c r="R6" s="18">
        <f t="shared" ref="R6:R22" si="7">Q6/SUM(Q$5:Q$22)</f>
        <v>2.2831050228310501E-2</v>
      </c>
    </row>
    <row r="7" spans="1:18" x14ac:dyDescent="0.35">
      <c r="A7" s="1">
        <v>3</v>
      </c>
      <c r="B7" s="1">
        <v>5</v>
      </c>
      <c r="C7" s="4">
        <v>1</v>
      </c>
      <c r="D7" s="4" t="str">
        <f t="shared" si="1"/>
        <v>[[0,40],[1,40],[2,40]]</v>
      </c>
      <c r="E7" s="9"/>
      <c r="G7" s="10">
        <v>648</v>
      </c>
      <c r="H7" s="11">
        <f t="shared" si="2"/>
        <v>64800000</v>
      </c>
      <c r="I7" s="10"/>
      <c r="L7" s="1">
        <f t="shared" si="0"/>
        <v>5</v>
      </c>
      <c r="M7" s="17">
        <v>40</v>
      </c>
      <c r="N7" s="18">
        <f t="shared" si="3"/>
        <v>2.2831050228310501E-2</v>
      </c>
      <c r="O7" s="17">
        <f t="shared" si="4"/>
        <v>40</v>
      </c>
      <c r="P7" s="18">
        <f t="shared" si="5"/>
        <v>2.2831050228310501E-2</v>
      </c>
      <c r="Q7" s="17">
        <f t="shared" si="6"/>
        <v>40</v>
      </c>
      <c r="R7" s="18">
        <f t="shared" si="7"/>
        <v>2.2831050228310501E-2</v>
      </c>
    </row>
    <row r="8" spans="1:18" x14ac:dyDescent="0.35">
      <c r="A8" s="1">
        <v>4</v>
      </c>
      <c r="B8" s="1">
        <v>3.5</v>
      </c>
      <c r="C8" s="4">
        <v>1</v>
      </c>
      <c r="D8" s="4" t="str">
        <f t="shared" si="1"/>
        <v>[[0,60],[1,60],[2,60]]</v>
      </c>
      <c r="E8" s="9"/>
      <c r="G8" s="3"/>
      <c r="L8" s="1">
        <f t="shared" si="0"/>
        <v>3.5</v>
      </c>
      <c r="M8" s="17">
        <v>60</v>
      </c>
      <c r="N8" s="18">
        <f t="shared" si="3"/>
        <v>3.4246575342465752E-2</v>
      </c>
      <c r="O8" s="17">
        <f t="shared" si="4"/>
        <v>60</v>
      </c>
      <c r="P8" s="18">
        <f t="shared" si="5"/>
        <v>3.4246575342465752E-2</v>
      </c>
      <c r="Q8" s="17">
        <f t="shared" si="6"/>
        <v>60</v>
      </c>
      <c r="R8" s="18">
        <f t="shared" si="7"/>
        <v>3.4246575342465752E-2</v>
      </c>
    </row>
    <row r="9" spans="1:18" x14ac:dyDescent="0.35">
      <c r="A9" s="1">
        <v>5</v>
      </c>
      <c r="B9" s="1">
        <v>3.5</v>
      </c>
      <c r="C9" s="4">
        <v>1</v>
      </c>
      <c r="D9" s="4" t="str">
        <f t="shared" si="1"/>
        <v>[[0,60],[1,60],[2,60]]</v>
      </c>
      <c r="E9" s="9"/>
      <c r="G9" s="3"/>
      <c r="L9" s="1">
        <f t="shared" si="0"/>
        <v>3.5</v>
      </c>
      <c r="M9" s="17">
        <v>60</v>
      </c>
      <c r="N9" s="18">
        <f t="shared" si="3"/>
        <v>3.4246575342465752E-2</v>
      </c>
      <c r="O9" s="17">
        <f t="shared" si="4"/>
        <v>60</v>
      </c>
      <c r="P9" s="18">
        <f t="shared" si="5"/>
        <v>3.4246575342465752E-2</v>
      </c>
      <c r="Q9" s="17">
        <f t="shared" si="6"/>
        <v>60</v>
      </c>
      <c r="R9" s="18">
        <f t="shared" si="7"/>
        <v>3.4246575342465752E-2</v>
      </c>
    </row>
    <row r="10" spans="1:18" x14ac:dyDescent="0.35">
      <c r="A10" s="1">
        <v>6</v>
      </c>
      <c r="B10" s="1">
        <v>3</v>
      </c>
      <c r="C10" s="4">
        <v>1</v>
      </c>
      <c r="D10" s="4" t="str">
        <f t="shared" si="1"/>
        <v>[[0,80],[1,80],[2,80]]</v>
      </c>
      <c r="E10" s="9"/>
      <c r="G10" s="3"/>
      <c r="L10" s="1">
        <f t="shared" si="0"/>
        <v>3</v>
      </c>
      <c r="M10" s="17">
        <v>80</v>
      </c>
      <c r="N10" s="18">
        <f t="shared" si="3"/>
        <v>4.5662100456621002E-2</v>
      </c>
      <c r="O10" s="17">
        <f t="shared" si="4"/>
        <v>80</v>
      </c>
      <c r="P10" s="18">
        <f t="shared" si="5"/>
        <v>4.5662100456621002E-2</v>
      </c>
      <c r="Q10" s="17">
        <f t="shared" si="6"/>
        <v>80</v>
      </c>
      <c r="R10" s="18">
        <f t="shared" si="7"/>
        <v>4.5662100456621002E-2</v>
      </c>
    </row>
    <row r="11" spans="1:18" x14ac:dyDescent="0.35">
      <c r="A11" s="1">
        <v>7</v>
      </c>
      <c r="B11" s="1">
        <v>3</v>
      </c>
      <c r="C11" s="4">
        <v>1</v>
      </c>
      <c r="D11" s="4" t="str">
        <f t="shared" si="1"/>
        <v>[[0,80],[1,80],[2,80]]</v>
      </c>
      <c r="E11" s="9"/>
      <c r="G11" s="3"/>
      <c r="L11" s="1">
        <f t="shared" si="0"/>
        <v>3</v>
      </c>
      <c r="M11" s="17">
        <v>80</v>
      </c>
      <c r="N11" s="18">
        <f t="shared" si="3"/>
        <v>4.5662100456621002E-2</v>
      </c>
      <c r="O11" s="17">
        <f t="shared" si="4"/>
        <v>80</v>
      </c>
      <c r="P11" s="18">
        <f t="shared" si="5"/>
        <v>4.5662100456621002E-2</v>
      </c>
      <c r="Q11" s="17">
        <f t="shared" si="6"/>
        <v>80</v>
      </c>
      <c r="R11" s="18">
        <f t="shared" si="7"/>
        <v>4.5662100456621002E-2</v>
      </c>
    </row>
    <row r="12" spans="1:18" x14ac:dyDescent="0.35">
      <c r="A12" s="1">
        <v>8</v>
      </c>
      <c r="B12" s="1">
        <v>2.6</v>
      </c>
      <c r="C12" s="4">
        <v>1</v>
      </c>
      <c r="D12" s="4" t="str">
        <f t="shared" si="1"/>
        <v>[[0,100],[1,100],[2,100]]</v>
      </c>
      <c r="E12" s="9"/>
      <c r="F12" s="1" t="s">
        <v>465</v>
      </c>
      <c r="G12" s="3"/>
      <c r="L12" s="1">
        <f t="shared" si="0"/>
        <v>2.6</v>
      </c>
      <c r="M12" s="17">
        <v>100</v>
      </c>
      <c r="N12" s="18">
        <f t="shared" si="3"/>
        <v>5.7077625570776253E-2</v>
      </c>
      <c r="O12" s="17">
        <f t="shared" si="4"/>
        <v>100</v>
      </c>
      <c r="P12" s="18">
        <f t="shared" si="5"/>
        <v>5.7077625570776253E-2</v>
      </c>
      <c r="Q12" s="17">
        <f t="shared" si="6"/>
        <v>100</v>
      </c>
      <c r="R12" s="18">
        <f t="shared" si="7"/>
        <v>5.7077625570776253E-2</v>
      </c>
    </row>
    <row r="13" spans="1:18" x14ac:dyDescent="0.35">
      <c r="A13" s="1">
        <v>9</v>
      </c>
      <c r="B13" s="1">
        <v>2.6</v>
      </c>
      <c r="C13" s="4">
        <v>1</v>
      </c>
      <c r="D13" s="4" t="str">
        <f t="shared" si="1"/>
        <v>[[0,100],[1,100],[2,100]]</v>
      </c>
      <c r="E13" s="9"/>
      <c r="G13" s="3"/>
      <c r="L13" s="1">
        <f t="shared" si="0"/>
        <v>2.6</v>
      </c>
      <c r="M13" s="17">
        <v>100</v>
      </c>
      <c r="N13" s="18">
        <f t="shared" si="3"/>
        <v>5.7077625570776253E-2</v>
      </c>
      <c r="O13" s="17">
        <f t="shared" si="4"/>
        <v>100</v>
      </c>
      <c r="P13" s="18">
        <f t="shared" si="5"/>
        <v>5.7077625570776253E-2</v>
      </c>
      <c r="Q13" s="17">
        <f t="shared" si="6"/>
        <v>100</v>
      </c>
      <c r="R13" s="18">
        <f t="shared" si="7"/>
        <v>5.7077625570776253E-2</v>
      </c>
    </row>
    <row r="14" spans="1:18" x14ac:dyDescent="0.35">
      <c r="A14" s="1">
        <v>10</v>
      </c>
      <c r="B14" s="1">
        <v>2.4</v>
      </c>
      <c r="C14" s="4">
        <v>1</v>
      </c>
      <c r="D14" s="4" t="str">
        <f t="shared" si="1"/>
        <v>[[0,129],[1,129],[2,129]]</v>
      </c>
      <c r="E14" s="9"/>
      <c r="G14" s="3"/>
      <c r="L14" s="1">
        <f t="shared" si="0"/>
        <v>2.4</v>
      </c>
      <c r="M14" s="17">
        <v>129</v>
      </c>
      <c r="N14" s="18">
        <f t="shared" si="3"/>
        <v>7.3630136986301373E-2</v>
      </c>
      <c r="O14" s="17">
        <f t="shared" si="4"/>
        <v>129</v>
      </c>
      <c r="P14" s="18">
        <f t="shared" si="5"/>
        <v>7.3630136986301373E-2</v>
      </c>
      <c r="Q14" s="17">
        <f t="shared" si="6"/>
        <v>129</v>
      </c>
      <c r="R14" s="18">
        <f t="shared" si="7"/>
        <v>7.3630136986301373E-2</v>
      </c>
    </row>
    <row r="15" spans="1:18" x14ac:dyDescent="0.35">
      <c r="A15" s="1">
        <v>11</v>
      </c>
      <c r="B15" s="1">
        <v>2.4</v>
      </c>
      <c r="C15" s="4">
        <v>1</v>
      </c>
      <c r="D15" s="4" t="str">
        <f t="shared" si="1"/>
        <v>[[0,129],[1,129],[2,129]]</v>
      </c>
      <c r="E15" s="9"/>
      <c r="G15" s="3"/>
      <c r="L15" s="1">
        <f t="shared" si="0"/>
        <v>2.4</v>
      </c>
      <c r="M15" s="17">
        <v>129</v>
      </c>
      <c r="N15" s="18">
        <f t="shared" si="3"/>
        <v>7.3630136986301373E-2</v>
      </c>
      <c r="O15" s="17">
        <f t="shared" si="4"/>
        <v>129</v>
      </c>
      <c r="P15" s="18">
        <f t="shared" si="5"/>
        <v>7.3630136986301373E-2</v>
      </c>
      <c r="Q15" s="17">
        <f t="shared" si="6"/>
        <v>129</v>
      </c>
      <c r="R15" s="18">
        <f t="shared" si="7"/>
        <v>7.3630136986301373E-2</v>
      </c>
    </row>
    <row r="16" spans="1:18" x14ac:dyDescent="0.35">
      <c r="A16" s="1">
        <v>12</v>
      </c>
      <c r="B16" s="1">
        <v>2.2000000000000002</v>
      </c>
      <c r="C16" s="4">
        <v>1</v>
      </c>
      <c r="D16" s="4" t="str">
        <f t="shared" si="1"/>
        <v>[[0,127],[1,127],[2,127]]</v>
      </c>
      <c r="E16" s="9"/>
      <c r="G16" s="3"/>
      <c r="L16" s="1">
        <f t="shared" si="0"/>
        <v>2.2000000000000002</v>
      </c>
      <c r="M16" s="17">
        <v>127</v>
      </c>
      <c r="N16" s="18">
        <f t="shared" si="3"/>
        <v>7.2488584474885848E-2</v>
      </c>
      <c r="O16" s="17">
        <f t="shared" si="4"/>
        <v>127</v>
      </c>
      <c r="P16" s="18">
        <f t="shared" si="5"/>
        <v>7.2488584474885848E-2</v>
      </c>
      <c r="Q16" s="17">
        <f t="shared" si="6"/>
        <v>127</v>
      </c>
      <c r="R16" s="18">
        <f t="shared" si="7"/>
        <v>7.2488584474885848E-2</v>
      </c>
    </row>
    <row r="17" spans="1:18" x14ac:dyDescent="0.35">
      <c r="A17" s="1">
        <v>13</v>
      </c>
      <c r="B17" s="1">
        <v>2.2000000000000002</v>
      </c>
      <c r="C17" s="4">
        <v>1</v>
      </c>
      <c r="D17" s="4" t="str">
        <f t="shared" si="1"/>
        <v>[[0,127],[1,127],[2,127]]</v>
      </c>
      <c r="E17" s="9"/>
      <c r="G17" s="3"/>
      <c r="L17" s="1">
        <f t="shared" si="0"/>
        <v>2.2000000000000002</v>
      </c>
      <c r="M17" s="17">
        <v>127</v>
      </c>
      <c r="N17" s="18">
        <f t="shared" si="3"/>
        <v>7.2488584474885848E-2</v>
      </c>
      <c r="O17" s="17">
        <f t="shared" si="4"/>
        <v>127</v>
      </c>
      <c r="P17" s="18">
        <f t="shared" si="5"/>
        <v>7.2488584474885848E-2</v>
      </c>
      <c r="Q17" s="17">
        <f t="shared" si="6"/>
        <v>127</v>
      </c>
      <c r="R17" s="18">
        <f t="shared" si="7"/>
        <v>7.2488584474885848E-2</v>
      </c>
    </row>
    <row r="18" spans="1:18" x14ac:dyDescent="0.35">
      <c r="A18" s="1">
        <v>14</v>
      </c>
      <c r="B18" s="1">
        <v>2</v>
      </c>
      <c r="C18" s="4">
        <v>1</v>
      </c>
      <c r="D18" s="4" t="str">
        <f t="shared" si="1"/>
        <v>[[0,120],[1,120],[2,120]]</v>
      </c>
      <c r="E18" s="9"/>
      <c r="G18" s="3"/>
      <c r="L18" s="1">
        <f t="shared" si="0"/>
        <v>2</v>
      </c>
      <c r="M18" s="17">
        <v>120</v>
      </c>
      <c r="N18" s="18">
        <f t="shared" si="3"/>
        <v>6.8493150684931503E-2</v>
      </c>
      <c r="O18" s="17">
        <f t="shared" si="4"/>
        <v>120</v>
      </c>
      <c r="P18" s="18">
        <f t="shared" si="5"/>
        <v>6.8493150684931503E-2</v>
      </c>
      <c r="Q18" s="17">
        <f t="shared" si="6"/>
        <v>120</v>
      </c>
      <c r="R18" s="18">
        <f t="shared" si="7"/>
        <v>6.8493150684931503E-2</v>
      </c>
    </row>
    <row r="19" spans="1:18" x14ac:dyDescent="0.35">
      <c r="A19" s="1">
        <v>15</v>
      </c>
      <c r="B19" s="1">
        <v>2</v>
      </c>
      <c r="C19" s="4">
        <v>1</v>
      </c>
      <c r="D19" s="4" t="str">
        <f t="shared" si="1"/>
        <v>[[0,120],[1,120],[2,120]]</v>
      </c>
      <c r="E19" s="9"/>
      <c r="G19" s="3"/>
      <c r="L19" s="1">
        <f t="shared" si="0"/>
        <v>2</v>
      </c>
      <c r="M19" s="17">
        <v>120</v>
      </c>
      <c r="N19" s="18">
        <f t="shared" si="3"/>
        <v>6.8493150684931503E-2</v>
      </c>
      <c r="O19" s="17">
        <f t="shared" si="4"/>
        <v>120</v>
      </c>
      <c r="P19" s="18">
        <f t="shared" si="5"/>
        <v>6.8493150684931503E-2</v>
      </c>
      <c r="Q19" s="17">
        <f t="shared" si="6"/>
        <v>120</v>
      </c>
      <c r="R19" s="18">
        <f t="shared" si="7"/>
        <v>6.8493150684931503E-2</v>
      </c>
    </row>
    <row r="20" spans="1:18" x14ac:dyDescent="0.35">
      <c r="A20" s="1">
        <v>16</v>
      </c>
      <c r="B20" s="1">
        <v>1.8</v>
      </c>
      <c r="C20" s="4">
        <v>1</v>
      </c>
      <c r="D20" s="4" t="str">
        <f t="shared" si="1"/>
        <v>[[0,120],[1,120],[2,120]]</v>
      </c>
      <c r="E20" s="9"/>
      <c r="G20" s="3"/>
      <c r="L20" s="1">
        <f t="shared" si="0"/>
        <v>1.8</v>
      </c>
      <c r="M20" s="17">
        <v>120</v>
      </c>
      <c r="N20" s="18">
        <f t="shared" si="3"/>
        <v>6.8493150684931503E-2</v>
      </c>
      <c r="O20" s="17">
        <f t="shared" si="4"/>
        <v>120</v>
      </c>
      <c r="P20" s="18">
        <f t="shared" si="5"/>
        <v>6.8493150684931503E-2</v>
      </c>
      <c r="Q20" s="17">
        <f t="shared" si="6"/>
        <v>120</v>
      </c>
      <c r="R20" s="18">
        <f t="shared" si="7"/>
        <v>6.8493150684931503E-2</v>
      </c>
    </row>
    <row r="21" spans="1:18" x14ac:dyDescent="0.35">
      <c r="A21" s="1">
        <v>17</v>
      </c>
      <c r="B21" s="1">
        <v>1.8</v>
      </c>
      <c r="C21" s="4">
        <v>1</v>
      </c>
      <c r="D21" s="4" t="str">
        <f t="shared" si="1"/>
        <v>[[0,120],[1,120],[2,120]]</v>
      </c>
      <c r="E21" s="9"/>
      <c r="G21" s="3"/>
      <c r="L21" s="1">
        <f t="shared" si="0"/>
        <v>1.8</v>
      </c>
      <c r="M21" s="17">
        <v>120</v>
      </c>
      <c r="N21" s="18">
        <f t="shared" si="3"/>
        <v>6.8493150684931503E-2</v>
      </c>
      <c r="O21" s="17">
        <f t="shared" si="4"/>
        <v>120</v>
      </c>
      <c r="P21" s="18">
        <f t="shared" si="5"/>
        <v>6.8493150684931503E-2</v>
      </c>
      <c r="Q21" s="17">
        <f t="shared" si="6"/>
        <v>120</v>
      </c>
      <c r="R21" s="18">
        <f t="shared" si="7"/>
        <v>6.8493150684931503E-2</v>
      </c>
    </row>
    <row r="22" spans="1:18" x14ac:dyDescent="0.35">
      <c r="A22" s="1">
        <v>18</v>
      </c>
      <c r="B22" s="1">
        <v>1.5</v>
      </c>
      <c r="C22" s="4">
        <v>1</v>
      </c>
      <c r="D22" s="4" t="str">
        <f t="shared" si="1"/>
        <v>[[0,180],[1,180],[2,180]]</v>
      </c>
      <c r="E22" s="9"/>
      <c r="G22" s="3"/>
      <c r="L22" s="1">
        <f t="shared" si="0"/>
        <v>1.5</v>
      </c>
      <c r="M22" s="17">
        <v>180</v>
      </c>
      <c r="N22" s="18">
        <f t="shared" si="3"/>
        <v>0.10273972602739725</v>
      </c>
      <c r="O22" s="17">
        <f t="shared" si="4"/>
        <v>180</v>
      </c>
      <c r="P22" s="18">
        <f t="shared" si="5"/>
        <v>0.10273972602739725</v>
      </c>
      <c r="Q22" s="17">
        <f t="shared" si="6"/>
        <v>180</v>
      </c>
      <c r="R22" s="18">
        <f t="shared" si="7"/>
        <v>0.10273972602739725</v>
      </c>
    </row>
    <row r="23" spans="1:18" x14ac:dyDescent="0.35">
      <c r="A23" s="1">
        <f>A5+18</f>
        <v>19</v>
      </c>
      <c r="B23" s="1">
        <f>B5</f>
        <v>10</v>
      </c>
      <c r="C23" s="1">
        <f>C5+1</f>
        <v>2</v>
      </c>
      <c r="D23" s="4" t="str">
        <f t="shared" si="1"/>
        <v>[[0,20],[1,20],[2,20]]</v>
      </c>
      <c r="L23" s="1">
        <f t="shared" si="0"/>
        <v>10</v>
      </c>
      <c r="M23" s="17">
        <f>M5</f>
        <v>20</v>
      </c>
      <c r="N23" s="18">
        <f t="shared" si="3"/>
        <v>1.1415525114155251E-2</v>
      </c>
      <c r="O23" s="17">
        <f t="shared" si="4"/>
        <v>20</v>
      </c>
      <c r="P23" s="18">
        <f>O23/SUM(O$23:O$40)</f>
        <v>1.1415525114155251E-2</v>
      </c>
      <c r="Q23" s="17">
        <f t="shared" si="6"/>
        <v>20</v>
      </c>
      <c r="R23" s="18">
        <f>Q23/SUM(Q$23:Q$40)</f>
        <v>1.1415525114155251E-2</v>
      </c>
    </row>
    <row r="24" spans="1:18" x14ac:dyDescent="0.35">
      <c r="A24" s="1">
        <f t="shared" ref="A24:A58" si="8">A6+18</f>
        <v>20</v>
      </c>
      <c r="B24" s="1">
        <f t="shared" ref="B24:B41" si="9">B6</f>
        <v>5</v>
      </c>
      <c r="C24" s="1">
        <f t="shared" ref="C24:C58" si="10">C6+1</f>
        <v>2</v>
      </c>
      <c r="D24" s="4" t="str">
        <f t="shared" si="1"/>
        <v>[[0,40],[1,40],[2,40]]</v>
      </c>
      <c r="L24" s="1">
        <f t="shared" si="0"/>
        <v>5</v>
      </c>
      <c r="M24" s="17">
        <f t="shared" ref="M24:M58" si="11">M6</f>
        <v>40</v>
      </c>
      <c r="N24" s="18">
        <f t="shared" ref="N24:N41" si="12">M24/SUM(M$5:M$22)</f>
        <v>2.2831050228310501E-2</v>
      </c>
      <c r="O24" s="17">
        <f t="shared" si="4"/>
        <v>40</v>
      </c>
      <c r="P24" s="18">
        <f t="shared" ref="P24:R58" si="13">O24/SUM(O$23:O$40)</f>
        <v>2.2831050228310501E-2</v>
      </c>
      <c r="Q24" s="17">
        <f t="shared" ref="Q24:Q41" si="14">M24</f>
        <v>40</v>
      </c>
      <c r="R24" s="18">
        <f t="shared" si="13"/>
        <v>2.2831050228310501E-2</v>
      </c>
    </row>
    <row r="25" spans="1:18" x14ac:dyDescent="0.35">
      <c r="A25" s="1">
        <f t="shared" si="8"/>
        <v>21</v>
      </c>
      <c r="B25" s="1">
        <f t="shared" si="9"/>
        <v>5</v>
      </c>
      <c r="C25" s="1">
        <f t="shared" si="10"/>
        <v>2</v>
      </c>
      <c r="D25" s="4" t="str">
        <f t="shared" si="1"/>
        <v>[[0,40],[1,40],[2,40]]</v>
      </c>
      <c r="L25" s="1">
        <f t="shared" si="0"/>
        <v>5</v>
      </c>
      <c r="M25" s="17">
        <f t="shared" si="11"/>
        <v>40</v>
      </c>
      <c r="N25" s="18">
        <f t="shared" si="12"/>
        <v>2.2831050228310501E-2</v>
      </c>
      <c r="O25" s="17">
        <f t="shared" si="4"/>
        <v>40</v>
      </c>
      <c r="P25" s="18">
        <f t="shared" si="13"/>
        <v>2.2831050228310501E-2</v>
      </c>
      <c r="Q25" s="17">
        <f t="shared" si="14"/>
        <v>40</v>
      </c>
      <c r="R25" s="18">
        <f t="shared" si="13"/>
        <v>2.2831050228310501E-2</v>
      </c>
    </row>
    <row r="26" spans="1:18" x14ac:dyDescent="0.35">
      <c r="A26" s="1">
        <f t="shared" si="8"/>
        <v>22</v>
      </c>
      <c r="B26" s="1">
        <f t="shared" si="9"/>
        <v>3.5</v>
      </c>
      <c r="C26" s="1">
        <f t="shared" si="10"/>
        <v>2</v>
      </c>
      <c r="D26" s="4" t="str">
        <f t="shared" si="1"/>
        <v>[[0,60],[1,60],[2,60]]</v>
      </c>
      <c r="L26" s="1">
        <f t="shared" si="0"/>
        <v>3.5</v>
      </c>
      <c r="M26" s="17">
        <f t="shared" si="11"/>
        <v>60</v>
      </c>
      <c r="N26" s="18">
        <f t="shared" si="12"/>
        <v>3.4246575342465752E-2</v>
      </c>
      <c r="O26" s="17">
        <f t="shared" si="4"/>
        <v>60</v>
      </c>
      <c r="P26" s="18">
        <f t="shared" si="13"/>
        <v>3.4246575342465752E-2</v>
      </c>
      <c r="Q26" s="17">
        <f t="shared" si="14"/>
        <v>60</v>
      </c>
      <c r="R26" s="18">
        <f t="shared" si="13"/>
        <v>3.4246575342465752E-2</v>
      </c>
    </row>
    <row r="27" spans="1:18" x14ac:dyDescent="0.35">
      <c r="A27" s="1">
        <f t="shared" si="8"/>
        <v>23</v>
      </c>
      <c r="B27" s="1">
        <f t="shared" si="9"/>
        <v>3.5</v>
      </c>
      <c r="C27" s="1">
        <f t="shared" si="10"/>
        <v>2</v>
      </c>
      <c r="D27" s="4" t="str">
        <f t="shared" si="1"/>
        <v>[[0,60],[1,60],[2,60]]</v>
      </c>
      <c r="L27" s="1">
        <f t="shared" si="0"/>
        <v>3.5</v>
      </c>
      <c r="M27" s="17">
        <f t="shared" si="11"/>
        <v>60</v>
      </c>
      <c r="N27" s="18">
        <f t="shared" si="12"/>
        <v>3.4246575342465752E-2</v>
      </c>
      <c r="O27" s="17">
        <f t="shared" si="4"/>
        <v>60</v>
      </c>
      <c r="P27" s="18">
        <f t="shared" si="13"/>
        <v>3.4246575342465752E-2</v>
      </c>
      <c r="Q27" s="17">
        <f t="shared" si="14"/>
        <v>60</v>
      </c>
      <c r="R27" s="18">
        <f t="shared" si="13"/>
        <v>3.4246575342465752E-2</v>
      </c>
    </row>
    <row r="28" spans="1:18" x14ac:dyDescent="0.35">
      <c r="A28" s="1">
        <f t="shared" si="8"/>
        <v>24</v>
      </c>
      <c r="B28" s="1">
        <f t="shared" si="9"/>
        <v>3</v>
      </c>
      <c r="C28" s="1">
        <f t="shared" si="10"/>
        <v>2</v>
      </c>
      <c r="D28" s="4" t="str">
        <f t="shared" si="1"/>
        <v>[[0,80],[1,80],[2,80]]</v>
      </c>
      <c r="L28" s="1">
        <f t="shared" si="0"/>
        <v>3</v>
      </c>
      <c r="M28" s="17">
        <f t="shared" si="11"/>
        <v>80</v>
      </c>
      <c r="N28" s="18">
        <f t="shared" si="12"/>
        <v>4.5662100456621002E-2</v>
      </c>
      <c r="O28" s="17">
        <f t="shared" si="4"/>
        <v>80</v>
      </c>
      <c r="P28" s="18">
        <f t="shared" si="13"/>
        <v>4.5662100456621002E-2</v>
      </c>
      <c r="Q28" s="17">
        <f t="shared" si="14"/>
        <v>80</v>
      </c>
      <c r="R28" s="18">
        <f t="shared" si="13"/>
        <v>4.5662100456621002E-2</v>
      </c>
    </row>
    <row r="29" spans="1:18" x14ac:dyDescent="0.35">
      <c r="A29" s="1">
        <f t="shared" si="8"/>
        <v>25</v>
      </c>
      <c r="B29" s="1">
        <f t="shared" si="9"/>
        <v>3</v>
      </c>
      <c r="C29" s="1">
        <f t="shared" si="10"/>
        <v>2</v>
      </c>
      <c r="D29" s="4" t="str">
        <f t="shared" si="1"/>
        <v>[[0,80],[1,80],[2,80]]</v>
      </c>
      <c r="L29" s="1">
        <f t="shared" si="0"/>
        <v>3</v>
      </c>
      <c r="M29" s="17">
        <f t="shared" si="11"/>
        <v>80</v>
      </c>
      <c r="N29" s="18">
        <f t="shared" si="12"/>
        <v>4.5662100456621002E-2</v>
      </c>
      <c r="O29" s="17">
        <f t="shared" si="4"/>
        <v>80</v>
      </c>
      <c r="P29" s="18">
        <f t="shared" si="13"/>
        <v>4.5662100456621002E-2</v>
      </c>
      <c r="Q29" s="17">
        <f t="shared" si="14"/>
        <v>80</v>
      </c>
      <c r="R29" s="18">
        <f t="shared" si="13"/>
        <v>4.5662100456621002E-2</v>
      </c>
    </row>
    <row r="30" spans="1:18" x14ac:dyDescent="0.35">
      <c r="A30" s="1">
        <f t="shared" si="8"/>
        <v>26</v>
      </c>
      <c r="B30" s="1">
        <f t="shared" si="9"/>
        <v>2.6</v>
      </c>
      <c r="C30" s="1">
        <f t="shared" si="10"/>
        <v>2</v>
      </c>
      <c r="D30" s="4" t="str">
        <f t="shared" si="1"/>
        <v>[[0,100],[1,100],[2,100]]</v>
      </c>
      <c r="L30" s="1">
        <f t="shared" si="0"/>
        <v>2.6</v>
      </c>
      <c r="M30" s="17">
        <f t="shared" si="11"/>
        <v>100</v>
      </c>
      <c r="N30" s="18">
        <f t="shared" si="12"/>
        <v>5.7077625570776253E-2</v>
      </c>
      <c r="O30" s="17">
        <f t="shared" si="4"/>
        <v>100</v>
      </c>
      <c r="P30" s="18">
        <f t="shared" si="13"/>
        <v>5.7077625570776253E-2</v>
      </c>
      <c r="Q30" s="17">
        <f t="shared" si="14"/>
        <v>100</v>
      </c>
      <c r="R30" s="18">
        <f t="shared" si="13"/>
        <v>5.7077625570776253E-2</v>
      </c>
    </row>
    <row r="31" spans="1:18" x14ac:dyDescent="0.35">
      <c r="A31" s="1">
        <f t="shared" si="8"/>
        <v>27</v>
      </c>
      <c r="B31" s="1">
        <f t="shared" si="9"/>
        <v>2.6</v>
      </c>
      <c r="C31" s="1">
        <f t="shared" si="10"/>
        <v>2</v>
      </c>
      <c r="D31" s="4" t="str">
        <f t="shared" si="1"/>
        <v>[[0,100],[1,100],[2,100]]</v>
      </c>
      <c r="L31" s="1">
        <f t="shared" si="0"/>
        <v>2.6</v>
      </c>
      <c r="M31" s="17">
        <f t="shared" si="11"/>
        <v>100</v>
      </c>
      <c r="N31" s="18">
        <f t="shared" si="12"/>
        <v>5.7077625570776253E-2</v>
      </c>
      <c r="O31" s="17">
        <f t="shared" si="4"/>
        <v>100</v>
      </c>
      <c r="P31" s="18">
        <f t="shared" si="13"/>
        <v>5.7077625570776253E-2</v>
      </c>
      <c r="Q31" s="17">
        <f t="shared" si="14"/>
        <v>100</v>
      </c>
      <c r="R31" s="18">
        <f t="shared" si="13"/>
        <v>5.7077625570776253E-2</v>
      </c>
    </row>
    <row r="32" spans="1:18" x14ac:dyDescent="0.35">
      <c r="A32" s="1">
        <f t="shared" si="8"/>
        <v>28</v>
      </c>
      <c r="B32" s="1">
        <f t="shared" si="9"/>
        <v>2.4</v>
      </c>
      <c r="C32" s="1">
        <f t="shared" si="10"/>
        <v>2</v>
      </c>
      <c r="D32" s="4" t="str">
        <f t="shared" si="1"/>
        <v>[[0,129],[1,129],[2,129]]</v>
      </c>
      <c r="L32" s="1">
        <f t="shared" si="0"/>
        <v>2.4</v>
      </c>
      <c r="M32" s="17">
        <f t="shared" si="11"/>
        <v>129</v>
      </c>
      <c r="N32" s="18">
        <f t="shared" si="12"/>
        <v>7.3630136986301373E-2</v>
      </c>
      <c r="O32" s="17">
        <f t="shared" si="4"/>
        <v>129</v>
      </c>
      <c r="P32" s="18">
        <f t="shared" si="13"/>
        <v>7.3630136986301373E-2</v>
      </c>
      <c r="Q32" s="17">
        <f t="shared" si="14"/>
        <v>129</v>
      </c>
      <c r="R32" s="18">
        <f t="shared" si="13"/>
        <v>7.3630136986301373E-2</v>
      </c>
    </row>
    <row r="33" spans="1:18" x14ac:dyDescent="0.35">
      <c r="A33" s="1">
        <f t="shared" si="8"/>
        <v>29</v>
      </c>
      <c r="B33" s="1">
        <f t="shared" si="9"/>
        <v>2.4</v>
      </c>
      <c r="C33" s="1">
        <f t="shared" si="10"/>
        <v>2</v>
      </c>
      <c r="D33" s="4" t="str">
        <f t="shared" si="1"/>
        <v>[[0,129],[1,129],[2,129]]</v>
      </c>
      <c r="L33" s="1">
        <f t="shared" si="0"/>
        <v>2.4</v>
      </c>
      <c r="M33" s="17">
        <f t="shared" si="11"/>
        <v>129</v>
      </c>
      <c r="N33" s="18">
        <f t="shared" si="12"/>
        <v>7.3630136986301373E-2</v>
      </c>
      <c r="O33" s="17">
        <f t="shared" si="4"/>
        <v>129</v>
      </c>
      <c r="P33" s="18">
        <f t="shared" si="13"/>
        <v>7.3630136986301373E-2</v>
      </c>
      <c r="Q33" s="17">
        <f t="shared" si="14"/>
        <v>129</v>
      </c>
      <c r="R33" s="18">
        <f t="shared" si="13"/>
        <v>7.3630136986301373E-2</v>
      </c>
    </row>
    <row r="34" spans="1:18" x14ac:dyDescent="0.35">
      <c r="A34" s="1">
        <f t="shared" si="8"/>
        <v>30</v>
      </c>
      <c r="B34" s="1">
        <f t="shared" si="9"/>
        <v>2.2000000000000002</v>
      </c>
      <c r="C34" s="1">
        <f t="shared" si="10"/>
        <v>2</v>
      </c>
      <c r="D34" s="4" t="str">
        <f t="shared" si="1"/>
        <v>[[0,127],[1,127],[2,127]]</v>
      </c>
      <c r="L34" s="1">
        <f t="shared" si="0"/>
        <v>2.2000000000000002</v>
      </c>
      <c r="M34" s="17">
        <f t="shared" si="11"/>
        <v>127</v>
      </c>
      <c r="N34" s="18">
        <f t="shared" si="12"/>
        <v>7.2488584474885848E-2</v>
      </c>
      <c r="O34" s="17">
        <f t="shared" si="4"/>
        <v>127</v>
      </c>
      <c r="P34" s="18">
        <f t="shared" si="13"/>
        <v>7.2488584474885848E-2</v>
      </c>
      <c r="Q34" s="17">
        <f t="shared" si="14"/>
        <v>127</v>
      </c>
      <c r="R34" s="18">
        <f t="shared" si="13"/>
        <v>7.2488584474885848E-2</v>
      </c>
    </row>
    <row r="35" spans="1:18" x14ac:dyDescent="0.35">
      <c r="A35" s="1">
        <f t="shared" si="8"/>
        <v>31</v>
      </c>
      <c r="B35" s="1">
        <f t="shared" si="9"/>
        <v>2.2000000000000002</v>
      </c>
      <c r="C35" s="1">
        <f t="shared" si="10"/>
        <v>2</v>
      </c>
      <c r="D35" s="4" t="str">
        <f t="shared" si="1"/>
        <v>[[0,127],[1,127],[2,127]]</v>
      </c>
      <c r="L35" s="1">
        <f t="shared" si="0"/>
        <v>2.2000000000000002</v>
      </c>
      <c r="M35" s="17">
        <f t="shared" si="11"/>
        <v>127</v>
      </c>
      <c r="N35" s="18">
        <f t="shared" si="12"/>
        <v>7.2488584474885848E-2</v>
      </c>
      <c r="O35" s="17">
        <f t="shared" si="4"/>
        <v>127</v>
      </c>
      <c r="P35" s="18">
        <f t="shared" si="13"/>
        <v>7.2488584474885848E-2</v>
      </c>
      <c r="Q35" s="17">
        <f t="shared" si="14"/>
        <v>127</v>
      </c>
      <c r="R35" s="18">
        <f t="shared" si="13"/>
        <v>7.2488584474885848E-2</v>
      </c>
    </row>
    <row r="36" spans="1:18" x14ac:dyDescent="0.35">
      <c r="A36" s="1">
        <f t="shared" si="8"/>
        <v>32</v>
      </c>
      <c r="B36" s="1">
        <f t="shared" si="9"/>
        <v>2</v>
      </c>
      <c r="C36" s="1">
        <f t="shared" si="10"/>
        <v>2</v>
      </c>
      <c r="D36" s="4" t="str">
        <f t="shared" si="1"/>
        <v>[[0,120],[1,120],[2,120]]</v>
      </c>
      <c r="L36" s="1">
        <f t="shared" si="0"/>
        <v>2</v>
      </c>
      <c r="M36" s="17">
        <f t="shared" si="11"/>
        <v>120</v>
      </c>
      <c r="N36" s="18">
        <f t="shared" si="12"/>
        <v>6.8493150684931503E-2</v>
      </c>
      <c r="O36" s="17">
        <f t="shared" si="4"/>
        <v>120</v>
      </c>
      <c r="P36" s="18">
        <f t="shared" si="13"/>
        <v>6.8493150684931503E-2</v>
      </c>
      <c r="Q36" s="17">
        <f t="shared" si="14"/>
        <v>120</v>
      </c>
      <c r="R36" s="18">
        <f t="shared" si="13"/>
        <v>6.8493150684931503E-2</v>
      </c>
    </row>
    <row r="37" spans="1:18" x14ac:dyDescent="0.35">
      <c r="A37" s="1">
        <f t="shared" si="8"/>
        <v>33</v>
      </c>
      <c r="B37" s="1">
        <f t="shared" si="9"/>
        <v>2</v>
      </c>
      <c r="C37" s="1">
        <f t="shared" si="10"/>
        <v>2</v>
      </c>
      <c r="D37" s="4" t="str">
        <f t="shared" si="1"/>
        <v>[[0,120],[1,120],[2,120]]</v>
      </c>
      <c r="L37" s="1">
        <f t="shared" ref="L37:L58" si="15">B37</f>
        <v>2</v>
      </c>
      <c r="M37" s="17">
        <f t="shared" si="11"/>
        <v>120</v>
      </c>
      <c r="N37" s="18">
        <f t="shared" si="12"/>
        <v>6.8493150684931503E-2</v>
      </c>
      <c r="O37" s="17">
        <f t="shared" si="4"/>
        <v>120</v>
      </c>
      <c r="P37" s="18">
        <f t="shared" si="13"/>
        <v>6.8493150684931503E-2</v>
      </c>
      <c r="Q37" s="17">
        <f t="shared" si="14"/>
        <v>120</v>
      </c>
      <c r="R37" s="18">
        <f t="shared" si="13"/>
        <v>6.8493150684931503E-2</v>
      </c>
    </row>
    <row r="38" spans="1:18" x14ac:dyDescent="0.35">
      <c r="A38" s="1">
        <f t="shared" si="8"/>
        <v>34</v>
      </c>
      <c r="B38" s="1">
        <f t="shared" si="9"/>
        <v>1.8</v>
      </c>
      <c r="C38" s="1">
        <f t="shared" si="10"/>
        <v>2</v>
      </c>
      <c r="D38" s="4" t="str">
        <f t="shared" si="1"/>
        <v>[[0,120],[1,120],[2,120]]</v>
      </c>
      <c r="L38" s="1">
        <f t="shared" si="15"/>
        <v>1.8</v>
      </c>
      <c r="M38" s="17">
        <f t="shared" si="11"/>
        <v>120</v>
      </c>
      <c r="N38" s="18">
        <f t="shared" si="12"/>
        <v>6.8493150684931503E-2</v>
      </c>
      <c r="O38" s="17">
        <f t="shared" si="4"/>
        <v>120</v>
      </c>
      <c r="P38" s="18">
        <f t="shared" si="13"/>
        <v>6.8493150684931503E-2</v>
      </c>
      <c r="Q38" s="17">
        <f t="shared" si="14"/>
        <v>120</v>
      </c>
      <c r="R38" s="18">
        <f t="shared" si="13"/>
        <v>6.8493150684931503E-2</v>
      </c>
    </row>
    <row r="39" spans="1:18" x14ac:dyDescent="0.35">
      <c r="A39" s="1">
        <f t="shared" si="8"/>
        <v>35</v>
      </c>
      <c r="B39" s="1">
        <f t="shared" si="9"/>
        <v>1.8</v>
      </c>
      <c r="C39" s="1">
        <f t="shared" si="10"/>
        <v>2</v>
      </c>
      <c r="D39" s="4" t="str">
        <f t="shared" si="1"/>
        <v>[[0,120],[1,120],[2,120]]</v>
      </c>
      <c r="L39" s="1">
        <f t="shared" si="15"/>
        <v>1.8</v>
      </c>
      <c r="M39" s="17">
        <f t="shared" si="11"/>
        <v>120</v>
      </c>
      <c r="N39" s="18">
        <f t="shared" si="12"/>
        <v>6.8493150684931503E-2</v>
      </c>
      <c r="O39" s="17">
        <f t="shared" si="4"/>
        <v>120</v>
      </c>
      <c r="P39" s="18">
        <f t="shared" si="13"/>
        <v>6.8493150684931503E-2</v>
      </c>
      <c r="Q39" s="17">
        <f t="shared" si="14"/>
        <v>120</v>
      </c>
      <c r="R39" s="18">
        <f t="shared" si="13"/>
        <v>6.8493150684931503E-2</v>
      </c>
    </row>
    <row r="40" spans="1:18" x14ac:dyDescent="0.35">
      <c r="A40" s="1">
        <f t="shared" si="8"/>
        <v>36</v>
      </c>
      <c r="B40" s="1">
        <f t="shared" si="9"/>
        <v>1.5</v>
      </c>
      <c r="C40" s="1">
        <f t="shared" si="10"/>
        <v>2</v>
      </c>
      <c r="D40" s="4" t="str">
        <f t="shared" si="1"/>
        <v>[[0,180],[1,180],[2,180]]</v>
      </c>
      <c r="L40" s="1">
        <f t="shared" si="15"/>
        <v>1.5</v>
      </c>
      <c r="M40" s="17">
        <f t="shared" si="11"/>
        <v>180</v>
      </c>
      <c r="N40" s="18">
        <f t="shared" si="12"/>
        <v>0.10273972602739725</v>
      </c>
      <c r="O40" s="17">
        <f t="shared" si="4"/>
        <v>180</v>
      </c>
      <c r="P40" s="18">
        <f t="shared" si="13"/>
        <v>0.10273972602739725</v>
      </c>
      <c r="Q40" s="17">
        <f t="shared" si="14"/>
        <v>180</v>
      </c>
      <c r="R40" s="18">
        <f t="shared" si="13"/>
        <v>0.10273972602739725</v>
      </c>
    </row>
    <row r="41" spans="1:18" x14ac:dyDescent="0.35">
      <c r="A41" s="1">
        <f t="shared" si="8"/>
        <v>37</v>
      </c>
      <c r="B41" s="1">
        <f t="shared" si="9"/>
        <v>10</v>
      </c>
      <c r="C41" s="1">
        <f t="shared" si="10"/>
        <v>3</v>
      </c>
      <c r="D41" s="4" t="str">
        <f t="shared" si="1"/>
        <v>[[0,20],[1,20],[2,20]]</v>
      </c>
      <c r="L41" s="1">
        <f t="shared" si="15"/>
        <v>10</v>
      </c>
      <c r="M41" s="17">
        <f t="shared" si="11"/>
        <v>20</v>
      </c>
      <c r="N41" s="18">
        <f t="shared" si="12"/>
        <v>1.1415525114155251E-2</v>
      </c>
      <c r="O41" s="17">
        <f t="shared" si="4"/>
        <v>20</v>
      </c>
      <c r="P41" s="18">
        <f t="shared" si="13"/>
        <v>1.1415525114155251E-2</v>
      </c>
      <c r="Q41" s="17">
        <f t="shared" si="14"/>
        <v>20</v>
      </c>
      <c r="R41" s="18">
        <f t="shared" si="13"/>
        <v>1.1415525114155251E-2</v>
      </c>
    </row>
    <row r="42" spans="1:18" x14ac:dyDescent="0.35">
      <c r="A42" s="1">
        <f t="shared" si="8"/>
        <v>38</v>
      </c>
      <c r="B42" s="1">
        <f t="shared" ref="B42" si="16">B24</f>
        <v>5</v>
      </c>
      <c r="C42" s="1">
        <f t="shared" si="10"/>
        <v>3</v>
      </c>
      <c r="D42" s="4" t="str">
        <f t="shared" ref="D42:D58" si="17">"[["&amp;0&amp;","&amp;M42&amp;"],["&amp;O$2&amp;","&amp;O42&amp;"],["&amp;Q$2&amp;","&amp;Q42&amp;"]]"</f>
        <v>[[0,40],[1,40],[2,40]]</v>
      </c>
      <c r="L42" s="1">
        <f t="shared" si="15"/>
        <v>5</v>
      </c>
      <c r="M42" s="17">
        <f t="shared" si="11"/>
        <v>40</v>
      </c>
      <c r="N42" s="18">
        <f t="shared" ref="N42:N58" si="18">M42/SUM(M$5:M$22)</f>
        <v>2.2831050228310501E-2</v>
      </c>
      <c r="O42" s="17">
        <f t="shared" si="4"/>
        <v>40</v>
      </c>
      <c r="P42" s="18">
        <f t="shared" si="13"/>
        <v>2.2831050228310501E-2</v>
      </c>
      <c r="Q42" s="17">
        <f t="shared" ref="Q42:Q58" si="19">M42</f>
        <v>40</v>
      </c>
      <c r="R42" s="18">
        <f t="shared" si="13"/>
        <v>2.2831050228310501E-2</v>
      </c>
    </row>
    <row r="43" spans="1:18" x14ac:dyDescent="0.35">
      <c r="A43" s="1">
        <f t="shared" si="8"/>
        <v>39</v>
      </c>
      <c r="B43" s="1">
        <f t="shared" ref="B43" si="20">B25</f>
        <v>5</v>
      </c>
      <c r="C43" s="1">
        <f t="shared" si="10"/>
        <v>3</v>
      </c>
      <c r="D43" s="4" t="str">
        <f t="shared" si="17"/>
        <v>[[0,40],[1,40],[2,40]]</v>
      </c>
      <c r="L43" s="1">
        <f t="shared" si="15"/>
        <v>5</v>
      </c>
      <c r="M43" s="17">
        <f t="shared" si="11"/>
        <v>40</v>
      </c>
      <c r="N43" s="18">
        <f t="shared" si="18"/>
        <v>2.2831050228310501E-2</v>
      </c>
      <c r="O43" s="17">
        <f t="shared" si="4"/>
        <v>40</v>
      </c>
      <c r="P43" s="18">
        <f t="shared" si="13"/>
        <v>2.2831050228310501E-2</v>
      </c>
      <c r="Q43" s="17">
        <f t="shared" si="19"/>
        <v>40</v>
      </c>
      <c r="R43" s="18">
        <f t="shared" si="13"/>
        <v>2.2831050228310501E-2</v>
      </c>
    </row>
    <row r="44" spans="1:18" x14ac:dyDescent="0.35">
      <c r="A44" s="1">
        <f t="shared" si="8"/>
        <v>40</v>
      </c>
      <c r="B44" s="1">
        <f t="shared" ref="B44" si="21">B26</f>
        <v>3.5</v>
      </c>
      <c r="C44" s="1">
        <f t="shared" si="10"/>
        <v>3</v>
      </c>
      <c r="D44" s="4" t="str">
        <f t="shared" si="17"/>
        <v>[[0,60],[1,60],[2,60]]</v>
      </c>
      <c r="L44" s="1">
        <f t="shared" si="15"/>
        <v>3.5</v>
      </c>
      <c r="M44" s="17">
        <f t="shared" si="11"/>
        <v>60</v>
      </c>
      <c r="N44" s="18">
        <f t="shared" si="18"/>
        <v>3.4246575342465752E-2</v>
      </c>
      <c r="O44" s="17">
        <f t="shared" si="4"/>
        <v>60</v>
      </c>
      <c r="P44" s="18">
        <f t="shared" si="13"/>
        <v>3.4246575342465752E-2</v>
      </c>
      <c r="Q44" s="17">
        <f t="shared" si="19"/>
        <v>60</v>
      </c>
      <c r="R44" s="18">
        <f t="shared" si="13"/>
        <v>3.4246575342465752E-2</v>
      </c>
    </row>
    <row r="45" spans="1:18" x14ac:dyDescent="0.35">
      <c r="A45" s="1">
        <f t="shared" si="8"/>
        <v>41</v>
      </c>
      <c r="B45" s="1">
        <f t="shared" ref="B45" si="22">B27</f>
        <v>3.5</v>
      </c>
      <c r="C45" s="1">
        <f t="shared" si="10"/>
        <v>3</v>
      </c>
      <c r="D45" s="4" t="str">
        <f t="shared" si="17"/>
        <v>[[0,60],[1,60],[2,60]]</v>
      </c>
      <c r="L45" s="1">
        <f t="shared" si="15"/>
        <v>3.5</v>
      </c>
      <c r="M45" s="17">
        <f t="shared" si="11"/>
        <v>60</v>
      </c>
      <c r="N45" s="18">
        <f t="shared" si="18"/>
        <v>3.4246575342465752E-2</v>
      </c>
      <c r="O45" s="17">
        <f t="shared" si="4"/>
        <v>60</v>
      </c>
      <c r="P45" s="18">
        <f t="shared" si="13"/>
        <v>3.4246575342465752E-2</v>
      </c>
      <c r="Q45" s="17">
        <f t="shared" si="19"/>
        <v>60</v>
      </c>
      <c r="R45" s="18">
        <f t="shared" si="13"/>
        <v>3.4246575342465752E-2</v>
      </c>
    </row>
    <row r="46" spans="1:18" x14ac:dyDescent="0.35">
      <c r="A46" s="1">
        <f t="shared" si="8"/>
        <v>42</v>
      </c>
      <c r="B46" s="1">
        <f t="shared" ref="B46" si="23">B28</f>
        <v>3</v>
      </c>
      <c r="C46" s="1">
        <f t="shared" si="10"/>
        <v>3</v>
      </c>
      <c r="D46" s="4" t="str">
        <f t="shared" si="17"/>
        <v>[[0,80],[1,80],[2,80]]</v>
      </c>
      <c r="L46" s="1">
        <f t="shared" si="15"/>
        <v>3</v>
      </c>
      <c r="M46" s="17">
        <f t="shared" si="11"/>
        <v>80</v>
      </c>
      <c r="N46" s="18">
        <f t="shared" si="18"/>
        <v>4.5662100456621002E-2</v>
      </c>
      <c r="O46" s="17">
        <f t="shared" si="4"/>
        <v>80</v>
      </c>
      <c r="P46" s="18">
        <f t="shared" si="13"/>
        <v>4.5662100456621002E-2</v>
      </c>
      <c r="Q46" s="17">
        <f t="shared" si="19"/>
        <v>80</v>
      </c>
      <c r="R46" s="18">
        <f t="shared" si="13"/>
        <v>4.5662100456621002E-2</v>
      </c>
    </row>
    <row r="47" spans="1:18" x14ac:dyDescent="0.35">
      <c r="A47" s="1">
        <f t="shared" si="8"/>
        <v>43</v>
      </c>
      <c r="B47" s="1">
        <f t="shared" ref="B47" si="24">B29</f>
        <v>3</v>
      </c>
      <c r="C47" s="1">
        <f t="shared" si="10"/>
        <v>3</v>
      </c>
      <c r="D47" s="4" t="str">
        <f t="shared" si="17"/>
        <v>[[0,80],[1,80],[2,80]]</v>
      </c>
      <c r="L47" s="1">
        <f t="shared" si="15"/>
        <v>3</v>
      </c>
      <c r="M47" s="17">
        <f t="shared" si="11"/>
        <v>80</v>
      </c>
      <c r="N47" s="18">
        <f t="shared" si="18"/>
        <v>4.5662100456621002E-2</v>
      </c>
      <c r="O47" s="17">
        <f t="shared" si="4"/>
        <v>80</v>
      </c>
      <c r="P47" s="18">
        <f t="shared" si="13"/>
        <v>4.5662100456621002E-2</v>
      </c>
      <c r="Q47" s="17">
        <f t="shared" si="19"/>
        <v>80</v>
      </c>
      <c r="R47" s="18">
        <f t="shared" si="13"/>
        <v>4.5662100456621002E-2</v>
      </c>
    </row>
    <row r="48" spans="1:18" x14ac:dyDescent="0.35">
      <c r="A48" s="1">
        <f t="shared" si="8"/>
        <v>44</v>
      </c>
      <c r="B48" s="1">
        <f t="shared" ref="B48" si="25">B30</f>
        <v>2.6</v>
      </c>
      <c r="C48" s="1">
        <f t="shared" si="10"/>
        <v>3</v>
      </c>
      <c r="D48" s="4" t="str">
        <f t="shared" si="17"/>
        <v>[[0,100],[1,100],[2,100]]</v>
      </c>
      <c r="L48" s="1">
        <f t="shared" si="15"/>
        <v>2.6</v>
      </c>
      <c r="M48" s="17">
        <f t="shared" si="11"/>
        <v>100</v>
      </c>
      <c r="N48" s="18">
        <f t="shared" si="18"/>
        <v>5.7077625570776253E-2</v>
      </c>
      <c r="O48" s="17">
        <f t="shared" si="4"/>
        <v>100</v>
      </c>
      <c r="P48" s="18">
        <f t="shared" si="13"/>
        <v>5.7077625570776253E-2</v>
      </c>
      <c r="Q48" s="17">
        <f t="shared" si="19"/>
        <v>100</v>
      </c>
      <c r="R48" s="18">
        <f t="shared" si="13"/>
        <v>5.7077625570776253E-2</v>
      </c>
    </row>
    <row r="49" spans="1:18" x14ac:dyDescent="0.35">
      <c r="A49" s="1">
        <f t="shared" si="8"/>
        <v>45</v>
      </c>
      <c r="B49" s="1">
        <f t="shared" ref="B49" si="26">B31</f>
        <v>2.6</v>
      </c>
      <c r="C49" s="1">
        <f t="shared" si="10"/>
        <v>3</v>
      </c>
      <c r="D49" s="4" t="str">
        <f t="shared" si="17"/>
        <v>[[0,100],[1,100],[2,100]]</v>
      </c>
      <c r="L49" s="1">
        <f t="shared" si="15"/>
        <v>2.6</v>
      </c>
      <c r="M49" s="17">
        <f t="shared" si="11"/>
        <v>100</v>
      </c>
      <c r="N49" s="18">
        <f t="shared" si="18"/>
        <v>5.7077625570776253E-2</v>
      </c>
      <c r="O49" s="17">
        <f t="shared" si="4"/>
        <v>100</v>
      </c>
      <c r="P49" s="18">
        <f t="shared" si="13"/>
        <v>5.7077625570776253E-2</v>
      </c>
      <c r="Q49" s="17">
        <f t="shared" si="19"/>
        <v>100</v>
      </c>
      <c r="R49" s="18">
        <f t="shared" si="13"/>
        <v>5.7077625570776253E-2</v>
      </c>
    </row>
    <row r="50" spans="1:18" x14ac:dyDescent="0.35">
      <c r="A50" s="1">
        <f t="shared" si="8"/>
        <v>46</v>
      </c>
      <c r="B50" s="1">
        <f t="shared" ref="B50" si="27">B32</f>
        <v>2.4</v>
      </c>
      <c r="C50" s="1">
        <f t="shared" si="10"/>
        <v>3</v>
      </c>
      <c r="D50" s="4" t="str">
        <f t="shared" si="17"/>
        <v>[[0,129],[1,129],[2,129]]</v>
      </c>
      <c r="L50" s="1">
        <f t="shared" si="15"/>
        <v>2.4</v>
      </c>
      <c r="M50" s="17">
        <f t="shared" si="11"/>
        <v>129</v>
      </c>
      <c r="N50" s="18">
        <f t="shared" si="18"/>
        <v>7.3630136986301373E-2</v>
      </c>
      <c r="O50" s="17">
        <f t="shared" si="4"/>
        <v>129</v>
      </c>
      <c r="P50" s="18">
        <f t="shared" si="13"/>
        <v>7.3630136986301373E-2</v>
      </c>
      <c r="Q50" s="17">
        <f t="shared" si="19"/>
        <v>129</v>
      </c>
      <c r="R50" s="18">
        <f t="shared" si="13"/>
        <v>7.3630136986301373E-2</v>
      </c>
    </row>
    <row r="51" spans="1:18" x14ac:dyDescent="0.35">
      <c r="A51" s="1">
        <f t="shared" si="8"/>
        <v>47</v>
      </c>
      <c r="B51" s="1">
        <f t="shared" ref="B51" si="28">B33</f>
        <v>2.4</v>
      </c>
      <c r="C51" s="1">
        <f t="shared" si="10"/>
        <v>3</v>
      </c>
      <c r="D51" s="4" t="str">
        <f t="shared" si="17"/>
        <v>[[0,129],[1,129],[2,129]]</v>
      </c>
      <c r="L51" s="1">
        <f t="shared" si="15"/>
        <v>2.4</v>
      </c>
      <c r="M51" s="17">
        <f t="shared" si="11"/>
        <v>129</v>
      </c>
      <c r="N51" s="18">
        <f t="shared" si="18"/>
        <v>7.3630136986301373E-2</v>
      </c>
      <c r="O51" s="17">
        <f t="shared" si="4"/>
        <v>129</v>
      </c>
      <c r="P51" s="18">
        <f t="shared" si="13"/>
        <v>7.3630136986301373E-2</v>
      </c>
      <c r="Q51" s="17">
        <f t="shared" si="19"/>
        <v>129</v>
      </c>
      <c r="R51" s="18">
        <f t="shared" si="13"/>
        <v>7.3630136986301373E-2</v>
      </c>
    </row>
    <row r="52" spans="1:18" x14ac:dyDescent="0.35">
      <c r="A52" s="1">
        <f t="shared" si="8"/>
        <v>48</v>
      </c>
      <c r="B52" s="1">
        <f t="shared" ref="B52" si="29">B34</f>
        <v>2.2000000000000002</v>
      </c>
      <c r="C52" s="1">
        <f t="shared" si="10"/>
        <v>3</v>
      </c>
      <c r="D52" s="4" t="str">
        <f t="shared" si="17"/>
        <v>[[0,127],[1,127],[2,127]]</v>
      </c>
      <c r="L52" s="1">
        <f t="shared" si="15"/>
        <v>2.2000000000000002</v>
      </c>
      <c r="M52" s="17">
        <f t="shared" si="11"/>
        <v>127</v>
      </c>
      <c r="N52" s="18">
        <f t="shared" si="18"/>
        <v>7.2488584474885848E-2</v>
      </c>
      <c r="O52" s="17">
        <f t="shared" si="4"/>
        <v>127</v>
      </c>
      <c r="P52" s="18">
        <f t="shared" si="13"/>
        <v>7.2488584474885848E-2</v>
      </c>
      <c r="Q52" s="17">
        <f t="shared" si="19"/>
        <v>127</v>
      </c>
      <c r="R52" s="18">
        <f t="shared" si="13"/>
        <v>7.2488584474885848E-2</v>
      </c>
    </row>
    <row r="53" spans="1:18" x14ac:dyDescent="0.35">
      <c r="A53" s="1">
        <f t="shared" si="8"/>
        <v>49</v>
      </c>
      <c r="B53" s="1">
        <f t="shared" ref="B53" si="30">B35</f>
        <v>2.2000000000000002</v>
      </c>
      <c r="C53" s="1">
        <f t="shared" si="10"/>
        <v>3</v>
      </c>
      <c r="D53" s="4" t="str">
        <f t="shared" si="17"/>
        <v>[[0,127],[1,127],[2,127]]</v>
      </c>
      <c r="L53" s="1">
        <f t="shared" si="15"/>
        <v>2.2000000000000002</v>
      </c>
      <c r="M53" s="17">
        <f t="shared" si="11"/>
        <v>127</v>
      </c>
      <c r="N53" s="18">
        <f t="shared" si="18"/>
        <v>7.2488584474885848E-2</v>
      </c>
      <c r="O53" s="17">
        <f t="shared" si="4"/>
        <v>127</v>
      </c>
      <c r="P53" s="18">
        <f t="shared" si="13"/>
        <v>7.2488584474885848E-2</v>
      </c>
      <c r="Q53" s="17">
        <f t="shared" si="19"/>
        <v>127</v>
      </c>
      <c r="R53" s="18">
        <f t="shared" si="13"/>
        <v>7.2488584474885848E-2</v>
      </c>
    </row>
    <row r="54" spans="1:18" x14ac:dyDescent="0.35">
      <c r="A54" s="1">
        <f t="shared" si="8"/>
        <v>50</v>
      </c>
      <c r="B54" s="1">
        <f t="shared" ref="B54" si="31">B36</f>
        <v>2</v>
      </c>
      <c r="C54" s="1">
        <f t="shared" si="10"/>
        <v>3</v>
      </c>
      <c r="D54" s="4" t="str">
        <f t="shared" si="17"/>
        <v>[[0,120],[1,120],[2,120]]</v>
      </c>
      <c r="L54" s="1">
        <f t="shared" si="15"/>
        <v>2</v>
      </c>
      <c r="M54" s="17">
        <f t="shared" si="11"/>
        <v>120</v>
      </c>
      <c r="N54" s="18">
        <f t="shared" si="18"/>
        <v>6.8493150684931503E-2</v>
      </c>
      <c r="O54" s="17">
        <f t="shared" si="4"/>
        <v>120</v>
      </c>
      <c r="P54" s="18">
        <f t="shared" si="13"/>
        <v>6.8493150684931503E-2</v>
      </c>
      <c r="Q54" s="17">
        <f t="shared" si="19"/>
        <v>120</v>
      </c>
      <c r="R54" s="18">
        <f t="shared" si="13"/>
        <v>6.8493150684931503E-2</v>
      </c>
    </row>
    <row r="55" spans="1:18" x14ac:dyDescent="0.35">
      <c r="A55" s="1">
        <f t="shared" si="8"/>
        <v>51</v>
      </c>
      <c r="B55" s="1">
        <f t="shared" ref="B55" si="32">B37</f>
        <v>2</v>
      </c>
      <c r="C55" s="1">
        <f t="shared" si="10"/>
        <v>3</v>
      </c>
      <c r="D55" s="4" t="str">
        <f t="shared" si="17"/>
        <v>[[0,120],[1,120],[2,120]]</v>
      </c>
      <c r="L55" s="1">
        <f t="shared" si="15"/>
        <v>2</v>
      </c>
      <c r="M55" s="17">
        <f t="shared" si="11"/>
        <v>120</v>
      </c>
      <c r="N55" s="18">
        <f t="shared" si="18"/>
        <v>6.8493150684931503E-2</v>
      </c>
      <c r="O55" s="17">
        <f t="shared" si="4"/>
        <v>120</v>
      </c>
      <c r="P55" s="18">
        <f t="shared" si="13"/>
        <v>6.8493150684931503E-2</v>
      </c>
      <c r="Q55" s="17">
        <f t="shared" si="19"/>
        <v>120</v>
      </c>
      <c r="R55" s="18">
        <f t="shared" si="13"/>
        <v>6.8493150684931503E-2</v>
      </c>
    </row>
    <row r="56" spans="1:18" x14ac:dyDescent="0.35">
      <c r="A56" s="1">
        <f t="shared" si="8"/>
        <v>52</v>
      </c>
      <c r="B56" s="1">
        <f t="shared" ref="B56" si="33">B38</f>
        <v>1.8</v>
      </c>
      <c r="C56" s="1">
        <f t="shared" si="10"/>
        <v>3</v>
      </c>
      <c r="D56" s="4" t="str">
        <f t="shared" si="17"/>
        <v>[[0,120],[1,120],[2,120]]</v>
      </c>
      <c r="L56" s="1">
        <f t="shared" si="15"/>
        <v>1.8</v>
      </c>
      <c r="M56" s="17">
        <f t="shared" si="11"/>
        <v>120</v>
      </c>
      <c r="N56" s="18">
        <f t="shared" si="18"/>
        <v>6.8493150684931503E-2</v>
      </c>
      <c r="O56" s="17">
        <f t="shared" si="4"/>
        <v>120</v>
      </c>
      <c r="P56" s="18">
        <f t="shared" si="13"/>
        <v>6.8493150684931503E-2</v>
      </c>
      <c r="Q56" s="17">
        <f t="shared" si="19"/>
        <v>120</v>
      </c>
      <c r="R56" s="18">
        <f t="shared" si="13"/>
        <v>6.8493150684931503E-2</v>
      </c>
    </row>
    <row r="57" spans="1:18" x14ac:dyDescent="0.35">
      <c r="A57" s="1">
        <f t="shared" si="8"/>
        <v>53</v>
      </c>
      <c r="B57" s="1">
        <f t="shared" ref="B57" si="34">B39</f>
        <v>1.8</v>
      </c>
      <c r="C57" s="1">
        <f t="shared" si="10"/>
        <v>3</v>
      </c>
      <c r="D57" s="4" t="str">
        <f t="shared" si="17"/>
        <v>[[0,120],[1,120],[2,120]]</v>
      </c>
      <c r="L57" s="1">
        <f t="shared" si="15"/>
        <v>1.8</v>
      </c>
      <c r="M57" s="17">
        <f t="shared" si="11"/>
        <v>120</v>
      </c>
      <c r="N57" s="18">
        <f t="shared" si="18"/>
        <v>6.8493150684931503E-2</v>
      </c>
      <c r="O57" s="17">
        <f t="shared" si="4"/>
        <v>120</v>
      </c>
      <c r="P57" s="18">
        <f t="shared" si="13"/>
        <v>6.8493150684931503E-2</v>
      </c>
      <c r="Q57" s="17">
        <f t="shared" si="19"/>
        <v>120</v>
      </c>
      <c r="R57" s="18">
        <f t="shared" si="13"/>
        <v>6.8493150684931503E-2</v>
      </c>
    </row>
    <row r="58" spans="1:18" x14ac:dyDescent="0.35">
      <c r="A58" s="1">
        <f t="shared" si="8"/>
        <v>54</v>
      </c>
      <c r="B58" s="1">
        <f t="shared" ref="B58" si="35">B40</f>
        <v>1.5</v>
      </c>
      <c r="C58" s="1">
        <f t="shared" si="10"/>
        <v>3</v>
      </c>
      <c r="D58" s="4" t="str">
        <f t="shared" si="17"/>
        <v>[[0,180],[1,180],[2,180]]</v>
      </c>
      <c r="L58" s="1">
        <f t="shared" si="15"/>
        <v>1.5</v>
      </c>
      <c r="M58" s="17">
        <f t="shared" si="11"/>
        <v>180</v>
      </c>
      <c r="N58" s="18">
        <f t="shared" si="18"/>
        <v>0.10273972602739725</v>
      </c>
      <c r="O58" s="17">
        <f t="shared" si="4"/>
        <v>180</v>
      </c>
      <c r="P58" s="18">
        <f t="shared" si="13"/>
        <v>0.10273972602739725</v>
      </c>
      <c r="Q58" s="17">
        <f t="shared" si="19"/>
        <v>180</v>
      </c>
      <c r="R58" s="18">
        <f t="shared" si="13"/>
        <v>0.10273972602739725</v>
      </c>
    </row>
  </sheetData>
  <mergeCells count="1">
    <mergeCell ref="M1:M2"/>
  </mergeCells>
  <phoneticPr fontId="30" type="noConversion"/>
  <conditionalFormatting sqref="D1">
    <cfRule type="containsText" dxfId="23" priority="8" operator="containsText" text=" ">
      <formula>NOT(ISERROR(SEARCH(" ",D1)))</formula>
    </cfRule>
  </conditionalFormatting>
  <conditionalFormatting sqref="A2">
    <cfRule type="containsText" dxfId="22" priority="15" operator="containsText" text=" ">
      <formula>NOT(ISERROR(SEARCH(" ",A2)))</formula>
    </cfRule>
  </conditionalFormatting>
  <conditionalFormatting sqref="B2">
    <cfRule type="containsText" dxfId="21" priority="19" operator="containsText" text=" ">
      <formula>NOT(ISERROR(SEARCH(" ",B2)))</formula>
    </cfRule>
  </conditionalFormatting>
  <conditionalFormatting sqref="D2">
    <cfRule type="containsText" dxfId="20" priority="9" operator="containsText" text=" ">
      <formula>NOT(ISERROR(SEARCH(" ",D2)))</formula>
    </cfRule>
  </conditionalFormatting>
  <conditionalFormatting sqref="A3">
    <cfRule type="containsText" dxfId="19" priority="17" operator="containsText" text=" ">
      <formula>NOT(ISERROR(SEARCH(" ",A3)))</formula>
    </cfRule>
  </conditionalFormatting>
  <conditionalFormatting sqref="B3">
    <cfRule type="containsText" dxfId="18" priority="21" operator="containsText" text=" ">
      <formula>NOT(ISERROR(SEARCH(" ",B3)))</formula>
    </cfRule>
  </conditionalFormatting>
  <conditionalFormatting sqref="A4">
    <cfRule type="containsText" dxfId="17" priority="16" operator="containsText" text=" ">
      <formula>NOT(ISERROR(SEARCH(" ",A4)))</formula>
    </cfRule>
  </conditionalFormatting>
  <conditionalFormatting sqref="B4">
    <cfRule type="containsText" dxfId="16" priority="20" operator="containsText" text=" ">
      <formula>NOT(ISERROR(SEARCH(" ",B4)))</formula>
    </cfRule>
  </conditionalFormatting>
  <conditionalFormatting sqref="C5:C5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D4">
    <cfRule type="containsText" dxfId="15" priority="10" operator="containsText" text=" ">
      <formula>NOT(ISERROR(SEARCH(" ",D3)))</formula>
    </cfRule>
  </conditionalFormatting>
  <conditionalFormatting sqref="H5:H7">
    <cfRule type="containsText" dxfId="14" priority="14" operator="containsText" text=" ">
      <formula>NOT(ISERROR(SEARCH(" ",H5)))</formula>
    </cfRule>
  </conditionalFormatting>
  <conditionalFormatting sqref="L5:L22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L23:L4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L41:L58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1 G5:G7 I5:I7">
    <cfRule type="containsText" dxfId="13" priority="18" operator="containsText" text=" ">
      <formula>NOT(ISERROR(SEARCH(" ",A1)))</formula>
    </cfRule>
  </conditionalFormatting>
  <conditionalFormatting sqref="B1 C1:C4">
    <cfRule type="containsText" dxfId="12" priority="22" operator="containsText" text=" ">
      <formula>NOT(ISERROR(SEARCH(" ",B1)))</formula>
    </cfRule>
  </conditionalFormatting>
  <pageMargins left="0.7" right="0.7" top="0.75" bottom="0.75" header="0.3" footer="0.3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充值档位名称|RMBDes</vt:lpstr>
      <vt:lpstr>充值库存系数|RechargeKC</vt:lpstr>
      <vt:lpstr>充值活动|RMBActivities</vt:lpstr>
      <vt:lpstr>私人定制|PersonalRMB</vt:lpstr>
      <vt:lpstr>每日超值|DailyGiftRe</vt:lpstr>
      <vt:lpstr>会员卡|NobleCard</vt:lpstr>
      <vt:lpstr>商城|Shop</vt:lpstr>
      <vt:lpstr>欢乐转转转|Turntable</vt:lpstr>
      <vt:lpstr>转转转复购|TurntableM</vt:lpstr>
      <vt:lpstr>充值与破产保护|BrokeAdd</vt:lpstr>
      <vt:lpstr>长期不玩保护|LProtectC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2021-04-13T03:55:48Z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F7E60D4027FD4859AC9C8FCE0047CD70</vt:lpwstr>
  </property>
</Properties>
</file>