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5596" windowHeight="10776" activeTab="3"/>
  </bookViews>
  <sheets>
    <sheet name="奖金池|Jackpot" sheetId="1" r:id="rId1"/>
    <sheet name="奖金BOSSLV|JackpotBossLv" sheetId="3" r:id="rId2"/>
    <sheet name="奖金池档位|JackpotType" sheetId="2" r:id="rId3"/>
    <sheet name="奖金池奖池|JackpotPool" sheetId="4" r:id="rId4"/>
  </sheets>
  <calcPr calcId="162913"/>
</workbook>
</file>

<file path=xl/calcChain.xml><?xml version="1.0" encoding="utf-8"?>
<calcChain xmlns="http://schemas.openxmlformats.org/spreadsheetml/2006/main">
  <c r="K10" i="4" l="1"/>
  <c r="L10" i="4" l="1"/>
  <c r="T10" i="4"/>
  <c r="F10" i="4" l="1"/>
  <c r="I10" i="4"/>
  <c r="D9" i="4"/>
  <c r="I9" i="4" l="1"/>
  <c r="L9" i="4" l="1"/>
  <c r="T9" i="4" l="1"/>
  <c r="K9" i="4"/>
  <c r="F9" i="4"/>
  <c r="AF9" i="4" l="1"/>
  <c r="AG9" i="4" s="1"/>
  <c r="AH28" i="4" l="1"/>
  <c r="AF28" i="4"/>
  <c r="AE28" i="4"/>
  <c r="AH22" i="4"/>
  <c r="AF22" i="4"/>
  <c r="AE22" i="4"/>
  <c r="AH17" i="4"/>
  <c r="AF17" i="4"/>
  <c r="AE17" i="4"/>
  <c r="I5" i="4" l="1"/>
  <c r="K6" i="4" l="1"/>
  <c r="K5" i="4"/>
  <c r="J7" i="4" l="1"/>
  <c r="K7" i="4" s="1"/>
  <c r="J8" i="4" l="1"/>
  <c r="K8" i="4" s="1"/>
  <c r="L8" i="4" l="1"/>
  <c r="I6" i="4"/>
  <c r="I7" i="4"/>
  <c r="I8" i="4"/>
  <c r="J324" i="1" l="1"/>
  <c r="J323" i="1"/>
  <c r="J322" i="1"/>
  <c r="J321" i="1"/>
  <c r="J320" i="1"/>
  <c r="J319" i="1"/>
  <c r="J318" i="1"/>
  <c r="J317" i="1"/>
  <c r="D317" i="1"/>
  <c r="J316" i="1"/>
  <c r="D316" i="1"/>
  <c r="J315" i="1"/>
  <c r="D315" i="1"/>
  <c r="J314" i="1"/>
  <c r="J313" i="1"/>
  <c r="J312" i="1"/>
  <c r="J311" i="1"/>
  <c r="J310" i="1"/>
  <c r="J309" i="1"/>
  <c r="J308" i="1"/>
  <c r="J307" i="1"/>
  <c r="D307" i="1"/>
  <c r="J306" i="1"/>
  <c r="D306" i="1"/>
  <c r="J305" i="1"/>
  <c r="J304" i="1"/>
  <c r="J303" i="1"/>
  <c r="J302" i="1"/>
  <c r="J301" i="1"/>
  <c r="J300" i="1"/>
  <c r="J299" i="1"/>
  <c r="J298" i="1"/>
  <c r="J297" i="1"/>
  <c r="D297" i="1"/>
  <c r="J296" i="1"/>
  <c r="J295" i="1"/>
  <c r="D295" i="1"/>
  <c r="J294" i="1"/>
  <c r="J293" i="1"/>
  <c r="J292" i="1"/>
  <c r="J291" i="1"/>
  <c r="J290" i="1"/>
  <c r="J289" i="1"/>
  <c r="J288" i="1"/>
  <c r="J287" i="1"/>
  <c r="J286" i="1"/>
  <c r="D286" i="1"/>
  <c r="J285" i="1"/>
  <c r="D285" i="1"/>
  <c r="J284" i="1"/>
  <c r="J283" i="1"/>
  <c r="J282" i="1"/>
  <c r="J281" i="1"/>
  <c r="J280" i="1"/>
  <c r="J279" i="1"/>
  <c r="J278" i="1"/>
  <c r="J277" i="1"/>
  <c r="D277" i="1"/>
  <c r="J276" i="1"/>
  <c r="J275" i="1"/>
  <c r="J274" i="1"/>
  <c r="D274" i="1"/>
  <c r="D284" i="1" s="1"/>
  <c r="D294" i="1" s="1"/>
  <c r="D304" i="1" s="1"/>
  <c r="D314" i="1" s="1"/>
  <c r="D324" i="1" s="1"/>
  <c r="J273" i="1"/>
  <c r="J272" i="1"/>
  <c r="D272" i="1"/>
  <c r="D282" i="1" s="1"/>
  <c r="D292" i="1" s="1"/>
  <c r="D302" i="1" s="1"/>
  <c r="D312" i="1" s="1"/>
  <c r="D322" i="1" s="1"/>
  <c r="J271" i="1"/>
  <c r="G271" i="1"/>
  <c r="G281" i="1" s="1"/>
  <c r="G291" i="1" s="1"/>
  <c r="G301" i="1" s="1"/>
  <c r="G311" i="1" s="1"/>
  <c r="G321" i="1" s="1"/>
  <c r="J270" i="1"/>
  <c r="D270" i="1"/>
  <c r="D280" i="1" s="1"/>
  <c r="D290" i="1" s="1"/>
  <c r="D300" i="1" s="1"/>
  <c r="D310" i="1" s="1"/>
  <c r="D320" i="1" s="1"/>
  <c r="J269" i="1"/>
  <c r="J268" i="1"/>
  <c r="D268" i="1"/>
  <c r="D278" i="1" s="1"/>
  <c r="D288" i="1" s="1"/>
  <c r="D298" i="1" s="1"/>
  <c r="J267" i="1"/>
  <c r="J266" i="1"/>
  <c r="D266" i="1"/>
  <c r="J265" i="1"/>
  <c r="J264" i="1"/>
  <c r="G264" i="1"/>
  <c r="G274" i="1" s="1"/>
  <c r="G284" i="1" s="1"/>
  <c r="G294" i="1" s="1"/>
  <c r="G304" i="1" s="1"/>
  <c r="G314" i="1" s="1"/>
  <c r="G324" i="1" s="1"/>
  <c r="D264" i="1"/>
  <c r="J263" i="1"/>
  <c r="D263" i="1"/>
  <c r="D273" i="1" s="1"/>
  <c r="D283" i="1" s="1"/>
  <c r="D293" i="1" s="1"/>
  <c r="D303" i="1" s="1"/>
  <c r="D313" i="1" s="1"/>
  <c r="D323" i="1" s="1"/>
  <c r="J262" i="1"/>
  <c r="D262" i="1"/>
  <c r="J261" i="1"/>
  <c r="G261" i="1"/>
  <c r="D261" i="1"/>
  <c r="D271" i="1" s="1"/>
  <c r="D281" i="1" s="1"/>
  <c r="D291" i="1" s="1"/>
  <c r="D301" i="1" s="1"/>
  <c r="D311" i="1" s="1"/>
  <c r="D321" i="1" s="1"/>
  <c r="J260" i="1"/>
  <c r="G260" i="1"/>
  <c r="G270" i="1" s="1"/>
  <c r="G280" i="1" s="1"/>
  <c r="G290" i="1" s="1"/>
  <c r="G300" i="1" s="1"/>
  <c r="G310" i="1" s="1"/>
  <c r="G320" i="1" s="1"/>
  <c r="D260" i="1"/>
  <c r="J259" i="1"/>
  <c r="D259" i="1"/>
  <c r="D269" i="1" s="1"/>
  <c r="D279" i="1" s="1"/>
  <c r="D289" i="1" s="1"/>
  <c r="D299" i="1" s="1"/>
  <c r="D309" i="1" s="1"/>
  <c r="D319" i="1" s="1"/>
  <c r="J258" i="1"/>
  <c r="G258" i="1"/>
  <c r="G268" i="1" s="1"/>
  <c r="G278" i="1" s="1"/>
  <c r="G288" i="1" s="1"/>
  <c r="G298" i="1" s="1"/>
  <c r="G308" i="1" s="1"/>
  <c r="G318" i="1" s="1"/>
  <c r="D258" i="1"/>
  <c r="J257" i="1"/>
  <c r="J256" i="1"/>
  <c r="J255" i="1"/>
  <c r="G255" i="1"/>
  <c r="G265" i="1" s="1"/>
  <c r="G275" i="1" s="1"/>
  <c r="G285" i="1" s="1"/>
  <c r="G295" i="1" s="1"/>
  <c r="G305" i="1" s="1"/>
  <c r="G315" i="1" s="1"/>
  <c r="D255" i="1"/>
  <c r="L264" i="1" s="1"/>
  <c r="J254" i="1"/>
  <c r="G254" i="1"/>
  <c r="J253" i="1"/>
  <c r="G253" i="1"/>
  <c r="G263" i="1" s="1"/>
  <c r="G273" i="1" s="1"/>
  <c r="G283" i="1" s="1"/>
  <c r="G293" i="1" s="1"/>
  <c r="G303" i="1" s="1"/>
  <c r="G313" i="1" s="1"/>
  <c r="G323" i="1" s="1"/>
  <c r="J252" i="1"/>
  <c r="G252" i="1"/>
  <c r="G262" i="1" s="1"/>
  <c r="G272" i="1" s="1"/>
  <c r="G282" i="1" s="1"/>
  <c r="G292" i="1" s="1"/>
  <c r="G302" i="1" s="1"/>
  <c r="G312" i="1" s="1"/>
  <c r="G322" i="1" s="1"/>
  <c r="J251" i="1"/>
  <c r="G251" i="1"/>
  <c r="J250" i="1"/>
  <c r="G250" i="1"/>
  <c r="J249" i="1"/>
  <c r="G249" i="1"/>
  <c r="G259" i="1" s="1"/>
  <c r="G269" i="1" s="1"/>
  <c r="G279" i="1" s="1"/>
  <c r="G289" i="1" s="1"/>
  <c r="G299" i="1" s="1"/>
  <c r="G309" i="1" s="1"/>
  <c r="G319" i="1" s="1"/>
  <c r="J248" i="1"/>
  <c r="G248" i="1"/>
  <c r="J247" i="1"/>
  <c r="G247" i="1"/>
  <c r="G257" i="1" s="1"/>
  <c r="G267" i="1" s="1"/>
  <c r="G277" i="1" s="1"/>
  <c r="G287" i="1" s="1"/>
  <c r="G297" i="1" s="1"/>
  <c r="G307" i="1" s="1"/>
  <c r="G317" i="1" s="1"/>
  <c r="J246" i="1"/>
  <c r="G246" i="1"/>
  <c r="G256" i="1" s="1"/>
  <c r="G266" i="1" s="1"/>
  <c r="G276" i="1" s="1"/>
  <c r="G286" i="1" s="1"/>
  <c r="G296" i="1" s="1"/>
  <c r="G306" i="1" s="1"/>
  <c r="G316" i="1" s="1"/>
  <c r="J245" i="1"/>
  <c r="L254" i="1" s="1"/>
  <c r="G245" i="1"/>
  <c r="E52" i="3"/>
  <c r="D52" i="3"/>
  <c r="E51" i="3"/>
  <c r="D51" i="3"/>
  <c r="E50" i="3"/>
  <c r="D50" i="3"/>
  <c r="E49" i="3"/>
  <c r="D49" i="3"/>
  <c r="E44" i="3"/>
  <c r="D44" i="3"/>
  <c r="E43" i="3"/>
  <c r="D43" i="3"/>
  <c r="E42" i="3"/>
  <c r="D42" i="3"/>
  <c r="E41" i="3"/>
  <c r="D41" i="3"/>
  <c r="E36" i="3"/>
  <c r="D36" i="3"/>
  <c r="E35" i="3"/>
  <c r="D35" i="3"/>
  <c r="E34" i="3"/>
  <c r="D34" i="3"/>
  <c r="E33" i="3"/>
  <c r="D33" i="3"/>
  <c r="T8" i="4"/>
  <c r="F8" i="4"/>
  <c r="L294" i="1" l="1"/>
  <c r="L314" i="1"/>
  <c r="D308" i="1"/>
  <c r="D318" i="1" s="1"/>
  <c r="L304" i="1"/>
  <c r="L324" i="1"/>
  <c r="L284" i="1"/>
  <c r="L274" i="1"/>
  <c r="G16" i="1"/>
  <c r="G17" i="1"/>
  <c r="G18" i="1"/>
  <c r="G19" i="1"/>
  <c r="G20" i="1"/>
  <c r="G21" i="1"/>
  <c r="G22" i="1"/>
  <c r="G32" i="1" s="1"/>
  <c r="G42" i="1" s="1"/>
  <c r="G52" i="1" s="1"/>
  <c r="G62" i="1" s="1"/>
  <c r="G72" i="1" s="1"/>
  <c r="G82" i="1" s="1"/>
  <c r="G92" i="1" s="1"/>
  <c r="G102" i="1" s="1"/>
  <c r="G112" i="1" s="1"/>
  <c r="G122" i="1" s="1"/>
  <c r="G132" i="1" s="1"/>
  <c r="G142" i="1" s="1"/>
  <c r="G152" i="1" s="1"/>
  <c r="G162" i="1" s="1"/>
  <c r="G172" i="1" s="1"/>
  <c r="G182" i="1" s="1"/>
  <c r="G192" i="1" s="1"/>
  <c r="G202" i="1" s="1"/>
  <c r="G212" i="1" s="1"/>
  <c r="G222" i="1" s="1"/>
  <c r="G232" i="1" s="1"/>
  <c r="G242" i="1" s="1"/>
  <c r="G23" i="1"/>
  <c r="G33" i="1" s="1"/>
  <c r="G43" i="1" s="1"/>
  <c r="G53" i="1" s="1"/>
  <c r="G63" i="1" s="1"/>
  <c r="G73" i="1" s="1"/>
  <c r="G83" i="1" s="1"/>
  <c r="G93" i="1" s="1"/>
  <c r="G103" i="1" s="1"/>
  <c r="G113" i="1" s="1"/>
  <c r="G123" i="1" s="1"/>
  <c r="G133" i="1" s="1"/>
  <c r="G143" i="1" s="1"/>
  <c r="G153" i="1" s="1"/>
  <c r="G163" i="1" s="1"/>
  <c r="G173" i="1" s="1"/>
  <c r="G183" i="1" s="1"/>
  <c r="G193" i="1" s="1"/>
  <c r="G203" i="1" s="1"/>
  <c r="G213" i="1" s="1"/>
  <c r="G223" i="1" s="1"/>
  <c r="G233" i="1" s="1"/>
  <c r="G243" i="1" s="1"/>
  <c r="G24" i="1"/>
  <c r="G25" i="1"/>
  <c r="G26" i="1"/>
  <c r="G27" i="1"/>
  <c r="G28" i="1"/>
  <c r="G29" i="1"/>
  <c r="G30" i="1"/>
  <c r="G40" i="1" s="1"/>
  <c r="G50" i="1" s="1"/>
  <c r="G60" i="1" s="1"/>
  <c r="G70" i="1" s="1"/>
  <c r="G80" i="1" s="1"/>
  <c r="G90" i="1" s="1"/>
  <c r="G100" i="1" s="1"/>
  <c r="G110" i="1" s="1"/>
  <c r="G120" i="1" s="1"/>
  <c r="G130" i="1" s="1"/>
  <c r="G140" i="1" s="1"/>
  <c r="G150" i="1" s="1"/>
  <c r="G160" i="1" s="1"/>
  <c r="G170" i="1" s="1"/>
  <c r="G180" i="1" s="1"/>
  <c r="G190" i="1" s="1"/>
  <c r="G200" i="1" s="1"/>
  <c r="G210" i="1" s="1"/>
  <c r="G220" i="1" s="1"/>
  <c r="G230" i="1" s="1"/>
  <c r="G240" i="1" s="1"/>
  <c r="G31" i="1"/>
  <c r="G41" i="1" s="1"/>
  <c r="G51" i="1" s="1"/>
  <c r="G61" i="1" s="1"/>
  <c r="G71" i="1" s="1"/>
  <c r="G81" i="1" s="1"/>
  <c r="G91" i="1" s="1"/>
  <c r="G101" i="1" s="1"/>
  <c r="G111" i="1" s="1"/>
  <c r="G121" i="1" s="1"/>
  <c r="G131" i="1" s="1"/>
  <c r="G141" i="1" s="1"/>
  <c r="G151" i="1" s="1"/>
  <c r="G161" i="1" s="1"/>
  <c r="G171" i="1" s="1"/>
  <c r="G181" i="1" s="1"/>
  <c r="G191" i="1" s="1"/>
  <c r="G201" i="1" s="1"/>
  <c r="G211" i="1" s="1"/>
  <c r="G221" i="1" s="1"/>
  <c r="G231" i="1" s="1"/>
  <c r="G241" i="1" s="1"/>
  <c r="G34" i="1"/>
  <c r="G35" i="1"/>
  <c r="G36" i="1"/>
  <c r="G37" i="1"/>
  <c r="G38" i="1"/>
  <c r="G48" i="1" s="1"/>
  <c r="G58" i="1" s="1"/>
  <c r="G68" i="1" s="1"/>
  <c r="G78" i="1" s="1"/>
  <c r="G88" i="1" s="1"/>
  <c r="G98" i="1" s="1"/>
  <c r="G108" i="1" s="1"/>
  <c r="G118" i="1" s="1"/>
  <c r="G128" i="1" s="1"/>
  <c r="G138" i="1" s="1"/>
  <c r="G148" i="1" s="1"/>
  <c r="G158" i="1" s="1"/>
  <c r="G168" i="1" s="1"/>
  <c r="G178" i="1" s="1"/>
  <c r="G188" i="1" s="1"/>
  <c r="G198" i="1" s="1"/>
  <c r="G208" i="1" s="1"/>
  <c r="G218" i="1" s="1"/>
  <c r="G228" i="1" s="1"/>
  <c r="G238" i="1" s="1"/>
  <c r="G39" i="1"/>
  <c r="G49" i="1" s="1"/>
  <c r="G59" i="1" s="1"/>
  <c r="G69" i="1" s="1"/>
  <c r="G79" i="1" s="1"/>
  <c r="G89" i="1" s="1"/>
  <c r="G99" i="1" s="1"/>
  <c r="G109" i="1" s="1"/>
  <c r="G119" i="1" s="1"/>
  <c r="G129" i="1" s="1"/>
  <c r="G139" i="1" s="1"/>
  <c r="G149" i="1" s="1"/>
  <c r="G159" i="1" s="1"/>
  <c r="G169" i="1" s="1"/>
  <c r="G179" i="1" s="1"/>
  <c r="G189" i="1" s="1"/>
  <c r="G199" i="1" s="1"/>
  <c r="G209" i="1" s="1"/>
  <c r="G219" i="1" s="1"/>
  <c r="G229" i="1" s="1"/>
  <c r="G239" i="1" s="1"/>
  <c r="G44" i="1"/>
  <c r="G45" i="1"/>
  <c r="G46" i="1"/>
  <c r="G56" i="1" s="1"/>
  <c r="G66" i="1" s="1"/>
  <c r="G76" i="1" s="1"/>
  <c r="G86" i="1" s="1"/>
  <c r="G96" i="1" s="1"/>
  <c r="G106" i="1" s="1"/>
  <c r="G116" i="1" s="1"/>
  <c r="G126" i="1" s="1"/>
  <c r="G136" i="1" s="1"/>
  <c r="G146" i="1" s="1"/>
  <c r="G156" i="1" s="1"/>
  <c r="G166" i="1" s="1"/>
  <c r="G176" i="1" s="1"/>
  <c r="G186" i="1" s="1"/>
  <c r="G196" i="1" s="1"/>
  <c r="G206" i="1" s="1"/>
  <c r="G216" i="1" s="1"/>
  <c r="G226" i="1" s="1"/>
  <c r="G236" i="1" s="1"/>
  <c r="G47" i="1"/>
  <c r="G57" i="1" s="1"/>
  <c r="G67" i="1" s="1"/>
  <c r="G77" i="1" s="1"/>
  <c r="G87" i="1" s="1"/>
  <c r="G97" i="1" s="1"/>
  <c r="G107" i="1" s="1"/>
  <c r="G117" i="1" s="1"/>
  <c r="G127" i="1" s="1"/>
  <c r="G137" i="1" s="1"/>
  <c r="G147" i="1" s="1"/>
  <c r="G157" i="1" s="1"/>
  <c r="G167" i="1" s="1"/>
  <c r="G177" i="1" s="1"/>
  <c r="G187" i="1" s="1"/>
  <c r="G197" i="1" s="1"/>
  <c r="G207" i="1" s="1"/>
  <c r="G217" i="1" s="1"/>
  <c r="G227" i="1" s="1"/>
  <c r="G237" i="1" s="1"/>
  <c r="G54" i="1"/>
  <c r="G64" i="1" s="1"/>
  <c r="G74" i="1" s="1"/>
  <c r="G84" i="1" s="1"/>
  <c r="G94" i="1" s="1"/>
  <c r="G104" i="1" s="1"/>
  <c r="G114" i="1" s="1"/>
  <c r="G124" i="1" s="1"/>
  <c r="G134" i="1" s="1"/>
  <c r="G144" i="1" s="1"/>
  <c r="G154" i="1" s="1"/>
  <c r="G164" i="1" s="1"/>
  <c r="G174" i="1" s="1"/>
  <c r="G184" i="1" s="1"/>
  <c r="G194" i="1" s="1"/>
  <c r="G204" i="1" s="1"/>
  <c r="G214" i="1" s="1"/>
  <c r="G224" i="1" s="1"/>
  <c r="G234" i="1" s="1"/>
  <c r="G244" i="1" s="1"/>
  <c r="G55" i="1"/>
  <c r="G65" i="1" s="1"/>
  <c r="G75" i="1" s="1"/>
  <c r="G85" i="1" s="1"/>
  <c r="G95" i="1" s="1"/>
  <c r="G105" i="1" s="1"/>
  <c r="G115" i="1" s="1"/>
  <c r="G125" i="1" s="1"/>
  <c r="G135" i="1" s="1"/>
  <c r="G145" i="1" s="1"/>
  <c r="G155" i="1" s="1"/>
  <c r="G165" i="1" s="1"/>
  <c r="G175" i="1" s="1"/>
  <c r="G185" i="1" s="1"/>
  <c r="G195" i="1" s="1"/>
  <c r="G205" i="1" s="1"/>
  <c r="G215" i="1" s="1"/>
  <c r="G225" i="1" s="1"/>
  <c r="G235" i="1" s="1"/>
  <c r="G15" i="1"/>
  <c r="L174" i="1" l="1"/>
  <c r="L94" i="1"/>
  <c r="L14" i="1"/>
  <c r="J244" i="1" l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5" i="1"/>
  <c r="J6" i="1"/>
  <c r="J7" i="1"/>
  <c r="J8" i="1"/>
  <c r="J9" i="1"/>
  <c r="J10" i="1"/>
  <c r="J11" i="1"/>
  <c r="J12" i="1"/>
  <c r="J13" i="1"/>
  <c r="J14" i="1"/>
  <c r="F7" i="2" l="1"/>
  <c r="F6" i="2"/>
  <c r="F7" i="4" l="1"/>
  <c r="F6" i="4"/>
  <c r="F5" i="4"/>
  <c r="T7" i="4" l="1"/>
  <c r="L7" i="4"/>
  <c r="T6" i="4"/>
  <c r="L6" i="4"/>
  <c r="T5" i="4"/>
  <c r="L5" i="4"/>
  <c r="AE10" i="2"/>
  <c r="AF10" i="2" s="1"/>
  <c r="AF11" i="2" s="1"/>
  <c r="AC10" i="2"/>
  <c r="Z10" i="2"/>
  <c r="Y10" i="2"/>
  <c r="AB10" i="2" s="1"/>
  <c r="AC8" i="2"/>
  <c r="Z8" i="2"/>
  <c r="Y8" i="2"/>
  <c r="AB8" i="2" s="1"/>
  <c r="AC7" i="2"/>
  <c r="Z7" i="2"/>
  <c r="Y7" i="2"/>
  <c r="AB7" i="2" s="1"/>
  <c r="C7" i="2"/>
  <c r="B7" i="2"/>
  <c r="C6" i="2"/>
  <c r="B6" i="2"/>
  <c r="C5" i="2"/>
  <c r="B5" i="2"/>
  <c r="E28" i="3"/>
  <c r="D28" i="3"/>
  <c r="E27" i="3"/>
  <c r="D27" i="3"/>
  <c r="E26" i="3"/>
  <c r="D26" i="3"/>
  <c r="E25" i="3"/>
  <c r="D25" i="3"/>
  <c r="E20" i="3"/>
  <c r="D20" i="3"/>
  <c r="E19" i="3"/>
  <c r="D19" i="3"/>
  <c r="E18" i="3"/>
  <c r="D18" i="3"/>
  <c r="E17" i="3"/>
  <c r="D17" i="3"/>
  <c r="E12" i="3"/>
  <c r="D12" i="3"/>
  <c r="E11" i="3"/>
  <c r="D11" i="3"/>
  <c r="E10" i="3"/>
  <c r="D10" i="3"/>
  <c r="E9" i="3"/>
  <c r="D9" i="3"/>
  <c r="D203" i="1"/>
  <c r="D213" i="1" s="1"/>
  <c r="D223" i="1" s="1"/>
  <c r="D233" i="1" s="1"/>
  <c r="D243" i="1" s="1"/>
  <c r="D201" i="1"/>
  <c r="D211" i="1" s="1"/>
  <c r="D221" i="1" s="1"/>
  <c r="D231" i="1" s="1"/>
  <c r="D241" i="1" s="1"/>
  <c r="D199" i="1"/>
  <c r="D209" i="1" s="1"/>
  <c r="D219" i="1" s="1"/>
  <c r="D229" i="1" s="1"/>
  <c r="D239" i="1" s="1"/>
  <c r="D194" i="1"/>
  <c r="D204" i="1" s="1"/>
  <c r="D214" i="1" s="1"/>
  <c r="D224" i="1" s="1"/>
  <c r="D234" i="1" s="1"/>
  <c r="D244" i="1" s="1"/>
  <c r="D193" i="1"/>
  <c r="D191" i="1"/>
  <c r="D190" i="1"/>
  <c r="D200" i="1" s="1"/>
  <c r="D210" i="1" s="1"/>
  <c r="D220" i="1" s="1"/>
  <c r="D230" i="1" s="1"/>
  <c r="D240" i="1" s="1"/>
  <c r="D189" i="1"/>
  <c r="D184" i="1"/>
  <c r="D183" i="1"/>
  <c r="D182" i="1"/>
  <c r="D192" i="1" s="1"/>
  <c r="D202" i="1" s="1"/>
  <c r="D212" i="1" s="1"/>
  <c r="D222" i="1" s="1"/>
  <c r="D232" i="1" s="1"/>
  <c r="D242" i="1" s="1"/>
  <c r="D181" i="1"/>
  <c r="D180" i="1"/>
  <c r="D179" i="1"/>
  <c r="D178" i="1"/>
  <c r="D188" i="1" s="1"/>
  <c r="D198" i="1" s="1"/>
  <c r="D208" i="1" s="1"/>
  <c r="D218" i="1" s="1"/>
  <c r="D228" i="1" s="1"/>
  <c r="D238" i="1" s="1"/>
  <c r="D122" i="1"/>
  <c r="D132" i="1" s="1"/>
  <c r="D142" i="1" s="1"/>
  <c r="D152" i="1" s="1"/>
  <c r="D162" i="1" s="1"/>
  <c r="D121" i="1"/>
  <c r="D131" i="1" s="1"/>
  <c r="D141" i="1" s="1"/>
  <c r="D151" i="1" s="1"/>
  <c r="D161" i="1" s="1"/>
  <c r="D118" i="1"/>
  <c r="D128" i="1" s="1"/>
  <c r="D138" i="1" s="1"/>
  <c r="D148" i="1" s="1"/>
  <c r="D158" i="1" s="1"/>
  <c r="D113" i="1"/>
  <c r="D123" i="1" s="1"/>
  <c r="D133" i="1" s="1"/>
  <c r="D143" i="1" s="1"/>
  <c r="D153" i="1" s="1"/>
  <c r="D163" i="1" s="1"/>
  <c r="D112" i="1"/>
  <c r="D111" i="1"/>
  <c r="D109" i="1"/>
  <c r="D119" i="1" s="1"/>
  <c r="D108" i="1"/>
  <c r="D104" i="1"/>
  <c r="D114" i="1" s="1"/>
  <c r="D124" i="1" s="1"/>
  <c r="D134" i="1" s="1"/>
  <c r="D144" i="1" s="1"/>
  <c r="D154" i="1" s="1"/>
  <c r="D164" i="1" s="1"/>
  <c r="D103" i="1"/>
  <c r="D102" i="1"/>
  <c r="D101" i="1"/>
  <c r="D100" i="1"/>
  <c r="D110" i="1" s="1"/>
  <c r="D120" i="1" s="1"/>
  <c r="D130" i="1" s="1"/>
  <c r="D140" i="1" s="1"/>
  <c r="D150" i="1" s="1"/>
  <c r="D160" i="1" s="1"/>
  <c r="D99" i="1"/>
  <c r="D98" i="1"/>
  <c r="O94" i="1"/>
  <c r="D44" i="1"/>
  <c r="D54" i="1" s="1"/>
  <c r="D64" i="1" s="1"/>
  <c r="D74" i="1" s="1"/>
  <c r="D84" i="1" s="1"/>
  <c r="D40" i="1"/>
  <c r="D50" i="1" s="1"/>
  <c r="D60" i="1" s="1"/>
  <c r="D70" i="1" s="1"/>
  <c r="D80" i="1" s="1"/>
  <c r="D34" i="1"/>
  <c r="D32" i="1"/>
  <c r="D42" i="1" s="1"/>
  <c r="D52" i="1" s="1"/>
  <c r="D62" i="1" s="1"/>
  <c r="D72" i="1" s="1"/>
  <c r="D82" i="1" s="1"/>
  <c r="D30" i="1"/>
  <c r="P26" i="1"/>
  <c r="R13" i="1" s="1"/>
  <c r="P25" i="1"/>
  <c r="R11" i="1" s="1"/>
  <c r="P24" i="1"/>
  <c r="R7" i="1" s="1"/>
  <c r="D24" i="1"/>
  <c r="D23" i="1"/>
  <c r="D33" i="1" s="1"/>
  <c r="D43" i="1" s="1"/>
  <c r="D53" i="1" s="1"/>
  <c r="D63" i="1" s="1"/>
  <c r="D73" i="1" s="1"/>
  <c r="D83" i="1" s="1"/>
  <c r="D22" i="1"/>
  <c r="Q21" i="1"/>
  <c r="P21" i="1"/>
  <c r="D21" i="1"/>
  <c r="D31" i="1" s="1"/>
  <c r="D41" i="1" s="1"/>
  <c r="D51" i="1" s="1"/>
  <c r="D61" i="1" s="1"/>
  <c r="D71" i="1" s="1"/>
  <c r="D81" i="1" s="1"/>
  <c r="O20" i="1"/>
  <c r="Q19" i="1" s="1"/>
  <c r="R19" i="1" s="1"/>
  <c r="T19" i="1" s="1"/>
  <c r="D20" i="1"/>
  <c r="D19" i="1"/>
  <c r="D29" i="1" s="1"/>
  <c r="D39" i="1" s="1"/>
  <c r="D49" i="1" s="1"/>
  <c r="D59" i="1" s="1"/>
  <c r="D69" i="1" s="1"/>
  <c r="D79" i="1" s="1"/>
  <c r="D18" i="1"/>
  <c r="D28" i="1" s="1"/>
  <c r="D38" i="1" s="1"/>
  <c r="D48" i="1" s="1"/>
  <c r="D58" i="1" s="1"/>
  <c r="D68" i="1" s="1"/>
  <c r="D78" i="1" s="1"/>
  <c r="S14" i="1"/>
  <c r="U14" i="1" s="1"/>
  <c r="S13" i="1"/>
  <c r="U13" i="1" s="1"/>
  <c r="S12" i="1"/>
  <c r="U12" i="1" s="1"/>
  <c r="S11" i="1"/>
  <c r="U11" i="1" s="1"/>
  <c r="S10" i="1"/>
  <c r="U10" i="1" s="1"/>
  <c r="S9" i="1"/>
  <c r="U9" i="1" s="1"/>
  <c r="S8" i="1"/>
  <c r="U8" i="1" s="1"/>
  <c r="S7" i="1"/>
  <c r="U7" i="1" s="1"/>
  <c r="S6" i="1"/>
  <c r="U6" i="1" s="1"/>
  <c r="D155" i="1" l="1"/>
  <c r="D95" i="1"/>
  <c r="L104" i="1" s="1"/>
  <c r="R8" i="1"/>
  <c r="D75" i="1" s="1"/>
  <c r="R12" i="1"/>
  <c r="D237" i="1" s="1"/>
  <c r="R9" i="1"/>
  <c r="D157" i="1" s="1"/>
  <c r="R14" i="1"/>
  <c r="D205" i="1" s="1"/>
  <c r="R10" i="1"/>
  <c r="D156" i="1" s="1"/>
  <c r="R6" i="1"/>
  <c r="D67" i="1" s="1"/>
  <c r="D129" i="1"/>
  <c r="D139" i="1" s="1"/>
  <c r="D149" i="1" s="1"/>
  <c r="D159" i="1" s="1"/>
  <c r="D46" i="1"/>
  <c r="D26" i="1"/>
  <c r="L34" i="1" s="1"/>
  <c r="D66" i="1"/>
  <c r="D76" i="1"/>
  <c r="D226" i="1"/>
  <c r="D236" i="1"/>
  <c r="D206" i="1"/>
  <c r="D186" i="1"/>
  <c r="L194" i="1" s="1"/>
  <c r="D125" i="1"/>
  <c r="R21" i="1"/>
  <c r="T21" i="1" s="1"/>
  <c r="Q20" i="1"/>
  <c r="R20" i="1" s="1"/>
  <c r="T20" i="1" s="1"/>
  <c r="D135" i="1"/>
  <c r="D55" i="1" l="1"/>
  <c r="D15" i="1"/>
  <c r="L24" i="1" s="1"/>
  <c r="D45" i="1"/>
  <c r="L54" i="1" s="1"/>
  <c r="D146" i="1"/>
  <c r="D215" i="1"/>
  <c r="L214" i="1"/>
  <c r="D106" i="1"/>
  <c r="L114" i="1" s="1"/>
  <c r="D197" i="1"/>
  <c r="L204" i="1" s="1"/>
  <c r="D175" i="1"/>
  <c r="L184" i="1" s="1"/>
  <c r="D126" i="1"/>
  <c r="L134" i="1" s="1"/>
  <c r="D57" i="1"/>
  <c r="D77" i="1"/>
  <c r="L84" i="1" s="1"/>
  <c r="D37" i="1"/>
  <c r="L44" i="1" s="1"/>
  <c r="D147" i="1"/>
  <c r="D137" i="1"/>
  <c r="L144" i="1" s="1"/>
  <c r="D117" i="1"/>
  <c r="L124" i="1" s="1"/>
  <c r="D217" i="1"/>
  <c r="D227" i="1"/>
  <c r="L234" i="1" s="1"/>
  <c r="L74" i="1"/>
  <c r="D235" i="1"/>
  <c r="L244" i="1" s="1"/>
  <c r="L164" i="1"/>
  <c r="L64" i="1" l="1"/>
  <c r="L154" i="1"/>
  <c r="L224" i="1"/>
</calcChain>
</file>

<file path=xl/comments1.xml><?xml version="1.0" encoding="utf-8"?>
<comments xmlns="http://schemas.openxmlformats.org/spreadsheetml/2006/main">
  <authors>
    <author>Lin</author>
    <author>jianlong wo</author>
  </authors>
  <commentList>
    <comment ref="S5" authorId="0" shapeId="0">
      <text>
        <r>
          <rPr>
            <b/>
            <sz val="9"/>
            <rFont val="宋体"/>
            <family val="3"/>
            <charset val="134"/>
          </rPr>
          <t>Lin:</t>
        </r>
        <r>
          <rPr>
            <sz val="9"/>
            <rFont val="宋体"/>
            <family val="3"/>
            <charset val="134"/>
          </rPr>
          <t xml:space="preserve">
文档中G值</t>
        </r>
      </text>
    </comment>
    <comment ref="D8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中、高、核弹场单独填写</t>
        </r>
      </text>
    </comment>
    <comment ref="H1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炮倍数</t>
        </r>
      </text>
    </comment>
    <comment ref="H9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炮倍数</t>
        </r>
      </text>
    </comment>
    <comment ref="H17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炮倍数</t>
        </r>
      </text>
    </comment>
    <comment ref="H25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炮倍数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暂时废弃，放在JackpotPool表中</t>
        </r>
      </text>
    </comment>
  </commentList>
</comments>
</file>

<file path=xl/sharedStrings.xml><?xml version="1.0" encoding="utf-8"?>
<sst xmlns="http://schemas.openxmlformats.org/spreadsheetml/2006/main" count="411" uniqueCount="217">
  <si>
    <t>cs</t>
  </si>
  <si>
    <t>s</t>
  </si>
  <si>
    <t>int</t>
  </si>
  <si>
    <t>key</t>
  </si>
  <si>
    <t>roomId</t>
  </si>
  <si>
    <t>typeId</t>
  </si>
  <si>
    <t>multiples</t>
  </si>
  <si>
    <t>weight</t>
  </si>
  <si>
    <t>bossJackpot</t>
  </si>
  <si>
    <t>编号</t>
  </si>
  <si>
    <t>boss类型</t>
  </si>
  <si>
    <t>出现倍数</t>
  </si>
  <si>
    <t>出现权重</t>
  </si>
  <si>
    <t>奖金池档位：
1，5%；2，20%；3，50%</t>
  </si>
  <si>
    <t>捕获后出现概率</t>
  </si>
  <si>
    <t>外环</t>
  </si>
  <si>
    <t>中环</t>
  </si>
  <si>
    <t>内环</t>
  </si>
  <si>
    <t>真实奖池</t>
  </si>
  <si>
    <t>50倍</t>
  </si>
  <si>
    <t>300倍</t>
  </si>
  <si>
    <t>100倍</t>
  </si>
  <si>
    <t>450倍</t>
  </si>
  <si>
    <t>150倍</t>
  </si>
  <si>
    <t>600倍</t>
  </si>
  <si>
    <t>200倍</t>
  </si>
  <si>
    <t>下一环</t>
  </si>
  <si>
    <t>boss的value</t>
  </si>
  <si>
    <t>预计每天能产生</t>
  </si>
  <si>
    <t>展示奖池中位值</t>
  </si>
  <si>
    <t>中级场展示总奖池</t>
  </si>
  <si>
    <t>高级场展示总奖池</t>
  </si>
  <si>
    <t>弹头场展示总奖池</t>
  </si>
  <si>
    <t>真实奖池数</t>
  </si>
  <si>
    <t>中级场50%</t>
  </si>
  <si>
    <t>中级场20%</t>
  </si>
  <si>
    <t>中级场5%</t>
  </si>
  <si>
    <t>高级场50%</t>
  </si>
  <si>
    <t>高级场20%</t>
  </si>
  <si>
    <t>高级场5%</t>
  </si>
  <si>
    <t>核弹场50%</t>
  </si>
  <si>
    <t>核弹场20%</t>
  </si>
  <si>
    <t>核弹场5%</t>
  </si>
  <si>
    <t>BOSS类型</t>
  </si>
  <si>
    <t xml:space="preserve">BOSS类型描述 </t>
  </si>
  <si>
    <t>出现该类型BOSS要求：
[最低VIP,最低炮倍率,降级后BOSS类型]</t>
  </si>
  <si>
    <t>string</t>
  </si>
  <si>
    <t>id</t>
  </si>
  <si>
    <t>vipNeed</t>
  </si>
  <si>
    <t>paobeiNeed</t>
  </si>
  <si>
    <t>finalType</t>
  </si>
  <si>
    <r>
      <rPr>
        <sz val="9"/>
        <color theme="1"/>
        <rFont val="微软雅黑"/>
        <family val="2"/>
        <charset val="134"/>
      </rPr>
      <t xml:space="preserve">出现该类型BOSS要求：
</t>
    </r>
    <r>
      <rPr>
        <sz val="10"/>
        <color theme="1"/>
        <rFont val="宋体"/>
        <family val="3"/>
        <charset val="134"/>
        <scheme val="minor"/>
      </rPr>
      <t>最低炮倍率</t>
    </r>
  </si>
  <si>
    <r>
      <rPr>
        <sz val="9"/>
        <color theme="1"/>
        <rFont val="微软雅黑"/>
        <family val="2"/>
        <charset val="134"/>
      </rPr>
      <t xml:space="preserve">出现该类型BOSS要求：
</t>
    </r>
    <r>
      <rPr>
        <sz val="10"/>
        <color theme="1"/>
        <rFont val="宋体"/>
        <family val="3"/>
        <charset val="134"/>
        <scheme val="minor"/>
      </rPr>
      <t>降级后BOSS类型</t>
    </r>
  </si>
  <si>
    <t>无奖池</t>
  </si>
  <si>
    <t>[0,800,1]</t>
  </si>
  <si>
    <t>[1,2000,1]</t>
  </si>
  <si>
    <t>[5,5000,1]</t>
  </si>
  <si>
    <t>2,1</t>
  </si>
  <si>
    <t>5%,20%</t>
  </si>
  <si>
    <t>[1,2000,2]</t>
  </si>
  <si>
    <t>5%,50%</t>
  </si>
  <si>
    <t>[5,5000,2]</t>
  </si>
  <si>
    <t>3,1</t>
  </si>
  <si>
    <t>20%,50%</t>
  </si>
  <si>
    <t>[5,5000,3]</t>
  </si>
  <si>
    <t>5,2,1</t>
  </si>
  <si>
    <t>5%,20%,50%</t>
  </si>
  <si>
    <t>[5,5000,5]</t>
  </si>
  <si>
    <t>Aper</t>
  </si>
  <si>
    <t>Axper</t>
  </si>
  <si>
    <t>jackpotG</t>
  </si>
  <si>
    <t>奖池%类型</t>
  </si>
  <si>
    <t>奖池类型
5%=5/100</t>
  </si>
  <si>
    <t>服务器将按顺序依次判断A5、A20、A50是否累计满G5、G20、G50值</t>
  </si>
  <si>
    <t>当前版本*10后
房间最小炮倍</t>
  </si>
  <si>
    <t>奖池(旧)</t>
  </si>
  <si>
    <t>调整后1
房间最小炮倍</t>
  </si>
  <si>
    <t>最大炮倍</t>
  </si>
  <si>
    <t>奖池(新)</t>
  </si>
  <si>
    <t>调整后2
房间最小炮倍</t>
  </si>
  <si>
    <t>奖池(新)
最小</t>
  </si>
  <si>
    <t>奖池(新)
最大</t>
  </si>
  <si>
    <t>奖池(新)
平均</t>
  </si>
  <si>
    <t>奖池5%
最小值</t>
  </si>
  <si>
    <t>BOSS最大倍数
对应的金币值</t>
  </si>
  <si>
    <t>积累奖池速度</t>
  </si>
  <si>
    <t>新手场</t>
  </si>
  <si>
    <t>—</t>
  </si>
  <si>
    <t>10000000,4000000,1000000</t>
  </si>
  <si>
    <t>初级场</t>
  </si>
  <si>
    <t>中级场</t>
  </si>
  <si>
    <t>6000万</t>
  </si>
  <si>
    <t>1亿</t>
  </si>
  <si>
    <t>高级场</t>
  </si>
  <si>
    <t>1.2亿</t>
  </si>
  <si>
    <t>5亿</t>
  </si>
  <si>
    <t>竞技场</t>
  </si>
  <si>
    <t>核弹专场</t>
  </si>
  <si>
    <t>2.4亿</t>
  </si>
  <si>
    <t>10亿</t>
  </si>
  <si>
    <t>roomtype</t>
  </si>
  <si>
    <t>jackpotPer</t>
  </si>
  <si>
    <t>jackpotShowA0</t>
  </si>
  <si>
    <t>jackpotAddInterval</t>
  </si>
  <si>
    <t>AaddChangeTime</t>
  </si>
  <si>
    <t>AaddChangeNum</t>
  </si>
  <si>
    <t>AaddChangeTime1</t>
  </si>
  <si>
    <t>AaddChangeNum1</t>
  </si>
  <si>
    <t>AaddChangeTime2</t>
  </si>
  <si>
    <t>AaddChangeNum2</t>
  </si>
  <si>
    <t>jackpotTrackXZtime</t>
  </si>
  <si>
    <t>jackpotTrackXZRange</t>
  </si>
  <si>
    <t>jackpotTrack</t>
  </si>
  <si>
    <t>jackpotTrackFrequency</t>
  </si>
  <si>
    <t>jackpotFishid</t>
  </si>
  <si>
    <t>服务器每1s增加1667金币</t>
  </si>
  <si>
    <t>在范围内，每20秒随机1次</t>
  </si>
  <si>
    <r>
      <rPr>
        <sz val="8"/>
        <color theme="1"/>
        <rFont val="微软雅黑"/>
        <family val="2"/>
        <charset val="134"/>
      </rPr>
      <t>5.1随机规则，</t>
    </r>
    <r>
      <rPr>
        <b/>
        <sz val="8"/>
        <color rgb="FFFF0000"/>
        <rFont val="微软雅黑"/>
        <family val="2"/>
        <charset val="134"/>
      </rPr>
      <t>50</t>
    </r>
    <r>
      <rPr>
        <sz val="8"/>
        <color theme="1"/>
        <rFont val="微软雅黑"/>
        <family val="2"/>
        <charset val="134"/>
      </rPr>
      <t>表示概率权重，1-概率部分为不变的情况</t>
    </r>
  </si>
  <si>
    <t>奖金池修正时间间隔，秒</t>
  </si>
  <si>
    <t>1200秒后强制的修正范围</t>
  </si>
  <si>
    <r>
      <rPr>
        <sz val="8"/>
        <color theme="1"/>
        <rFont val="微软雅黑"/>
        <family val="2"/>
        <charset val="134"/>
      </rPr>
      <t xml:space="preserve">彩金鱼track
</t>
    </r>
    <r>
      <rPr>
        <sz val="8"/>
        <color rgb="FFFF0000"/>
        <rFont val="微软雅黑"/>
        <family val="2"/>
        <charset val="134"/>
      </rPr>
      <t>目前生效的是全局表该字段</t>
    </r>
  </si>
  <si>
    <t>彩金鱼出现频率 单位秒</t>
  </si>
  <si>
    <r>
      <rPr>
        <sz val="8"/>
        <color theme="1"/>
        <rFont val="微软雅黑"/>
        <family val="2"/>
        <charset val="134"/>
      </rPr>
      <t xml:space="preserve">彩金鱼id
</t>
    </r>
    <r>
      <rPr>
        <sz val="8"/>
        <color rgb="FFFF0000"/>
        <rFont val="微软雅黑"/>
        <family val="2"/>
        <charset val="134"/>
      </rPr>
      <t>目前生效的是全局表该字段</t>
    </r>
  </si>
  <si>
    <t>50</t>
  </si>
  <si>
    <t>20</t>
  </si>
  <si>
    <t>[[25,-18903,3780],[25,-189038,151230],[20,-378075,3482075],[10,-5671134,5644669],[20,0,0]]</t>
  </si>
  <si>
    <t>10</t>
  </si>
  <si>
    <t>[[70,-4725945,283556],[30,0,0]]</t>
  </si>
  <si>
    <t>1200</t>
  </si>
  <si>
    <t>205</t>
  </si>
  <si>
    <t>43</t>
  </si>
  <si>
    <t>[[25,-203029,40600],[25,-2030406,1624319],[20,-40608120,37400067],[10,-60912180,60627922],[20,0,0]]</t>
  </si>
  <si>
    <t>[[70,-150760150,3045609],[30,0,0]]</t>
  </si>
  <si>
    <t>[[70,-3045609,50760150],[30,0,0]]</t>
  </si>
  <si>
    <t>[[25,-280056,56012],[25,-2800560,2240448],[20,-56011200,51586316],[10,-84016800,83624720],[20,0,0]]</t>
  </si>
  <si>
    <t>[[70,-70014000,4200840],[30,0,0]]</t>
  </si>
  <si>
    <t>[[70,-4200840,70014000],[30,0,0]]</t>
  </si>
  <si>
    <r>
      <t>开火累计奖池分配权重
，</t>
    </r>
    <r>
      <rPr>
        <sz val="9"/>
        <color rgb="FFFF0000"/>
        <rFont val="微软雅黑"/>
        <family val="2"/>
        <charset val="134"/>
      </rPr>
      <t>玩家不能累计的奖池类型权重=0</t>
    </r>
    <phoneticPr fontId="25" type="noConversion"/>
  </si>
  <si>
    <r>
      <t xml:space="preserve">出现该类型BOSS要求：
</t>
    </r>
    <r>
      <rPr>
        <sz val="10"/>
        <color theme="1"/>
        <rFont val="宋体"/>
        <family val="3"/>
        <charset val="134"/>
        <scheme val="minor"/>
      </rPr>
      <t xml:space="preserve">最低VIP
</t>
    </r>
    <r>
      <rPr>
        <b/>
        <sz val="9"/>
        <color rgb="FFFF0000"/>
        <rFont val="宋体"/>
        <family val="3"/>
        <charset val="134"/>
        <scheme val="minor"/>
      </rPr>
      <t>修改后记得调整奖金池档位中的VIP</t>
    </r>
    <phoneticPr fontId="25" type="noConversion"/>
  </si>
  <si>
    <r>
      <t xml:space="preserve">累计奖池需要的vip最低等级
</t>
    </r>
    <r>
      <rPr>
        <sz val="9"/>
        <color rgb="FFFF0000"/>
        <rFont val="微软雅黑"/>
        <family val="2"/>
        <charset val="134"/>
      </rPr>
      <t>与奖金BOSSLV表中的最低VIP有关系</t>
    </r>
    <phoneticPr fontId="25" type="noConversion"/>
  </si>
  <si>
    <t>掉50%需要V2，5000炮，掉20%需要V1，2000炮</t>
    <phoneticPr fontId="25" type="noConversion"/>
  </si>
  <si>
    <t>vipMin</t>
    <phoneticPr fontId="25" type="noConversion"/>
  </si>
  <si>
    <r>
      <t xml:space="preserve">服务器将按顺序依次判断A5、A20、A50是否累计满G5、G20、G50值
</t>
    </r>
    <r>
      <rPr>
        <sz val="8"/>
        <color rgb="FFFF0000"/>
        <rFont val="微软雅黑"/>
        <family val="2"/>
        <charset val="134"/>
      </rPr>
      <t>暂时废弃</t>
    </r>
    <phoneticPr fontId="25" type="noConversion"/>
  </si>
  <si>
    <t>展示奖池A初始值为120000000</t>
    <phoneticPr fontId="25" type="noConversion"/>
  </si>
  <si>
    <t>s</t>
    <phoneticPr fontId="25" type="noConversion"/>
  </si>
  <si>
    <t>int</t>
    <phoneticPr fontId="25" type="noConversion"/>
  </si>
  <si>
    <t>Hz</t>
    <phoneticPr fontId="25" type="noConversion"/>
  </si>
  <si>
    <t>每个类型房间百分比奖池有频率限制，N小时/1ci
0表示无限制</t>
    <phoneticPr fontId="25" type="noConversion"/>
  </si>
  <si>
    <t>600</t>
    <phoneticPr fontId="25" type="noConversion"/>
  </si>
  <si>
    <t>s</t>
    <phoneticPr fontId="25" type="noConversion"/>
  </si>
  <si>
    <t>int</t>
    <phoneticPr fontId="25" type="noConversion"/>
  </si>
  <si>
    <t>rechargeHit</t>
    <phoneticPr fontId="25" type="noConversion"/>
  </si>
  <si>
    <t>充值体验阶段不破产必中
0不可以必中
1可必中</t>
    <phoneticPr fontId="25" type="noConversion"/>
  </si>
  <si>
    <t>房间id
1新手,2初级
3中级,4高级7顶级
5竞技场,6弹头场</t>
    <phoneticPr fontId="25" type="noConversion"/>
  </si>
  <si>
    <t>floors</t>
    <phoneticPr fontId="25" type="noConversion"/>
  </si>
  <si>
    <t>int</t>
    <phoneticPr fontId="25" type="noConversion"/>
  </si>
  <si>
    <t>s</t>
    <phoneticPr fontId="25" type="noConversion"/>
  </si>
  <si>
    <t>奖池保底值
如果奖池扣减后低于此值，则将奖池置为此值。</t>
    <phoneticPr fontId="25" type="noConversion"/>
  </si>
  <si>
    <t>deductible</t>
    <phoneticPr fontId="25" type="noConversion"/>
  </si>
  <si>
    <t>1</t>
    <phoneticPr fontId="25" type="noConversion"/>
  </si>
  <si>
    <t>[[25,-280056,56012],[25,-2800560,2240448],[20,-56011200,51586316],[10,-84016800,83624720],[20,0,0]]</t>
    <phoneticPr fontId="25" type="noConversion"/>
  </si>
  <si>
    <t>jackpotShowRange</t>
    <phoneticPr fontId="25" type="noConversion"/>
  </si>
  <si>
    <t>奖池超过jackpotShowRange的最大值后，随机方式趋向递减</t>
    <phoneticPr fontId="25" type="noConversion"/>
  </si>
  <si>
    <t>奖池超过jackpotShowRange的最大值后，每10s随机1次</t>
    <phoneticPr fontId="25" type="noConversion"/>
  </si>
  <si>
    <t>[[70,-283556,4725945],[30,0,0]]</t>
    <phoneticPr fontId="25" type="noConversion"/>
  </si>
  <si>
    <t>奖池小于jackpotShowRange的最小值后，每10s随机1次</t>
    <phoneticPr fontId="25" type="noConversion"/>
  </si>
  <si>
    <t>奖池小于jackpotShowRange的最小值后，随机方式趋向递增</t>
    <phoneticPr fontId="25" type="noConversion"/>
  </si>
  <si>
    <t>奖池的期望波动范围</t>
    <phoneticPr fontId="25" type="noConversion"/>
  </si>
  <si>
    <t>[[70,-70014000,4200840],[30,0,0]]</t>
    <phoneticPr fontId="25" type="noConversion"/>
  </si>
  <si>
    <t>950000000</t>
    <phoneticPr fontId="25" type="noConversion"/>
  </si>
  <si>
    <t>cardValue</t>
    <phoneticPr fontId="25" type="noConversion"/>
  </si>
  <si>
    <t>95000000</t>
    <phoneticPr fontId="25" type="noConversion"/>
  </si>
  <si>
    <t>1</t>
    <phoneticPr fontId="25" type="noConversion"/>
  </si>
  <si>
    <t>龙珠</t>
    <phoneticPr fontId="25" type="noConversion"/>
  </si>
  <si>
    <t>龙王</t>
    <phoneticPr fontId="25" type="noConversion"/>
  </si>
  <si>
    <t>寻宝鱼</t>
    <phoneticPr fontId="25" type="noConversion"/>
  </si>
  <si>
    <t>奖池</t>
    <phoneticPr fontId="25" type="noConversion"/>
  </si>
  <si>
    <t>9500倍</t>
    <phoneticPr fontId="25" type="noConversion"/>
  </si>
  <si>
    <t>中级，高级</t>
    <phoneticPr fontId="25" type="noConversion"/>
  </si>
  <si>
    <t>9500倍概率</t>
    <phoneticPr fontId="25" type="noConversion"/>
  </si>
  <si>
    <t>14250概率</t>
    <phoneticPr fontId="25" type="noConversion"/>
  </si>
  <si>
    <t>总计</t>
    <phoneticPr fontId="25" type="noConversion"/>
  </si>
  <si>
    <t>500倍</t>
    <phoneticPr fontId="25" type="noConversion"/>
  </si>
  <si>
    <t>中奖后是否扣减奖池</t>
    <phoneticPr fontId="25" type="noConversion"/>
  </si>
  <si>
    <t>int</t>
    <phoneticPr fontId="25" type="noConversion"/>
  </si>
  <si>
    <t>Bet</t>
    <phoneticPr fontId="25" type="noConversion"/>
  </si>
  <si>
    <t>倍率基数</t>
    <phoneticPr fontId="25" type="noConversion"/>
  </si>
  <si>
    <t>cs</t>
    <phoneticPr fontId="25" type="noConversion"/>
  </si>
  <si>
    <t>cs</t>
    <phoneticPr fontId="25" type="noConversion"/>
  </si>
  <si>
    <t>1</t>
  </si>
  <si>
    <t>[[25,-3781,756],[25,-37808,30246],[20,-75615,696415],[10,-1134227,1128933],[20,0,0]]</t>
  </si>
  <si>
    <t>[[70,-945189,56711],[30,0,0]]</t>
  </si>
  <si>
    <t>[[70,-56711,945189],[30,0,0]]</t>
  </si>
  <si>
    <t>600</t>
  </si>
  <si>
    <t>9500000</t>
    <phoneticPr fontId="25" type="noConversion"/>
  </si>
  <si>
    <t>0</t>
    <phoneticPr fontId="25" type="noConversion"/>
  </si>
  <si>
    <t>0</t>
    <phoneticPr fontId="25" type="noConversion"/>
  </si>
  <si>
    <t>0</t>
    <phoneticPr fontId="25" type="noConversion"/>
  </si>
  <si>
    <t>s</t>
    <phoneticPr fontId="25" type="noConversion"/>
  </si>
  <si>
    <t>int</t>
    <phoneticPr fontId="25" type="noConversion"/>
  </si>
  <si>
    <t>新号创建后的初始能量</t>
    <phoneticPr fontId="25" type="noConversion"/>
  </si>
  <si>
    <t>initialGame</t>
    <phoneticPr fontId="25" type="noConversion"/>
  </si>
  <si>
    <t>s</t>
    <phoneticPr fontId="25" type="noConversion"/>
  </si>
  <si>
    <t>string</t>
    <phoneticPr fontId="25" type="noConversion"/>
  </si>
  <si>
    <t>[1,7]</t>
    <phoneticPr fontId="25" type="noConversion"/>
  </si>
  <si>
    <t>initialEnergy</t>
    <phoneticPr fontId="25" type="noConversion"/>
  </si>
  <si>
    <t>首次玩这个房间的[游戏类型,奖励id]，不配表示没有这个首次设定
1：寻宝鱼</t>
    <phoneticPr fontId="25" type="noConversion"/>
  </si>
  <si>
    <t>500</t>
  </si>
  <si>
    <t>500</t>
    <phoneticPr fontId="25" type="noConversion"/>
  </si>
  <si>
    <t>500</t>
    <phoneticPr fontId="25" type="noConversion"/>
  </si>
  <si>
    <r>
      <t>高级场中每次开火存储金币比例为p（暂定0.5%</t>
    </r>
    <r>
      <rPr>
        <sz val="6"/>
        <color theme="1"/>
        <rFont val="微软雅黑"/>
        <family val="2"/>
        <charset val="134"/>
      </rPr>
      <t>0</t>
    </r>
    <r>
      <rPr>
        <sz val="8"/>
        <color theme="1"/>
        <rFont val="微软雅黑"/>
        <family val="2"/>
        <charset val="134"/>
      </rPr>
      <t>，可配置）,0.5%</t>
    </r>
    <r>
      <rPr>
        <sz val="6"/>
        <color theme="1"/>
        <rFont val="微软雅黑"/>
        <family val="2"/>
        <charset val="134"/>
      </rPr>
      <t>0</t>
    </r>
    <r>
      <rPr>
        <sz val="8"/>
        <color theme="1"/>
        <rFont val="微软雅黑"/>
        <family val="2"/>
        <charset val="134"/>
      </rPr>
      <t>=50/10000，同时高级场默认能量E=基础默认能量E-jackpotPer（</t>
    </r>
    <r>
      <rPr>
        <sz val="8"/>
        <color rgb="FFFF0000"/>
        <rFont val="微软雅黑"/>
        <family val="2"/>
        <charset val="134"/>
      </rPr>
      <t>废弃）</t>
    </r>
    <phoneticPr fontId="25" type="noConversion"/>
  </si>
  <si>
    <t>房间id
1新手,2初级
3中级,4高级7顶级
5竞技场,6弹头场,20签到</t>
    <phoneticPr fontId="25" type="noConversion"/>
  </si>
  <si>
    <t>12500000</t>
    <phoneticPr fontId="25" type="noConversion"/>
  </si>
  <si>
    <t>[[100,-104016,-84016],[0,0,0]]</t>
    <phoneticPr fontId="25" type="noConversion"/>
  </si>
  <si>
    <t>[[100,84016,104016],[0,0,0]]</t>
    <phoneticPr fontId="25" type="noConversion"/>
  </si>
  <si>
    <t>[[25,-2800,560],[25,-18005,12404],[20,-46011,41586],[10,-84016,83624],[20,0,0]]</t>
    <phoneticPr fontId="25" type="noConversion"/>
  </si>
  <si>
    <t>卡牌价值（倍率基数的倍数）
小游戏卡牌期期望值=
Bet*cardValue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</si>
</sst>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000000"/>
    <numFmt numFmtId="178" formatCode="0.000000000000000000%"/>
  </numFmts>
  <fonts count="31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8"/>
      <color rgb="FF7030A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i/>
      <u/>
      <sz val="11"/>
      <color rgb="FFFF0000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sz val="11"/>
      <color rgb="FF7030A0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9.75"/>
      <color rgb="FF676A6C"/>
      <name val="Helvetica"/>
      <family val="2"/>
    </font>
    <font>
      <sz val="9.75"/>
      <color rgb="FF676A6C"/>
      <name val="Helvetica"/>
      <family val="2"/>
    </font>
    <font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6"/>
      <color theme="1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rgb="FFFF0000"/>
      <name val="宋体"/>
      <family val="3"/>
      <charset val="134"/>
      <scheme val="minor"/>
    </font>
    <font>
      <b/>
      <sz val="10"/>
      <color rgb="FF7030A0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8"/>
      <color theme="1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theme="3" tint="0.799768059327982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5F5F6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EBEBEB"/>
      </left>
      <right style="medium">
        <color rgb="FFE7E7E7"/>
      </right>
      <top style="medium">
        <color rgb="FFEBEBEB"/>
      </top>
      <bottom style="medium">
        <color rgb="FFDDDDDD"/>
      </bottom>
      <diagonal/>
    </border>
    <border>
      <left style="medium">
        <color rgb="FFE7E7E7"/>
      </left>
      <right style="medium">
        <color rgb="FFE7E7E7"/>
      </right>
      <top style="medium">
        <color rgb="FFEBEBEB"/>
      </top>
      <bottom style="medium">
        <color rgb="FFDDDDDD"/>
      </bottom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 style="medium">
        <color rgb="FFE7E7E7"/>
      </bottom>
      <diagonal/>
    </border>
    <border>
      <left style="medium">
        <color rgb="FFE7E7E7"/>
      </left>
      <right style="medium">
        <color rgb="FFE7E7E7"/>
      </right>
      <top style="medium">
        <color rgb="FFE7EAEC"/>
      </top>
      <bottom style="medium">
        <color rgb="FFE7E7E7"/>
      </bottom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 style="medium">
        <color rgb="FFE7E7E7"/>
      </left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 style="medium">
        <color rgb="FFE7E7E7"/>
      </left>
      <right style="medium">
        <color rgb="FFEBEBEB"/>
      </right>
      <top style="medium">
        <color rgb="FFEBEBEB"/>
      </top>
      <bottom style="medium">
        <color rgb="FFDDDDDD"/>
      </bottom>
      <diagonal/>
    </border>
    <border>
      <left style="medium">
        <color rgb="FFE7E7E7"/>
      </left>
      <right style="medium">
        <color rgb="FFEBEBEB"/>
      </right>
      <top style="medium">
        <color rgb="FFE7EAEC"/>
      </top>
      <bottom style="medium">
        <color rgb="FFE7E7E7"/>
      </bottom>
      <diagonal/>
    </border>
    <border>
      <left style="medium">
        <color rgb="FFE7E7E7"/>
      </left>
      <right style="medium">
        <color rgb="FFEBEBEB"/>
      </right>
      <top style="medium">
        <color rgb="FFE7EAEC"/>
      </top>
      <bottom style="medium">
        <color rgb="FFEBEBEB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7" fillId="0" borderId="0" applyFont="0" applyFill="0" applyBorder="0" applyAlignment="0" applyProtection="0">
      <alignment vertical="center"/>
    </xf>
    <xf numFmtId="0" fontId="17" fillId="0" borderId="0"/>
  </cellStyleXfs>
  <cellXfs count="114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4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49" fontId="1" fillId="0" borderId="0" xfId="0" applyNumberFormat="1" applyFont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9" fillId="0" borderId="0" xfId="0" applyFont="1" applyFill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" fillId="0" borderId="7" xfId="0" applyFont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11" fillId="0" borderId="7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177" fontId="2" fillId="0" borderId="8" xfId="0" applyNumberFormat="1" applyFont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177" fontId="2" fillId="0" borderId="9" xfId="0" applyNumberFormat="1" applyFont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1" fillId="5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9" fontId="2" fillId="0" borderId="0" xfId="0" applyNumberFormat="1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1" fillId="10" borderId="0" xfId="0" applyFont="1" applyFill="1" applyAlignment="1">
      <alignment horizontal="left" vertical="center"/>
    </xf>
    <xf numFmtId="9" fontId="1" fillId="0" borderId="0" xfId="0" applyNumberFormat="1" applyFont="1" applyFill="1" applyAlignment="1">
      <alignment horizontal="left" vertical="center"/>
    </xf>
    <xf numFmtId="9" fontId="8" fillId="0" borderId="0" xfId="1" applyFont="1" applyFill="1" applyAlignment="1">
      <alignment horizontal="left" vertical="center"/>
    </xf>
    <xf numFmtId="176" fontId="1" fillId="0" borderId="0" xfId="1" applyNumberFormat="1" applyFont="1" applyAlignment="1">
      <alignment horizontal="left"/>
    </xf>
    <xf numFmtId="0" fontId="1" fillId="11" borderId="0" xfId="0" applyFont="1" applyFill="1" applyAlignment="1">
      <alignment horizontal="left" vertical="center"/>
    </xf>
    <xf numFmtId="0" fontId="1" fillId="12" borderId="0" xfId="0" applyFont="1" applyFill="1" applyAlignment="1">
      <alignment horizontal="left" vertical="center"/>
    </xf>
    <xf numFmtId="9" fontId="1" fillId="5" borderId="0" xfId="0" applyNumberFormat="1" applyFont="1" applyFill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9" fontId="1" fillId="13" borderId="0" xfId="0" applyNumberFormat="1" applyFont="1" applyFill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9" fontId="1" fillId="14" borderId="0" xfId="0" applyNumberFormat="1" applyFont="1" applyFill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4" fillId="15" borderId="10" xfId="0" applyFont="1" applyFill="1" applyBorder="1" applyAlignment="1">
      <alignment horizontal="left" vertical="top" wrapText="1"/>
    </xf>
    <xf numFmtId="0" fontId="14" fillId="15" borderId="11" xfId="0" applyFont="1" applyFill="1" applyBorder="1" applyAlignment="1">
      <alignment horizontal="left" vertical="top" wrapText="1"/>
    </xf>
    <xf numFmtId="0" fontId="15" fillId="16" borderId="12" xfId="0" applyFont="1" applyFill="1" applyBorder="1" applyAlignment="1">
      <alignment vertical="top" wrapText="1"/>
    </xf>
    <xf numFmtId="0" fontId="15" fillId="16" borderId="13" xfId="0" applyFont="1" applyFill="1" applyBorder="1" applyAlignment="1">
      <alignment vertical="top" wrapText="1"/>
    </xf>
    <xf numFmtId="0" fontId="15" fillId="17" borderId="14" xfId="0" applyFont="1" applyFill="1" applyBorder="1" applyAlignment="1">
      <alignment vertical="top" wrapText="1"/>
    </xf>
    <xf numFmtId="0" fontId="15" fillId="17" borderId="15" xfId="0" applyFont="1" applyFill="1" applyBorder="1" applyAlignment="1">
      <alignment vertical="top" wrapText="1"/>
    </xf>
    <xf numFmtId="0" fontId="14" fillId="15" borderId="16" xfId="0" applyFont="1" applyFill="1" applyBorder="1" applyAlignment="1">
      <alignment horizontal="left" vertical="top" wrapText="1"/>
    </xf>
    <xf numFmtId="9" fontId="15" fillId="16" borderId="13" xfId="0" applyNumberFormat="1" applyFont="1" applyFill="1" applyBorder="1" applyAlignment="1">
      <alignment vertical="top" wrapText="1"/>
    </xf>
    <xf numFmtId="0" fontId="15" fillId="16" borderId="17" xfId="0" applyFont="1" applyFill="1" applyBorder="1" applyAlignment="1">
      <alignment vertical="top" wrapText="1"/>
    </xf>
    <xf numFmtId="9" fontId="15" fillId="17" borderId="15" xfId="0" applyNumberFormat="1" applyFont="1" applyFill="1" applyBorder="1" applyAlignment="1">
      <alignment vertical="top" wrapText="1"/>
    </xf>
    <xf numFmtId="0" fontId="15" fillId="17" borderId="18" xfId="0" applyFont="1" applyFill="1" applyBorder="1" applyAlignment="1">
      <alignment vertical="top" wrapText="1"/>
    </xf>
    <xf numFmtId="0" fontId="16" fillId="0" borderId="0" xfId="0" applyFont="1" applyFill="1" applyAlignment="1">
      <alignment horizontal="left" vertical="center"/>
    </xf>
    <xf numFmtId="0" fontId="26" fillId="3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/>
    </xf>
    <xf numFmtId="0" fontId="28" fillId="3" borderId="1" xfId="0" applyFont="1" applyFill="1" applyBorder="1" applyAlignment="1">
      <alignment horizontal="left"/>
    </xf>
    <xf numFmtId="0" fontId="28" fillId="4" borderId="1" xfId="0" applyFont="1" applyFill="1" applyBorder="1" applyAlignment="1">
      <alignment horizontal="left"/>
    </xf>
    <xf numFmtId="0" fontId="29" fillId="3" borderId="1" xfId="0" applyFont="1" applyFill="1" applyBorder="1" applyAlignment="1">
      <alignment horizontal="left" vertical="center" wrapText="1"/>
    </xf>
    <xf numFmtId="1" fontId="1" fillId="0" borderId="0" xfId="0" applyNumberFormat="1" applyFont="1" applyFill="1" applyAlignment="1">
      <alignment horizontal="left" vertical="center"/>
    </xf>
    <xf numFmtId="0" fontId="1" fillId="2" borderId="19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 vertical="center"/>
    </xf>
    <xf numFmtId="0" fontId="30" fillId="2" borderId="20" xfId="0" applyFont="1" applyFill="1" applyBorder="1" applyAlignment="1">
      <alignment horizontal="left" vertical="center" wrapText="1"/>
    </xf>
    <xf numFmtId="0" fontId="1" fillId="0" borderId="0" xfId="2" applyFont="1" applyAlignment="1">
      <alignment horizontal="left"/>
    </xf>
    <xf numFmtId="0" fontId="3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/>
    </xf>
    <xf numFmtId="0" fontId="1" fillId="2" borderId="1" xfId="2" applyFont="1" applyFill="1" applyBorder="1" applyAlignment="1">
      <alignment horizontal="left"/>
    </xf>
    <xf numFmtId="10" fontId="1" fillId="0" borderId="0" xfId="1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0" fontId="1" fillId="0" borderId="0" xfId="0" applyNumberFormat="1" applyFont="1" applyAlignment="1">
      <alignment horizontal="right"/>
    </xf>
    <xf numFmtId="178" fontId="1" fillId="0" borderId="0" xfId="0" applyNumberFormat="1" applyFont="1" applyAlignment="1">
      <alignment horizontal="left"/>
    </xf>
    <xf numFmtId="9" fontId="1" fillId="0" borderId="0" xfId="0" applyNumberFormat="1" applyFont="1" applyAlignment="1">
      <alignment horizontal="left"/>
    </xf>
    <xf numFmtId="49" fontId="1" fillId="0" borderId="0" xfId="2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3">
    <cellStyle name="百分比" xfId="1" builtinId="5"/>
    <cellStyle name="常规" xfId="0" builtinId="0"/>
    <cellStyle name="常规 2" xfId="2"/>
  </cellStyles>
  <dxfs count="23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414020</xdr:colOff>
      <xdr:row>24</xdr:row>
      <xdr:rowOff>19050</xdr:rowOff>
    </xdr:from>
    <xdr:to>
      <xdr:col>19</xdr:col>
      <xdr:colOff>321310</xdr:colOff>
      <xdr:row>33</xdr:row>
      <xdr:rowOff>63500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42440" y="5558790"/>
          <a:ext cx="1746250" cy="1930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331470</xdr:colOff>
      <xdr:row>0</xdr:row>
      <xdr:rowOff>129541</xdr:rowOff>
    </xdr:from>
    <xdr:to>
      <xdr:col>13</xdr:col>
      <xdr:colOff>388620</xdr:colOff>
      <xdr:row>2</xdr:row>
      <xdr:rowOff>118047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9545" y="129540"/>
          <a:ext cx="4457700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24"/>
  <sheetViews>
    <sheetView workbookViewId="0">
      <pane xSplit="3" ySplit="4" topLeftCell="D275" activePane="bottomRight" state="frozen"/>
      <selection pane="topRight"/>
      <selection pane="bottomLeft"/>
      <selection pane="bottomRight" activeCell="L1" sqref="L1:M1"/>
    </sheetView>
  </sheetViews>
  <sheetFormatPr defaultColWidth="9" defaultRowHeight="15.6" x14ac:dyDescent="0.35"/>
  <cols>
    <col min="1" max="1" width="9" style="2"/>
    <col min="2" max="2" width="15.33203125" style="2" customWidth="1"/>
    <col min="3" max="3" width="7.109375" style="2" customWidth="1"/>
    <col min="4" max="4" width="10.77734375" style="2" customWidth="1"/>
    <col min="5" max="5" width="10.5546875" style="2" bestFit="1" customWidth="1"/>
    <col min="6" max="6" width="23.44140625" style="2" customWidth="1"/>
    <col min="7" max="7" width="13.109375" style="2" bestFit="1" customWidth="1"/>
    <col min="8" max="8" width="9.6640625" style="2" customWidth="1"/>
    <col min="9" max="9" width="9.21875" style="2" customWidth="1"/>
    <col min="10" max="10" width="9" style="2"/>
    <col min="11" max="11" width="12.44140625" style="2" customWidth="1"/>
    <col min="12" max="14" width="9" style="2"/>
    <col min="15" max="15" width="17.6640625" style="2" customWidth="1"/>
    <col min="16" max="16" width="15" style="2" customWidth="1"/>
    <col min="17" max="17" width="18.77734375" style="2" customWidth="1"/>
    <col min="18" max="18" width="14.109375" style="2"/>
    <col min="19" max="19" width="12.21875" style="2" customWidth="1"/>
    <col min="20" max="20" width="14.109375" style="2"/>
    <col min="21" max="21" width="11.21875" style="2"/>
    <col min="22" max="24" width="9" style="2"/>
    <col min="25" max="25" width="10" style="2"/>
    <col min="26" max="27" width="9" style="2"/>
    <col min="28" max="28" width="10.5546875" style="2" customWidth="1"/>
    <col min="29" max="29" width="9.5546875" style="2" customWidth="1"/>
    <col min="30" max="30" width="9" style="2"/>
    <col min="31" max="31" width="11.21875" style="2"/>
    <col min="32" max="16384" width="9" style="2"/>
  </cols>
  <sheetData>
    <row r="1" spans="1:21" ht="17.25" customHeight="1" x14ac:dyDescent="0.35">
      <c r="A1" s="4" t="s">
        <v>0</v>
      </c>
      <c r="B1" s="4" t="s">
        <v>0</v>
      </c>
      <c r="C1" s="4" t="s">
        <v>0</v>
      </c>
      <c r="D1" s="4" t="s">
        <v>0</v>
      </c>
      <c r="E1" s="4" t="s">
        <v>1</v>
      </c>
      <c r="F1" s="4" t="s">
        <v>0</v>
      </c>
      <c r="G1" s="4" t="s">
        <v>149</v>
      </c>
    </row>
    <row r="2" spans="1:21" ht="17.25" customHeight="1" x14ac:dyDescent="0.35">
      <c r="A2" s="15" t="s">
        <v>2</v>
      </c>
      <c r="B2" s="15" t="s">
        <v>2</v>
      </c>
      <c r="C2" s="15" t="s">
        <v>2</v>
      </c>
      <c r="D2" s="15" t="s">
        <v>2</v>
      </c>
      <c r="E2" s="15" t="s">
        <v>2</v>
      </c>
      <c r="F2" s="15" t="s">
        <v>2</v>
      </c>
      <c r="G2" s="15" t="s">
        <v>150</v>
      </c>
    </row>
    <row r="3" spans="1:21" ht="17.25" customHeight="1" x14ac:dyDescent="0.35">
      <c r="A3" s="15" t="s">
        <v>3</v>
      </c>
      <c r="B3" s="52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151</v>
      </c>
    </row>
    <row r="4" spans="1:21" ht="52.2" customHeight="1" x14ac:dyDescent="0.35">
      <c r="A4" s="17" t="s">
        <v>9</v>
      </c>
      <c r="B4" s="8" t="s">
        <v>153</v>
      </c>
      <c r="C4" s="17" t="s">
        <v>10</v>
      </c>
      <c r="D4" s="17" t="s">
        <v>11</v>
      </c>
      <c r="E4" s="17" t="s">
        <v>12</v>
      </c>
      <c r="F4" s="17" t="s">
        <v>13</v>
      </c>
      <c r="G4" s="17" t="s">
        <v>152</v>
      </c>
      <c r="H4" s="19"/>
      <c r="J4" s="1" t="s">
        <v>14</v>
      </c>
    </row>
    <row r="5" spans="1:21" x14ac:dyDescent="0.35">
      <c r="A5" s="2">
        <v>1</v>
      </c>
      <c r="B5" s="53">
        <v>3</v>
      </c>
      <c r="C5" s="55">
        <v>1</v>
      </c>
      <c r="D5" s="9">
        <v>0</v>
      </c>
      <c r="E5" s="89">
        <v>0</v>
      </c>
      <c r="F5" s="9">
        <v>1</v>
      </c>
      <c r="G5" s="9">
        <v>0</v>
      </c>
      <c r="H5" s="55"/>
      <c r="I5" s="9"/>
      <c r="J5" s="9">
        <f>E5/SUM(E5:E14)</f>
        <v>0</v>
      </c>
      <c r="K5" s="9"/>
      <c r="O5" s="59" t="s">
        <v>15</v>
      </c>
      <c r="P5" s="60" t="s">
        <v>16</v>
      </c>
      <c r="Q5" s="64" t="s">
        <v>17</v>
      </c>
      <c r="R5" s="9"/>
      <c r="S5" s="65" t="s">
        <v>18</v>
      </c>
      <c r="T5" s="9"/>
    </row>
    <row r="6" spans="1:21" x14ac:dyDescent="0.35">
      <c r="A6" s="2">
        <v>2</v>
      </c>
      <c r="B6" s="53">
        <v>3</v>
      </c>
      <c r="C6" s="55">
        <v>1</v>
      </c>
      <c r="D6" s="9">
        <v>0</v>
      </c>
      <c r="E6" s="89">
        <v>0</v>
      </c>
      <c r="F6" s="9">
        <v>2</v>
      </c>
      <c r="G6" s="9">
        <v>0</v>
      </c>
      <c r="H6" s="55"/>
      <c r="I6" s="9"/>
      <c r="J6" s="9">
        <f>E6/SUM(E5:E14)</f>
        <v>0</v>
      </c>
      <c r="K6" s="9"/>
      <c r="O6" s="9" t="s">
        <v>19</v>
      </c>
      <c r="P6" s="9" t="s">
        <v>20</v>
      </c>
      <c r="Q6" s="66">
        <v>0.5</v>
      </c>
      <c r="R6" s="9">
        <f>$P$24*Q6</f>
        <v>47500000</v>
      </c>
      <c r="S6" s="67">
        <f>P27</f>
        <v>11340000</v>
      </c>
      <c r="T6" s="9">
        <v>1</v>
      </c>
      <c r="U6" s="2">
        <f>S6*T6</f>
        <v>11340000</v>
      </c>
    </row>
    <row r="7" spans="1:21" x14ac:dyDescent="0.35">
      <c r="A7" s="2">
        <v>3</v>
      </c>
      <c r="B7" s="53">
        <v>3</v>
      </c>
      <c r="C7" s="55">
        <v>1</v>
      </c>
      <c r="D7" s="9">
        <v>0</v>
      </c>
      <c r="E7" s="89">
        <v>0</v>
      </c>
      <c r="F7" s="9">
        <v>3</v>
      </c>
      <c r="G7" s="9">
        <v>0</v>
      </c>
      <c r="H7" s="55"/>
      <c r="I7" s="9"/>
      <c r="J7" s="9">
        <f>E7/SUM(E5:E14)</f>
        <v>0</v>
      </c>
      <c r="K7" s="9"/>
      <c r="O7" s="9" t="s">
        <v>21</v>
      </c>
      <c r="P7" s="9" t="s">
        <v>22</v>
      </c>
      <c r="Q7" s="66">
        <v>0.2</v>
      </c>
      <c r="R7" s="9">
        <f>$P$24*Q7</f>
        <v>19000000</v>
      </c>
      <c r="S7" s="67">
        <f>P28</f>
        <v>4536000</v>
      </c>
      <c r="T7" s="9">
        <v>5</v>
      </c>
      <c r="U7" s="2">
        <f t="shared" ref="U7:U14" si="0">S7*T7</f>
        <v>22680000</v>
      </c>
    </row>
    <row r="8" spans="1:21" x14ac:dyDescent="0.35">
      <c r="A8" s="2">
        <v>4</v>
      </c>
      <c r="B8" s="53">
        <v>3</v>
      </c>
      <c r="C8" s="55">
        <v>1</v>
      </c>
      <c r="D8" s="53">
        <v>300</v>
      </c>
      <c r="E8" s="89">
        <v>2500</v>
      </c>
      <c r="F8" s="9">
        <v>0</v>
      </c>
      <c r="G8" s="9">
        <v>0</v>
      </c>
      <c r="H8" s="55"/>
      <c r="I8" s="9"/>
      <c r="J8" s="9">
        <f>E8/SUM(E5:E14)</f>
        <v>0.25</v>
      </c>
      <c r="K8" s="9"/>
      <c r="O8" s="9" t="s">
        <v>23</v>
      </c>
      <c r="P8" s="9" t="s">
        <v>24</v>
      </c>
      <c r="Q8" s="66">
        <v>0.05</v>
      </c>
      <c r="R8" s="9">
        <f>$P$24*Q8</f>
        <v>4750000</v>
      </c>
      <c r="S8" s="67">
        <f>P29</f>
        <v>1134000</v>
      </c>
      <c r="T8" s="9">
        <v>14</v>
      </c>
      <c r="U8" s="2">
        <f t="shared" si="0"/>
        <v>15876000</v>
      </c>
    </row>
    <row r="9" spans="1:21" x14ac:dyDescent="0.35">
      <c r="A9" s="2">
        <v>5</v>
      </c>
      <c r="B9" s="53">
        <v>3</v>
      </c>
      <c r="C9" s="55">
        <v>1</v>
      </c>
      <c r="D9" s="53">
        <v>600</v>
      </c>
      <c r="E9" s="89">
        <v>2500</v>
      </c>
      <c r="F9" s="9">
        <v>0</v>
      </c>
      <c r="G9" s="9">
        <v>0</v>
      </c>
      <c r="H9" s="55"/>
      <c r="I9" s="9"/>
      <c r="J9" s="9">
        <f>E9/SUM(E5:E14)</f>
        <v>0.25</v>
      </c>
      <c r="K9" s="9"/>
      <c r="O9" s="9" t="s">
        <v>25</v>
      </c>
      <c r="P9" s="9" t="s">
        <v>26</v>
      </c>
      <c r="Q9" s="68">
        <v>0.5</v>
      </c>
      <c r="R9" s="9">
        <f>$P$25*Q9</f>
        <v>475000000</v>
      </c>
      <c r="S9" s="69">
        <f t="shared" ref="S9:S14" si="1">P30</f>
        <v>121800000</v>
      </c>
      <c r="T9" s="9"/>
      <c r="U9" s="2">
        <f t="shared" si="0"/>
        <v>0</v>
      </c>
    </row>
    <row r="10" spans="1:21" x14ac:dyDescent="0.35">
      <c r="A10" s="2">
        <v>6</v>
      </c>
      <c r="B10" s="53">
        <v>3</v>
      </c>
      <c r="C10" s="55">
        <v>1</v>
      </c>
      <c r="D10" s="53">
        <v>450</v>
      </c>
      <c r="E10" s="89">
        <v>2500</v>
      </c>
      <c r="F10" s="9">
        <v>0</v>
      </c>
      <c r="G10" s="9">
        <v>0</v>
      </c>
      <c r="H10" s="55"/>
      <c r="I10" s="9"/>
      <c r="J10" s="9">
        <f>E10/SUM(E5:E14)</f>
        <v>0.25</v>
      </c>
      <c r="K10" s="9"/>
      <c r="O10" s="9" t="s">
        <v>26</v>
      </c>
      <c r="P10" s="9"/>
      <c r="Q10" s="68">
        <v>0.2</v>
      </c>
      <c r="R10" s="9">
        <f>$P$25*Q10</f>
        <v>190000000</v>
      </c>
      <c r="S10" s="69">
        <f t="shared" si="1"/>
        <v>48720000</v>
      </c>
      <c r="T10" s="9">
        <v>1</v>
      </c>
      <c r="U10" s="2">
        <f t="shared" si="0"/>
        <v>48720000</v>
      </c>
    </row>
    <row r="11" spans="1:21" x14ac:dyDescent="0.35">
      <c r="A11" s="2">
        <v>7</v>
      </c>
      <c r="B11" s="53">
        <v>3</v>
      </c>
      <c r="C11" s="55">
        <v>1</v>
      </c>
      <c r="D11" s="53">
        <v>50</v>
      </c>
      <c r="E11" s="89">
        <v>500</v>
      </c>
      <c r="F11" s="9">
        <v>0</v>
      </c>
      <c r="G11" s="9">
        <v>1</v>
      </c>
      <c r="H11" s="55"/>
      <c r="I11" s="9"/>
      <c r="J11" s="9">
        <f>E11/SUM(E5:E14)</f>
        <v>0.05</v>
      </c>
      <c r="K11" s="9"/>
      <c r="Q11" s="68">
        <v>0.05</v>
      </c>
      <c r="R11" s="9">
        <f>$P$25*Q11</f>
        <v>47500000</v>
      </c>
      <c r="S11" s="69">
        <f t="shared" si="1"/>
        <v>12180000</v>
      </c>
      <c r="T11" s="9">
        <v>6</v>
      </c>
      <c r="U11" s="2">
        <f t="shared" si="0"/>
        <v>73080000</v>
      </c>
    </row>
    <row r="12" spans="1:21" x14ac:dyDescent="0.35">
      <c r="A12" s="2">
        <v>8</v>
      </c>
      <c r="B12" s="53">
        <v>3</v>
      </c>
      <c r="C12" s="55">
        <v>1</v>
      </c>
      <c r="D12" s="53">
        <v>150</v>
      </c>
      <c r="E12" s="89">
        <v>500</v>
      </c>
      <c r="F12" s="9">
        <v>0</v>
      </c>
      <c r="G12" s="9">
        <v>1</v>
      </c>
      <c r="H12" s="55"/>
      <c r="I12" s="9"/>
      <c r="J12" s="9">
        <f>E12/SUM(E5:E14)</f>
        <v>0.05</v>
      </c>
      <c r="K12" s="9"/>
      <c r="Q12" s="70">
        <v>0.5</v>
      </c>
      <c r="R12" s="2">
        <f>$P$26*Q12</f>
        <v>712500000</v>
      </c>
      <c r="S12" s="71">
        <f t="shared" si="1"/>
        <v>168000000</v>
      </c>
      <c r="T12" s="9"/>
      <c r="U12" s="2">
        <f t="shared" si="0"/>
        <v>0</v>
      </c>
    </row>
    <row r="13" spans="1:21" x14ac:dyDescent="0.35">
      <c r="A13" s="2">
        <v>9</v>
      </c>
      <c r="B13" s="53">
        <v>3</v>
      </c>
      <c r="C13" s="55">
        <v>1</v>
      </c>
      <c r="D13" s="53">
        <v>200</v>
      </c>
      <c r="E13" s="89">
        <v>500</v>
      </c>
      <c r="F13" s="9">
        <v>0</v>
      </c>
      <c r="G13" s="9">
        <v>1</v>
      </c>
      <c r="H13" s="55"/>
      <c r="I13" s="9"/>
      <c r="J13" s="9">
        <f>E13/SUM(E5:E14)</f>
        <v>0.05</v>
      </c>
      <c r="K13" s="9"/>
      <c r="L13" s="9"/>
      <c r="Q13" s="70">
        <v>0.2</v>
      </c>
      <c r="R13" s="2">
        <f>$P$26*Q13</f>
        <v>285000000</v>
      </c>
      <c r="S13" s="71">
        <f t="shared" si="1"/>
        <v>67200000</v>
      </c>
      <c r="T13" s="9"/>
      <c r="U13" s="2">
        <f t="shared" si="0"/>
        <v>0</v>
      </c>
    </row>
    <row r="14" spans="1:21" x14ac:dyDescent="0.35">
      <c r="A14" s="2">
        <v>10</v>
      </c>
      <c r="B14" s="53">
        <v>3</v>
      </c>
      <c r="C14" s="55">
        <v>1</v>
      </c>
      <c r="D14" s="53">
        <v>100</v>
      </c>
      <c r="E14" s="89">
        <v>1000</v>
      </c>
      <c r="F14" s="9">
        <v>0</v>
      </c>
      <c r="G14" s="9">
        <v>1</v>
      </c>
      <c r="H14" s="55"/>
      <c r="I14" s="9"/>
      <c r="J14" s="9">
        <f>E14/SUM(E5:E14)</f>
        <v>0.1</v>
      </c>
      <c r="K14" s="9" t="s">
        <v>27</v>
      </c>
      <c r="L14" s="53">
        <f>SUMPRODUCT(D5:D14,J5:J14)</f>
        <v>367.5</v>
      </c>
      <c r="O14" s="9"/>
      <c r="P14" s="9"/>
      <c r="Q14" s="70">
        <v>0.05</v>
      </c>
      <c r="R14" s="2">
        <f>$P$26*Q14</f>
        <v>71250000</v>
      </c>
      <c r="S14" s="71">
        <f t="shared" si="1"/>
        <v>16800000</v>
      </c>
      <c r="T14" s="9">
        <v>2</v>
      </c>
      <c r="U14" s="2">
        <f t="shared" si="0"/>
        <v>33600000</v>
      </c>
    </row>
    <row r="15" spans="1:21" x14ac:dyDescent="0.35">
      <c r="A15" s="2">
        <v>11</v>
      </c>
      <c r="B15" s="53">
        <v>3</v>
      </c>
      <c r="C15" s="23">
        <v>2</v>
      </c>
      <c r="D15" s="57">
        <f>(R8-S8)/H15</f>
        <v>1808</v>
      </c>
      <c r="E15" s="89">
        <v>500</v>
      </c>
      <c r="F15" s="9">
        <v>1</v>
      </c>
      <c r="G15" s="9">
        <f>G5</f>
        <v>0</v>
      </c>
      <c r="H15" s="58">
        <v>2000</v>
      </c>
      <c r="I15" s="57"/>
      <c r="J15" s="9">
        <f>E15/SUM(E15:E24)</f>
        <v>0.05</v>
      </c>
      <c r="K15" s="61">
        <v>0.05</v>
      </c>
      <c r="L15" s="9"/>
      <c r="O15" s="9"/>
      <c r="P15" s="9"/>
      <c r="Q15" s="9"/>
      <c r="R15" s="9"/>
      <c r="S15" s="9"/>
      <c r="T15" s="9"/>
    </row>
    <row r="16" spans="1:21" x14ac:dyDescent="0.35">
      <c r="A16" s="2">
        <v>12</v>
      </c>
      <c r="B16" s="53">
        <v>3</v>
      </c>
      <c r="C16" s="23">
        <v>2</v>
      </c>
      <c r="D16" s="9">
        <v>0</v>
      </c>
      <c r="E16" s="89">
        <v>0</v>
      </c>
      <c r="F16" s="9">
        <v>2</v>
      </c>
      <c r="G16" s="9">
        <f t="shared" ref="G16:G79" si="2">G6</f>
        <v>0</v>
      </c>
      <c r="H16" s="9"/>
      <c r="I16" s="9"/>
      <c r="J16" s="9">
        <f>E16/SUM(E15:E24)</f>
        <v>0</v>
      </c>
      <c r="K16" s="61"/>
      <c r="L16" s="9"/>
      <c r="O16" s="9"/>
      <c r="P16" s="9"/>
      <c r="Q16" s="9"/>
      <c r="R16" s="9"/>
      <c r="S16" s="9"/>
      <c r="T16" s="9"/>
    </row>
    <row r="17" spans="1:30" x14ac:dyDescent="0.35">
      <c r="A17" s="2">
        <v>13</v>
      </c>
      <c r="B17" s="53">
        <v>3</v>
      </c>
      <c r="C17" s="55">
        <v>2</v>
      </c>
      <c r="D17" s="9">
        <v>0</v>
      </c>
      <c r="E17" s="89">
        <v>0</v>
      </c>
      <c r="F17" s="9">
        <v>3</v>
      </c>
      <c r="G17" s="9">
        <f t="shared" si="2"/>
        <v>0</v>
      </c>
      <c r="H17" s="9"/>
      <c r="I17" s="9"/>
      <c r="J17" s="9">
        <f>E17/SUM(E15:E24)</f>
        <v>0</v>
      </c>
      <c r="K17" s="61"/>
      <c r="L17" s="9"/>
      <c r="O17" s="9"/>
      <c r="P17" s="9"/>
      <c r="Q17" s="9"/>
      <c r="R17" s="9"/>
      <c r="S17" s="9"/>
      <c r="T17" s="9"/>
    </row>
    <row r="18" spans="1:30" x14ac:dyDescent="0.35">
      <c r="A18" s="2">
        <v>14</v>
      </c>
      <c r="B18" s="53">
        <v>3</v>
      </c>
      <c r="C18" s="23">
        <v>2</v>
      </c>
      <c r="D18" s="9">
        <f>D8</f>
        <v>300</v>
      </c>
      <c r="E18" s="89">
        <v>2500</v>
      </c>
      <c r="F18" s="9">
        <v>0</v>
      </c>
      <c r="G18" s="9">
        <f t="shared" si="2"/>
        <v>0</v>
      </c>
      <c r="H18" s="9"/>
      <c r="I18" s="9"/>
      <c r="J18" s="9">
        <f>E18/SUM(E15:E24)</f>
        <v>0.25</v>
      </c>
      <c r="K18" s="9"/>
      <c r="L18" s="9"/>
      <c r="O18" s="9"/>
      <c r="P18" s="9"/>
      <c r="Q18" s="9"/>
      <c r="R18" s="9"/>
      <c r="S18" s="9"/>
      <c r="T18" s="9" t="s">
        <v>28</v>
      </c>
    </row>
    <row r="19" spans="1:30" x14ac:dyDescent="0.35">
      <c r="A19" s="2">
        <v>15</v>
      </c>
      <c r="B19" s="53">
        <v>3</v>
      </c>
      <c r="C19" s="55">
        <v>2</v>
      </c>
      <c r="D19" s="9">
        <f t="shared" ref="D19:D24" si="3">D9</f>
        <v>600</v>
      </c>
      <c r="E19" s="89">
        <v>2500</v>
      </c>
      <c r="F19" s="9">
        <v>0</v>
      </c>
      <c r="G19" s="9">
        <f t="shared" si="2"/>
        <v>0</v>
      </c>
      <c r="H19" s="9"/>
      <c r="I19" s="9"/>
      <c r="J19" s="9">
        <f>E19/SUM(E15:E24)</f>
        <v>0.25</v>
      </c>
      <c r="K19" s="9"/>
      <c r="L19" s="9"/>
      <c r="O19" s="9"/>
      <c r="P19" s="62">
        <v>0.3</v>
      </c>
      <c r="Q19" s="9">
        <f>$O$20*P19</f>
        <v>8626084.5494999997</v>
      </c>
      <c r="R19" s="9">
        <f t="shared" ref="R19:R21" si="4">S6/Q19</f>
        <v>1.3146173023144445</v>
      </c>
      <c r="S19" s="61">
        <v>0.5</v>
      </c>
      <c r="T19" s="9">
        <f t="shared" ref="T19:T21" si="5">1/R19</f>
        <v>0.76067764986772479</v>
      </c>
    </row>
    <row r="20" spans="1:30" x14ac:dyDescent="0.35">
      <c r="A20" s="2">
        <v>16</v>
      </c>
      <c r="B20" s="53">
        <v>3</v>
      </c>
      <c r="C20" s="23">
        <v>2</v>
      </c>
      <c r="D20" s="9">
        <f t="shared" si="3"/>
        <v>450</v>
      </c>
      <c r="E20" s="89">
        <v>2500</v>
      </c>
      <c r="F20" s="9">
        <v>0</v>
      </c>
      <c r="G20" s="9">
        <f t="shared" si="2"/>
        <v>0</v>
      </c>
      <c r="H20" s="9"/>
      <c r="I20" s="9"/>
      <c r="J20" s="9">
        <f>E20/SUM(E15:E24)</f>
        <v>0.25</v>
      </c>
      <c r="K20" s="9"/>
      <c r="L20" s="9"/>
      <c r="O20" s="9">
        <f>5750723033*0.005</f>
        <v>28753615.164999999</v>
      </c>
      <c r="P20" s="62">
        <v>0.3</v>
      </c>
      <c r="Q20" s="9">
        <f>$O$20*P20</f>
        <v>8626084.5494999997</v>
      </c>
      <c r="R20" s="9">
        <f t="shared" si="4"/>
        <v>0.52584692092577778</v>
      </c>
      <c r="S20" s="61">
        <v>0.2</v>
      </c>
      <c r="T20" s="9">
        <f t="shared" si="5"/>
        <v>1.9016941246693122</v>
      </c>
      <c r="W20" s="72"/>
      <c r="X20" s="73"/>
      <c r="Y20" s="73"/>
      <c r="Z20" s="73"/>
      <c r="AA20" s="73"/>
      <c r="AB20" s="73"/>
      <c r="AC20" s="73"/>
      <c r="AD20" s="78"/>
    </row>
    <row r="21" spans="1:30" x14ac:dyDescent="0.35">
      <c r="A21" s="2">
        <v>17</v>
      </c>
      <c r="B21" s="53">
        <v>3</v>
      </c>
      <c r="C21" s="55">
        <v>2</v>
      </c>
      <c r="D21" s="9">
        <f t="shared" si="3"/>
        <v>50</v>
      </c>
      <c r="E21" s="89">
        <v>500</v>
      </c>
      <c r="F21" s="9">
        <v>0</v>
      </c>
      <c r="G21" s="9">
        <f t="shared" si="2"/>
        <v>1</v>
      </c>
      <c r="H21" s="9"/>
      <c r="I21" s="9"/>
      <c r="J21" s="9">
        <f>E21/SUM(E15:E24)</f>
        <v>0.05</v>
      </c>
      <c r="K21" s="9"/>
      <c r="L21" s="9"/>
      <c r="O21" s="9"/>
      <c r="P21" s="62">
        <f>1-P19-P20</f>
        <v>0.39999999999999997</v>
      </c>
      <c r="Q21" s="9">
        <f>$O$20*P21</f>
        <v>11501446.065999998</v>
      </c>
      <c r="R21" s="9">
        <f t="shared" si="4"/>
        <v>9.8596297673583355E-2</v>
      </c>
      <c r="S21" s="61">
        <v>0.05</v>
      </c>
      <c r="T21" s="9">
        <f t="shared" si="5"/>
        <v>10.142368664902996</v>
      </c>
      <c r="W21" s="74"/>
      <c r="X21" s="75"/>
      <c r="Y21" s="75"/>
      <c r="Z21" s="75"/>
      <c r="AA21" s="79"/>
      <c r="AB21" s="75"/>
      <c r="AC21" s="75"/>
      <c r="AD21" s="80"/>
    </row>
    <row r="22" spans="1:30" x14ac:dyDescent="0.35">
      <c r="A22" s="2">
        <v>18</v>
      </c>
      <c r="B22" s="53">
        <v>3</v>
      </c>
      <c r="C22" s="23">
        <v>2</v>
      </c>
      <c r="D22" s="9">
        <f t="shared" si="3"/>
        <v>150</v>
      </c>
      <c r="E22" s="89">
        <v>500</v>
      </c>
      <c r="F22" s="9">
        <v>0</v>
      </c>
      <c r="G22" s="9">
        <f t="shared" si="2"/>
        <v>1</v>
      </c>
      <c r="H22" s="9"/>
      <c r="I22" s="9"/>
      <c r="J22" s="9">
        <f>E22/SUM(E15:E24)</f>
        <v>0.05</v>
      </c>
      <c r="K22" s="9"/>
      <c r="L22" s="9"/>
      <c r="M22" s="63"/>
      <c r="O22" s="9"/>
      <c r="P22" s="9"/>
      <c r="Q22" s="9"/>
      <c r="R22" s="9"/>
      <c r="S22" s="9"/>
      <c r="T22" s="9"/>
      <c r="W22" s="76"/>
      <c r="X22" s="77"/>
      <c r="Y22" s="77"/>
      <c r="Z22" s="77"/>
      <c r="AA22" s="81"/>
      <c r="AB22" s="77"/>
      <c r="AC22" s="77"/>
      <c r="AD22" s="82"/>
    </row>
    <row r="23" spans="1:30" x14ac:dyDescent="0.35">
      <c r="A23" s="2">
        <v>19</v>
      </c>
      <c r="B23" s="53">
        <v>3</v>
      </c>
      <c r="C23" s="55">
        <v>2</v>
      </c>
      <c r="D23" s="9">
        <f t="shared" si="3"/>
        <v>200</v>
      </c>
      <c r="E23" s="89">
        <v>500</v>
      </c>
      <c r="F23" s="9">
        <v>0</v>
      </c>
      <c r="G23" s="9">
        <f t="shared" si="2"/>
        <v>1</v>
      </c>
      <c r="H23" s="9"/>
      <c r="I23" s="9"/>
      <c r="J23" s="9">
        <f>E23/SUM(E15:E24)</f>
        <v>0.05</v>
      </c>
      <c r="K23" s="9"/>
      <c r="L23" s="9"/>
      <c r="M23" s="55"/>
      <c r="O23" s="9"/>
      <c r="P23" s="9"/>
      <c r="Q23" s="9"/>
      <c r="R23" s="9"/>
      <c r="S23" s="9"/>
      <c r="T23" s="9"/>
    </row>
    <row r="24" spans="1:30" x14ac:dyDescent="0.35">
      <c r="A24" s="2">
        <v>20</v>
      </c>
      <c r="B24" s="53">
        <v>3</v>
      </c>
      <c r="C24" s="23">
        <v>2</v>
      </c>
      <c r="D24" s="9">
        <f t="shared" si="3"/>
        <v>100</v>
      </c>
      <c r="E24" s="89">
        <v>500</v>
      </c>
      <c r="F24" s="9">
        <v>0</v>
      </c>
      <c r="G24" s="9">
        <f t="shared" si="2"/>
        <v>1</v>
      </c>
      <c r="H24" s="9"/>
      <c r="I24" s="9"/>
      <c r="J24" s="9">
        <f>E24/SUM(E15:E24)</f>
        <v>0.05</v>
      </c>
      <c r="K24" s="9" t="s">
        <v>27</v>
      </c>
      <c r="L24" s="53">
        <f>SUMPRODUCT(D15:D24,J15:J24)</f>
        <v>452.9</v>
      </c>
      <c r="M24" s="55"/>
      <c r="O24" s="9" t="s">
        <v>29</v>
      </c>
      <c r="P24" s="60" t="str">
        <f>'奖金池奖池|JackpotPool'!J5</f>
        <v>95000000</v>
      </c>
      <c r="Q24" s="9" t="s">
        <v>30</v>
      </c>
      <c r="R24" s="9"/>
      <c r="S24" s="9"/>
      <c r="T24" s="9"/>
    </row>
    <row r="25" spans="1:30" x14ac:dyDescent="0.35">
      <c r="A25" s="2">
        <v>21</v>
      </c>
      <c r="B25" s="53">
        <v>3</v>
      </c>
      <c r="C25" s="55">
        <v>3</v>
      </c>
      <c r="D25" s="9">
        <v>0</v>
      </c>
      <c r="E25" s="89">
        <v>0</v>
      </c>
      <c r="F25" s="9">
        <v>1</v>
      </c>
      <c r="G25" s="9">
        <f t="shared" si="2"/>
        <v>0</v>
      </c>
      <c r="H25" s="9"/>
      <c r="I25" s="9"/>
      <c r="J25" s="9">
        <f>E25/SUM(E25:E34)</f>
        <v>0</v>
      </c>
      <c r="K25" s="9"/>
      <c r="M25" s="55"/>
      <c r="O25" s="9"/>
      <c r="P25" s="9" t="str">
        <f>'奖金池奖池|JackpotPool'!J6</f>
        <v>950000000</v>
      </c>
      <c r="Q25" s="9" t="s">
        <v>31</v>
      </c>
      <c r="R25" s="9"/>
      <c r="S25" s="9"/>
      <c r="T25" s="9"/>
    </row>
    <row r="26" spans="1:30" x14ac:dyDescent="0.35">
      <c r="A26" s="2">
        <v>22</v>
      </c>
      <c r="B26" s="53">
        <v>3</v>
      </c>
      <c r="C26" s="55">
        <v>3</v>
      </c>
      <c r="D26" s="57">
        <f>(R7-S7)/H26</f>
        <v>7232</v>
      </c>
      <c r="E26" s="89">
        <v>500</v>
      </c>
      <c r="F26" s="9">
        <v>2</v>
      </c>
      <c r="G26" s="9">
        <f t="shared" si="2"/>
        <v>0</v>
      </c>
      <c r="H26" s="58">
        <v>2000</v>
      </c>
      <c r="I26" s="57"/>
      <c r="J26" s="9">
        <f>E26/SUM(E25:E34)</f>
        <v>0.05</v>
      </c>
      <c r="K26" s="61">
        <v>0.2</v>
      </c>
      <c r="L26" s="9"/>
      <c r="M26" s="9"/>
      <c r="N26" s="9"/>
      <c r="O26" s="9"/>
      <c r="P26" s="9">
        <f>'奖金池奖池|JackpotPool'!J7</f>
        <v>1425000000</v>
      </c>
      <c r="Q26" s="9" t="s">
        <v>32</v>
      </c>
      <c r="R26" s="9"/>
      <c r="S26" s="9"/>
      <c r="T26" s="9"/>
      <c r="U26" s="9"/>
      <c r="V26" s="9"/>
      <c r="W26" s="9"/>
      <c r="X26" s="9"/>
    </row>
    <row r="27" spans="1:30" x14ac:dyDescent="0.35">
      <c r="A27" s="2">
        <v>23</v>
      </c>
      <c r="B27" s="53">
        <v>3</v>
      </c>
      <c r="C27" s="55">
        <v>3</v>
      </c>
      <c r="D27" s="9">
        <v>0</v>
      </c>
      <c r="E27" s="89">
        <v>0</v>
      </c>
      <c r="F27" s="9">
        <v>3</v>
      </c>
      <c r="G27" s="9">
        <f t="shared" si="2"/>
        <v>0</v>
      </c>
      <c r="H27" s="9"/>
      <c r="I27" s="9"/>
      <c r="J27" s="9">
        <f>E27/SUM(E25:E34)</f>
        <v>0</v>
      </c>
      <c r="K27" s="61"/>
      <c r="L27" s="9"/>
      <c r="M27" s="9"/>
      <c r="N27" s="9"/>
      <c r="O27" s="9" t="s">
        <v>33</v>
      </c>
      <c r="P27" s="9">
        <v>11340000</v>
      </c>
      <c r="Q27" s="9" t="s">
        <v>34</v>
      </c>
      <c r="S27" s="9"/>
      <c r="T27" s="9"/>
      <c r="U27" s="9"/>
      <c r="V27" s="9"/>
      <c r="W27" s="9"/>
      <c r="X27" s="9"/>
    </row>
    <row r="28" spans="1:30" x14ac:dyDescent="0.35">
      <c r="A28" s="2">
        <v>24</v>
      </c>
      <c r="B28" s="53">
        <v>3</v>
      </c>
      <c r="C28" s="55">
        <v>3</v>
      </c>
      <c r="D28" s="9">
        <f>D18</f>
        <v>300</v>
      </c>
      <c r="E28" s="89">
        <v>2500</v>
      </c>
      <c r="F28" s="9">
        <v>0</v>
      </c>
      <c r="G28" s="9">
        <f t="shared" si="2"/>
        <v>0</v>
      </c>
      <c r="H28" s="9"/>
      <c r="I28" s="9"/>
      <c r="J28" s="9">
        <f>E28/SUM(E25:E34)</f>
        <v>0.25</v>
      </c>
      <c r="K28" s="9"/>
      <c r="L28" s="9"/>
      <c r="M28" s="9"/>
      <c r="N28" s="9"/>
      <c r="O28" s="9"/>
      <c r="P28" s="2">
        <v>4536000</v>
      </c>
      <c r="Q28" s="9" t="s">
        <v>35</v>
      </c>
      <c r="S28" s="9"/>
      <c r="T28" s="9"/>
      <c r="U28" s="9"/>
      <c r="V28" s="9"/>
      <c r="W28" s="9"/>
      <c r="X28" s="9"/>
    </row>
    <row r="29" spans="1:30" x14ac:dyDescent="0.35">
      <c r="A29" s="2">
        <v>25</v>
      </c>
      <c r="B29" s="53">
        <v>3</v>
      </c>
      <c r="C29" s="55">
        <v>3</v>
      </c>
      <c r="D29" s="9">
        <f t="shared" ref="D29:D34" si="6">D19</f>
        <v>600</v>
      </c>
      <c r="E29" s="89">
        <v>2500</v>
      </c>
      <c r="F29" s="9">
        <v>0</v>
      </c>
      <c r="G29" s="9">
        <f t="shared" si="2"/>
        <v>0</v>
      </c>
      <c r="H29" s="9"/>
      <c r="I29" s="9"/>
      <c r="J29" s="9">
        <f>E29/SUM(E25:E34)</f>
        <v>0.25</v>
      </c>
      <c r="K29" s="9"/>
      <c r="L29" s="9"/>
      <c r="M29" s="9"/>
      <c r="N29" s="9"/>
      <c r="O29" s="9"/>
      <c r="P29" s="9">
        <v>1134000</v>
      </c>
      <c r="Q29" s="9" t="s">
        <v>36</v>
      </c>
      <c r="S29" s="9"/>
      <c r="T29" s="9"/>
      <c r="U29" s="9"/>
      <c r="V29" s="9"/>
      <c r="W29" s="9"/>
      <c r="X29" s="9"/>
    </row>
    <row r="30" spans="1:30" x14ac:dyDescent="0.35">
      <c r="A30" s="2">
        <v>26</v>
      </c>
      <c r="B30" s="53">
        <v>3</v>
      </c>
      <c r="C30" s="55">
        <v>3</v>
      </c>
      <c r="D30" s="9">
        <f t="shared" si="6"/>
        <v>450</v>
      </c>
      <c r="E30" s="89">
        <v>2500</v>
      </c>
      <c r="F30" s="9">
        <v>0</v>
      </c>
      <c r="G30" s="9">
        <f t="shared" si="2"/>
        <v>0</v>
      </c>
      <c r="H30" s="9"/>
      <c r="I30" s="9"/>
      <c r="J30" s="9">
        <f>E30/SUM(E25:E34)</f>
        <v>0.25</v>
      </c>
      <c r="K30" s="9"/>
      <c r="L30" s="9"/>
      <c r="M30" s="9"/>
      <c r="N30" s="9"/>
      <c r="O30" s="9"/>
      <c r="P30" s="9">
        <v>121800000</v>
      </c>
      <c r="Q30" s="9" t="s">
        <v>37</v>
      </c>
      <c r="R30" s="9"/>
      <c r="S30" s="9"/>
      <c r="T30" s="9"/>
      <c r="U30" s="9"/>
      <c r="V30" s="9"/>
      <c r="W30" s="9"/>
      <c r="X30" s="9"/>
    </row>
    <row r="31" spans="1:30" x14ac:dyDescent="0.35">
      <c r="A31" s="2">
        <v>27</v>
      </c>
      <c r="B31" s="53">
        <v>3</v>
      </c>
      <c r="C31" s="55">
        <v>3</v>
      </c>
      <c r="D31" s="9">
        <f t="shared" si="6"/>
        <v>50</v>
      </c>
      <c r="E31" s="89">
        <v>500</v>
      </c>
      <c r="F31" s="9">
        <v>0</v>
      </c>
      <c r="G31" s="9">
        <f t="shared" si="2"/>
        <v>1</v>
      </c>
      <c r="H31" s="9"/>
      <c r="I31" s="9"/>
      <c r="J31" s="9">
        <f>E31/SUM(E25:E34)</f>
        <v>0.05</v>
      </c>
      <c r="K31" s="9"/>
      <c r="L31" s="9"/>
      <c r="M31" s="9"/>
      <c r="N31" s="9"/>
      <c r="O31" s="9"/>
      <c r="P31" s="9">
        <v>48720000</v>
      </c>
      <c r="Q31" s="9" t="s">
        <v>38</v>
      </c>
      <c r="R31" s="9"/>
      <c r="S31" s="9"/>
      <c r="T31" s="9"/>
      <c r="U31" s="9"/>
      <c r="V31" s="9"/>
      <c r="W31" s="9"/>
      <c r="X31" s="9"/>
    </row>
    <row r="32" spans="1:30" x14ac:dyDescent="0.35">
      <c r="A32" s="2">
        <v>28</v>
      </c>
      <c r="B32" s="53">
        <v>3</v>
      </c>
      <c r="C32" s="55">
        <v>3</v>
      </c>
      <c r="D32" s="9">
        <f t="shared" si="6"/>
        <v>150</v>
      </c>
      <c r="E32" s="89">
        <v>500</v>
      </c>
      <c r="F32" s="9">
        <v>0</v>
      </c>
      <c r="G32" s="9">
        <f t="shared" si="2"/>
        <v>1</v>
      </c>
      <c r="H32" s="9"/>
      <c r="I32" s="9"/>
      <c r="J32" s="9">
        <f>E32/SUM(E25:E34)</f>
        <v>0.05</v>
      </c>
      <c r="K32" s="9"/>
      <c r="L32" s="9"/>
      <c r="M32" s="9"/>
      <c r="N32" s="9"/>
      <c r="O32" s="9"/>
      <c r="P32" s="9">
        <v>12180000</v>
      </c>
      <c r="Q32" s="9" t="s">
        <v>39</v>
      </c>
      <c r="R32" s="9"/>
      <c r="S32" s="9"/>
      <c r="T32" s="9"/>
      <c r="U32" s="9"/>
      <c r="V32" s="9"/>
      <c r="W32" s="9"/>
      <c r="X32" s="9"/>
    </row>
    <row r="33" spans="1:24" x14ac:dyDescent="0.35">
      <c r="A33" s="2">
        <v>29</v>
      </c>
      <c r="B33" s="53">
        <v>3</v>
      </c>
      <c r="C33" s="55">
        <v>3</v>
      </c>
      <c r="D33" s="9">
        <f t="shared" si="6"/>
        <v>200</v>
      </c>
      <c r="E33" s="89">
        <v>500</v>
      </c>
      <c r="F33" s="9">
        <v>0</v>
      </c>
      <c r="G33" s="9">
        <f t="shared" si="2"/>
        <v>1</v>
      </c>
      <c r="H33" s="9"/>
      <c r="I33" s="9"/>
      <c r="J33" s="9">
        <f>E33/SUM(E25:E34)</f>
        <v>0.05</v>
      </c>
      <c r="K33" s="9"/>
      <c r="L33" s="9"/>
      <c r="M33" s="9"/>
      <c r="N33" s="9"/>
      <c r="O33" s="9"/>
      <c r="P33" s="9">
        <v>168000000</v>
      </c>
      <c r="Q33" s="9" t="s">
        <v>40</v>
      </c>
      <c r="R33" s="9"/>
      <c r="S33" s="9"/>
      <c r="T33" s="9"/>
      <c r="U33" s="9"/>
      <c r="V33" s="9"/>
      <c r="W33" s="9"/>
      <c r="X33" s="9"/>
    </row>
    <row r="34" spans="1:24" x14ac:dyDescent="0.35">
      <c r="A34" s="2">
        <v>30</v>
      </c>
      <c r="B34" s="53">
        <v>3</v>
      </c>
      <c r="C34" s="55">
        <v>3</v>
      </c>
      <c r="D34" s="9">
        <f t="shared" si="6"/>
        <v>100</v>
      </c>
      <c r="E34" s="89">
        <v>500</v>
      </c>
      <c r="F34" s="9">
        <v>0</v>
      </c>
      <c r="G34" s="9">
        <f t="shared" si="2"/>
        <v>1</v>
      </c>
      <c r="H34" s="9"/>
      <c r="I34" s="9"/>
      <c r="J34" s="9">
        <f>E34/SUM(E25:E34)</f>
        <v>0.05</v>
      </c>
      <c r="K34" s="9" t="s">
        <v>27</v>
      </c>
      <c r="L34" s="53">
        <f>SUMPRODUCT(D25:D34,J25:J34)</f>
        <v>724.1</v>
      </c>
      <c r="M34" s="9"/>
      <c r="N34" s="9"/>
      <c r="O34" s="9"/>
      <c r="P34" s="9">
        <v>67200000</v>
      </c>
      <c r="Q34" s="9" t="s">
        <v>41</v>
      </c>
      <c r="R34" s="9"/>
      <c r="S34" s="9"/>
      <c r="T34" s="9"/>
      <c r="U34" s="9"/>
      <c r="V34" s="9"/>
      <c r="W34" s="9"/>
      <c r="X34" s="9"/>
    </row>
    <row r="35" spans="1:24" x14ac:dyDescent="0.35">
      <c r="A35" s="2">
        <v>31</v>
      </c>
      <c r="B35" s="53">
        <v>3</v>
      </c>
      <c r="C35" s="2">
        <v>4</v>
      </c>
      <c r="D35" s="9">
        <v>0</v>
      </c>
      <c r="E35" s="89">
        <v>0</v>
      </c>
      <c r="F35" s="9">
        <v>1</v>
      </c>
      <c r="G35" s="9">
        <f t="shared" si="2"/>
        <v>0</v>
      </c>
      <c r="H35" s="9"/>
      <c r="I35" s="9"/>
      <c r="J35" s="9">
        <f>E35/SUM(E35:E44)</f>
        <v>0</v>
      </c>
      <c r="K35" s="9"/>
      <c r="M35" s="9"/>
      <c r="N35" s="9"/>
      <c r="O35" s="9"/>
      <c r="P35" s="9">
        <v>16800000</v>
      </c>
      <c r="Q35" s="9" t="s">
        <v>42</v>
      </c>
      <c r="R35" s="9"/>
      <c r="S35" s="9"/>
      <c r="T35" s="9"/>
      <c r="U35" s="9"/>
      <c r="V35" s="9"/>
      <c r="W35" s="9"/>
      <c r="X35" s="9"/>
    </row>
    <row r="36" spans="1:24" x14ac:dyDescent="0.35">
      <c r="A36" s="2">
        <v>32</v>
      </c>
      <c r="B36" s="53">
        <v>3</v>
      </c>
      <c r="C36" s="2">
        <v>4</v>
      </c>
      <c r="D36" s="9">
        <v>0</v>
      </c>
      <c r="E36" s="89">
        <v>0</v>
      </c>
      <c r="F36" s="9">
        <v>2</v>
      </c>
      <c r="G36" s="9">
        <f t="shared" si="2"/>
        <v>0</v>
      </c>
      <c r="H36" s="9"/>
      <c r="I36" s="9"/>
      <c r="J36" s="9">
        <f>E36/SUM(E35:E44)</f>
        <v>0</v>
      </c>
      <c r="K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x14ac:dyDescent="0.35">
      <c r="A37" s="2">
        <v>33</v>
      </c>
      <c r="B37" s="53">
        <v>3</v>
      </c>
      <c r="C37" s="2">
        <v>4</v>
      </c>
      <c r="D37" s="57">
        <f>(R6-S6)/H37</f>
        <v>18080</v>
      </c>
      <c r="E37" s="89">
        <v>500</v>
      </c>
      <c r="F37" s="9">
        <v>3</v>
      </c>
      <c r="G37" s="9">
        <f t="shared" si="2"/>
        <v>0</v>
      </c>
      <c r="H37" s="58">
        <v>2000</v>
      </c>
      <c r="I37" s="57"/>
      <c r="J37" s="9">
        <f>E37/SUM(E35:E44)</f>
        <v>0.05</v>
      </c>
      <c r="K37" s="61">
        <v>0.5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x14ac:dyDescent="0.35">
      <c r="A38" s="2">
        <v>34</v>
      </c>
      <c r="B38" s="53">
        <v>3</v>
      </c>
      <c r="C38" s="2">
        <v>4</v>
      </c>
      <c r="D38" s="9">
        <f>D28</f>
        <v>300</v>
      </c>
      <c r="E38" s="89">
        <v>2500</v>
      </c>
      <c r="F38" s="9">
        <v>0</v>
      </c>
      <c r="G38" s="9">
        <f t="shared" si="2"/>
        <v>0</v>
      </c>
      <c r="H38" s="9"/>
      <c r="I38" s="9"/>
      <c r="J38" s="9">
        <f>E38/SUM(E35:E44)</f>
        <v>0.25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x14ac:dyDescent="0.35">
      <c r="A39" s="2">
        <v>35</v>
      </c>
      <c r="B39" s="53">
        <v>3</v>
      </c>
      <c r="C39" s="2">
        <v>4</v>
      </c>
      <c r="D39" s="9">
        <f t="shared" ref="D39:D44" si="7">D29</f>
        <v>600</v>
      </c>
      <c r="E39" s="89">
        <v>2500</v>
      </c>
      <c r="F39" s="9">
        <v>0</v>
      </c>
      <c r="G39" s="9">
        <f t="shared" si="2"/>
        <v>0</v>
      </c>
      <c r="H39" s="9"/>
      <c r="I39" s="9"/>
      <c r="J39" s="9">
        <f>E39/SUM(E35:E44)</f>
        <v>0.25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x14ac:dyDescent="0.35">
      <c r="A40" s="2">
        <v>36</v>
      </c>
      <c r="B40" s="53">
        <v>3</v>
      </c>
      <c r="C40" s="2">
        <v>4</v>
      </c>
      <c r="D40" s="9">
        <f t="shared" si="7"/>
        <v>450</v>
      </c>
      <c r="E40" s="89">
        <v>2500</v>
      </c>
      <c r="F40" s="9">
        <v>0</v>
      </c>
      <c r="G40" s="9">
        <f t="shared" si="2"/>
        <v>0</v>
      </c>
      <c r="H40" s="9"/>
      <c r="I40" s="9"/>
      <c r="J40" s="9">
        <f>E40/SUM(E35:E44)</f>
        <v>0.25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x14ac:dyDescent="0.35">
      <c r="A41" s="2">
        <v>37</v>
      </c>
      <c r="B41" s="53">
        <v>3</v>
      </c>
      <c r="C41" s="2">
        <v>4</v>
      </c>
      <c r="D41" s="9">
        <f t="shared" si="7"/>
        <v>50</v>
      </c>
      <c r="E41" s="89">
        <v>500</v>
      </c>
      <c r="F41" s="9">
        <v>0</v>
      </c>
      <c r="G41" s="9">
        <f t="shared" si="2"/>
        <v>1</v>
      </c>
      <c r="H41" s="9"/>
      <c r="I41" s="9"/>
      <c r="J41" s="9">
        <f>E41/SUM(E35:E44)</f>
        <v>0.05</v>
      </c>
      <c r="K41" s="9"/>
      <c r="L41" s="9"/>
      <c r="M41" s="9"/>
      <c r="N41" s="9"/>
      <c r="U41" s="9"/>
      <c r="V41" s="9"/>
      <c r="W41" s="9"/>
      <c r="X41" s="9"/>
    </row>
    <row r="42" spans="1:24" x14ac:dyDescent="0.35">
      <c r="A42" s="2">
        <v>38</v>
      </c>
      <c r="B42" s="53">
        <v>3</v>
      </c>
      <c r="C42" s="2">
        <v>4</v>
      </c>
      <c r="D42" s="9">
        <f t="shared" si="7"/>
        <v>150</v>
      </c>
      <c r="E42" s="89">
        <v>500</v>
      </c>
      <c r="F42" s="9">
        <v>0</v>
      </c>
      <c r="G42" s="9">
        <f t="shared" si="2"/>
        <v>1</v>
      </c>
      <c r="H42" s="9"/>
      <c r="I42" s="9"/>
      <c r="J42" s="9">
        <f>E42/SUM(E35:E44)</f>
        <v>0.05</v>
      </c>
      <c r="K42" s="9"/>
      <c r="L42" s="9"/>
      <c r="M42" s="9"/>
      <c r="N42" s="9"/>
      <c r="U42" s="9"/>
      <c r="V42" s="9"/>
      <c r="W42" s="9"/>
      <c r="X42" s="9"/>
    </row>
    <row r="43" spans="1:24" x14ac:dyDescent="0.35">
      <c r="A43" s="2">
        <v>39</v>
      </c>
      <c r="B43" s="53">
        <v>3</v>
      </c>
      <c r="C43" s="2">
        <v>4</v>
      </c>
      <c r="D43" s="9">
        <f t="shared" si="7"/>
        <v>200</v>
      </c>
      <c r="E43" s="89">
        <v>500</v>
      </c>
      <c r="F43" s="9">
        <v>0</v>
      </c>
      <c r="G43" s="9">
        <f t="shared" si="2"/>
        <v>1</v>
      </c>
      <c r="H43" s="9"/>
      <c r="I43" s="9"/>
      <c r="J43" s="9">
        <f>E43/SUM(E35:E44)</f>
        <v>0.05</v>
      </c>
      <c r="K43" s="9"/>
      <c r="L43" s="9"/>
      <c r="M43" s="9"/>
      <c r="N43" s="9"/>
      <c r="U43" s="9"/>
      <c r="V43" s="9"/>
      <c r="W43" s="9"/>
      <c r="X43" s="9"/>
    </row>
    <row r="44" spans="1:24" x14ac:dyDescent="0.35">
      <c r="A44" s="2">
        <v>40</v>
      </c>
      <c r="B44" s="53">
        <v>3</v>
      </c>
      <c r="C44" s="2">
        <v>4</v>
      </c>
      <c r="D44" s="9">
        <f t="shared" si="7"/>
        <v>100</v>
      </c>
      <c r="E44" s="89">
        <v>500</v>
      </c>
      <c r="F44" s="9">
        <v>0</v>
      </c>
      <c r="G44" s="9">
        <f t="shared" si="2"/>
        <v>1</v>
      </c>
      <c r="H44" s="9"/>
      <c r="I44" s="9"/>
      <c r="J44" s="9">
        <f>E44/SUM(E35:E44)</f>
        <v>0.05</v>
      </c>
      <c r="K44" s="9" t="s">
        <v>27</v>
      </c>
      <c r="L44" s="53">
        <f>SUMPRODUCT(D35:D44,J35:J44)</f>
        <v>1266.5</v>
      </c>
      <c r="M44" s="9"/>
      <c r="N44" s="9"/>
      <c r="U44" s="9"/>
      <c r="V44" s="9"/>
      <c r="W44" s="9"/>
      <c r="X44" s="9"/>
    </row>
    <row r="45" spans="1:24" x14ac:dyDescent="0.35">
      <c r="A45" s="2">
        <v>41</v>
      </c>
      <c r="B45" s="53">
        <v>3</v>
      </c>
      <c r="C45" s="2">
        <v>5</v>
      </c>
      <c r="D45" s="57">
        <f>(R8-S8)/H45</f>
        <v>1808</v>
      </c>
      <c r="E45" s="89">
        <v>300</v>
      </c>
      <c r="F45" s="9">
        <v>1</v>
      </c>
      <c r="G45" s="9">
        <f t="shared" si="2"/>
        <v>0</v>
      </c>
      <c r="H45" s="58">
        <v>2000</v>
      </c>
      <c r="I45" s="57"/>
      <c r="J45" s="9">
        <f>E45/SUM(E45:E54)</f>
        <v>0.03</v>
      </c>
      <c r="K45" s="61">
        <v>0.05</v>
      </c>
      <c r="L45" s="9"/>
      <c r="M45" s="9"/>
      <c r="N45" s="9"/>
      <c r="U45" s="9"/>
      <c r="V45" s="9"/>
      <c r="W45" s="9"/>
      <c r="X45" s="9"/>
    </row>
    <row r="46" spans="1:24" x14ac:dyDescent="0.35">
      <c r="A46" s="2">
        <v>42</v>
      </c>
      <c r="B46" s="53">
        <v>3</v>
      </c>
      <c r="C46" s="2">
        <v>5</v>
      </c>
      <c r="D46" s="57">
        <f>(R7-S7)/H45</f>
        <v>7232</v>
      </c>
      <c r="E46" s="89">
        <v>200</v>
      </c>
      <c r="F46" s="9">
        <v>2</v>
      </c>
      <c r="G46" s="9">
        <f t="shared" si="2"/>
        <v>0</v>
      </c>
      <c r="H46" s="9"/>
      <c r="I46" s="9"/>
      <c r="J46" s="9">
        <f>E46/SUM(E45:E54)</f>
        <v>0.02</v>
      </c>
      <c r="K46" s="61">
        <v>0.2</v>
      </c>
      <c r="L46" s="9"/>
      <c r="M46" s="9"/>
      <c r="N46" s="9"/>
      <c r="U46" s="9"/>
      <c r="V46" s="9"/>
      <c r="W46" s="9"/>
      <c r="X46" s="9"/>
    </row>
    <row r="47" spans="1:24" x14ac:dyDescent="0.35">
      <c r="A47" s="2">
        <v>43</v>
      </c>
      <c r="B47" s="53">
        <v>3</v>
      </c>
      <c r="C47" s="2">
        <v>5</v>
      </c>
      <c r="D47" s="9">
        <v>0</v>
      </c>
      <c r="E47" s="89">
        <v>0</v>
      </c>
      <c r="F47" s="9">
        <v>3</v>
      </c>
      <c r="G47" s="9">
        <f t="shared" si="2"/>
        <v>0</v>
      </c>
      <c r="H47" s="9"/>
      <c r="I47" s="9"/>
      <c r="J47" s="9">
        <f>E47/SUM(E45:E54)</f>
        <v>0</v>
      </c>
      <c r="K47" s="61"/>
      <c r="L47" s="9"/>
      <c r="M47" s="9"/>
      <c r="N47" s="9"/>
      <c r="U47" s="9"/>
      <c r="V47" s="9"/>
      <c r="W47" s="9"/>
      <c r="X47" s="9"/>
    </row>
    <row r="48" spans="1:24" x14ac:dyDescent="0.35">
      <c r="A48" s="2">
        <v>44</v>
      </c>
      <c r="B48" s="53">
        <v>3</v>
      </c>
      <c r="C48" s="2">
        <v>5</v>
      </c>
      <c r="D48" s="9">
        <f>D38</f>
        <v>300</v>
      </c>
      <c r="E48" s="89">
        <v>2500</v>
      </c>
      <c r="F48" s="9">
        <v>0</v>
      </c>
      <c r="G48" s="9">
        <f t="shared" si="2"/>
        <v>0</v>
      </c>
      <c r="H48" s="9"/>
      <c r="I48" s="9"/>
      <c r="J48" s="9">
        <f>E48/SUM(E45:E54)</f>
        <v>0.25</v>
      </c>
      <c r="K48" s="9"/>
      <c r="L48" s="9"/>
      <c r="M48" s="9"/>
      <c r="N48" s="9"/>
      <c r="U48" s="9"/>
      <c r="V48" s="9"/>
      <c r="W48" s="9"/>
      <c r="X48" s="9"/>
    </row>
    <row r="49" spans="1:24" x14ac:dyDescent="0.35">
      <c r="A49" s="2">
        <v>45</v>
      </c>
      <c r="B49" s="53">
        <v>3</v>
      </c>
      <c r="C49" s="2">
        <v>5</v>
      </c>
      <c r="D49" s="9">
        <f t="shared" ref="D49:D54" si="8">D39</f>
        <v>600</v>
      </c>
      <c r="E49" s="89">
        <v>2500</v>
      </c>
      <c r="F49" s="9">
        <v>0</v>
      </c>
      <c r="G49" s="9">
        <f t="shared" si="2"/>
        <v>0</v>
      </c>
      <c r="H49" s="9"/>
      <c r="I49" s="9"/>
      <c r="J49" s="9">
        <f>E49/SUM(E45:E54)</f>
        <v>0.25</v>
      </c>
      <c r="K49" s="9"/>
      <c r="L49" s="9"/>
      <c r="M49" s="9"/>
      <c r="N49" s="9"/>
      <c r="U49" s="9"/>
      <c r="V49" s="9"/>
      <c r="W49" s="9"/>
      <c r="X49" s="9"/>
    </row>
    <row r="50" spans="1:24" x14ac:dyDescent="0.35">
      <c r="A50" s="2">
        <v>46</v>
      </c>
      <c r="B50" s="53">
        <v>3</v>
      </c>
      <c r="C50" s="2">
        <v>5</v>
      </c>
      <c r="D50" s="9">
        <f t="shared" si="8"/>
        <v>450</v>
      </c>
      <c r="E50" s="89">
        <v>2500</v>
      </c>
      <c r="F50" s="9">
        <v>0</v>
      </c>
      <c r="G50" s="9">
        <f t="shared" si="2"/>
        <v>0</v>
      </c>
      <c r="H50" s="9"/>
      <c r="I50" s="9"/>
      <c r="J50" s="9">
        <f>E50/SUM(E45:E54)</f>
        <v>0.25</v>
      </c>
      <c r="K50" s="9"/>
      <c r="L50" s="9"/>
      <c r="M50" s="9"/>
      <c r="N50" s="9"/>
      <c r="U50" s="9"/>
      <c r="V50" s="9"/>
      <c r="W50" s="9"/>
      <c r="X50" s="9"/>
    </row>
    <row r="51" spans="1:24" x14ac:dyDescent="0.35">
      <c r="A51" s="2">
        <v>47</v>
      </c>
      <c r="B51" s="53">
        <v>3</v>
      </c>
      <c r="C51" s="2">
        <v>5</v>
      </c>
      <c r="D51" s="9">
        <f t="shared" si="8"/>
        <v>50</v>
      </c>
      <c r="E51" s="89">
        <v>500</v>
      </c>
      <c r="F51" s="9">
        <v>0</v>
      </c>
      <c r="G51" s="9">
        <f t="shared" si="2"/>
        <v>1</v>
      </c>
      <c r="H51" s="9"/>
      <c r="I51" s="9"/>
      <c r="J51" s="9">
        <f>E51/SUM(E45:E54)</f>
        <v>0.05</v>
      </c>
      <c r="K51" s="9"/>
      <c r="L51" s="9"/>
      <c r="M51" s="9"/>
      <c r="N51" s="9"/>
      <c r="U51" s="9"/>
      <c r="V51" s="9"/>
      <c r="W51" s="9"/>
      <c r="X51" s="9"/>
    </row>
    <row r="52" spans="1:24" x14ac:dyDescent="0.35">
      <c r="A52" s="2">
        <v>48</v>
      </c>
      <c r="B52" s="53">
        <v>3</v>
      </c>
      <c r="C52" s="2">
        <v>5</v>
      </c>
      <c r="D52" s="9">
        <f t="shared" si="8"/>
        <v>150</v>
      </c>
      <c r="E52" s="89">
        <v>500</v>
      </c>
      <c r="F52" s="9">
        <v>0</v>
      </c>
      <c r="G52" s="9">
        <f t="shared" si="2"/>
        <v>1</v>
      </c>
      <c r="H52" s="9"/>
      <c r="I52" s="9"/>
      <c r="J52" s="9">
        <f>E52/SUM(E45:E54)</f>
        <v>0.05</v>
      </c>
      <c r="K52" s="9"/>
      <c r="L52" s="9"/>
      <c r="M52" s="9"/>
      <c r="N52" s="9"/>
      <c r="U52" s="9"/>
      <c r="V52" s="9"/>
      <c r="W52" s="9"/>
      <c r="X52" s="9"/>
    </row>
    <row r="53" spans="1:24" x14ac:dyDescent="0.35">
      <c r="A53" s="2">
        <v>49</v>
      </c>
      <c r="B53" s="53">
        <v>3</v>
      </c>
      <c r="C53" s="2">
        <v>5</v>
      </c>
      <c r="D53" s="9">
        <f t="shared" si="8"/>
        <v>200</v>
      </c>
      <c r="E53" s="89">
        <v>500</v>
      </c>
      <c r="F53" s="9">
        <v>0</v>
      </c>
      <c r="G53" s="9">
        <f t="shared" si="2"/>
        <v>1</v>
      </c>
      <c r="H53" s="9"/>
      <c r="I53" s="9"/>
      <c r="J53" s="9">
        <f>E53/SUM(E45:E54)</f>
        <v>0.05</v>
      </c>
      <c r="K53" s="9"/>
      <c r="L53" s="9"/>
      <c r="M53" s="9"/>
      <c r="N53" s="9"/>
      <c r="U53" s="9"/>
      <c r="V53" s="9"/>
      <c r="W53" s="9"/>
      <c r="X53" s="9"/>
    </row>
    <row r="54" spans="1:24" x14ac:dyDescent="0.35">
      <c r="A54" s="2">
        <v>50</v>
      </c>
      <c r="B54" s="53">
        <v>3</v>
      </c>
      <c r="C54" s="2">
        <v>5</v>
      </c>
      <c r="D54" s="9">
        <f t="shared" si="8"/>
        <v>100</v>
      </c>
      <c r="E54" s="89">
        <v>500</v>
      </c>
      <c r="F54" s="9">
        <v>0</v>
      </c>
      <c r="G54" s="9">
        <f t="shared" si="2"/>
        <v>1</v>
      </c>
      <c r="H54" s="9"/>
      <c r="I54" s="9"/>
      <c r="J54" s="9">
        <f>E54/SUM(E45:E54)</f>
        <v>0.05</v>
      </c>
      <c r="K54" s="9" t="s">
        <v>27</v>
      </c>
      <c r="L54" s="53">
        <f>SUMPRODUCT(D45:D54,J45:J54)</f>
        <v>561.38</v>
      </c>
      <c r="M54" s="9"/>
      <c r="N54" s="9"/>
      <c r="U54" s="9"/>
      <c r="V54" s="9"/>
      <c r="W54" s="9"/>
      <c r="X54" s="9"/>
    </row>
    <row r="55" spans="1:24" x14ac:dyDescent="0.35">
      <c r="A55" s="2">
        <v>51</v>
      </c>
      <c r="B55" s="53">
        <v>3</v>
      </c>
      <c r="C55" s="2">
        <v>6</v>
      </c>
      <c r="D55" s="57">
        <f>(R8-S8)/H55</f>
        <v>1808</v>
      </c>
      <c r="E55" s="89">
        <v>300</v>
      </c>
      <c r="F55" s="9">
        <v>1</v>
      </c>
      <c r="G55" s="9">
        <f t="shared" si="2"/>
        <v>0</v>
      </c>
      <c r="H55" s="58">
        <v>2000</v>
      </c>
      <c r="I55" s="57"/>
      <c r="J55" s="9">
        <f>E55/SUM(E55:E64)</f>
        <v>0.03</v>
      </c>
      <c r="K55" s="61">
        <v>0.05</v>
      </c>
      <c r="L55" s="9"/>
      <c r="M55" s="9"/>
      <c r="N55" s="9"/>
      <c r="U55" s="9"/>
      <c r="V55" s="9"/>
      <c r="W55" s="9"/>
      <c r="X55" s="9"/>
    </row>
    <row r="56" spans="1:24" x14ac:dyDescent="0.35">
      <c r="A56" s="2">
        <v>52</v>
      </c>
      <c r="B56" s="53">
        <v>3</v>
      </c>
      <c r="C56" s="2">
        <v>6</v>
      </c>
      <c r="D56" s="9">
        <v>0</v>
      </c>
      <c r="E56" s="89">
        <v>0</v>
      </c>
      <c r="F56" s="9">
        <v>2</v>
      </c>
      <c r="G56" s="9">
        <f t="shared" si="2"/>
        <v>0</v>
      </c>
      <c r="H56" s="9"/>
      <c r="I56" s="9"/>
      <c r="J56" s="9">
        <f>E56/SUM(E55:E64)</f>
        <v>0</v>
      </c>
      <c r="K56" s="61"/>
      <c r="L56" s="9"/>
      <c r="M56" s="9"/>
      <c r="N56" s="9"/>
      <c r="U56" s="9"/>
      <c r="V56" s="9"/>
      <c r="W56" s="9"/>
      <c r="X56" s="9"/>
    </row>
    <row r="57" spans="1:24" x14ac:dyDescent="0.35">
      <c r="A57" s="2">
        <v>53</v>
      </c>
      <c r="B57" s="53">
        <v>3</v>
      </c>
      <c r="C57" s="2">
        <v>6</v>
      </c>
      <c r="D57" s="57">
        <f>(R6-S6)/H55</f>
        <v>18080</v>
      </c>
      <c r="E57" s="89">
        <v>200</v>
      </c>
      <c r="F57" s="9">
        <v>3</v>
      </c>
      <c r="G57" s="9">
        <f t="shared" si="2"/>
        <v>0</v>
      </c>
      <c r="H57" s="9"/>
      <c r="I57" s="9"/>
      <c r="J57" s="9">
        <f>E57/SUM(E55:E64)</f>
        <v>0.02</v>
      </c>
      <c r="K57" s="61">
        <v>0.5</v>
      </c>
      <c r="L57" s="9"/>
      <c r="M57" s="9"/>
      <c r="N57" s="9"/>
      <c r="U57" s="9"/>
      <c r="V57" s="9"/>
      <c r="W57" s="9"/>
      <c r="X57" s="9"/>
    </row>
    <row r="58" spans="1:24" x14ac:dyDescent="0.35">
      <c r="A58" s="2">
        <v>54</v>
      </c>
      <c r="B58" s="53">
        <v>3</v>
      </c>
      <c r="C58" s="2">
        <v>6</v>
      </c>
      <c r="D58" s="9">
        <f>D48</f>
        <v>300</v>
      </c>
      <c r="E58" s="89">
        <v>2500</v>
      </c>
      <c r="F58" s="9">
        <v>0</v>
      </c>
      <c r="G58" s="9">
        <f t="shared" si="2"/>
        <v>0</v>
      </c>
      <c r="H58" s="9"/>
      <c r="I58" s="9"/>
      <c r="J58" s="9">
        <f>E58/SUM(E55:E64)</f>
        <v>0.25</v>
      </c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x14ac:dyDescent="0.35">
      <c r="A59" s="2">
        <v>55</v>
      </c>
      <c r="B59" s="53">
        <v>3</v>
      </c>
      <c r="C59" s="2">
        <v>6</v>
      </c>
      <c r="D59" s="9">
        <f t="shared" ref="D59:D64" si="9">D49</f>
        <v>600</v>
      </c>
      <c r="E59" s="89">
        <v>2500</v>
      </c>
      <c r="F59" s="9">
        <v>0</v>
      </c>
      <c r="G59" s="9">
        <f t="shared" si="2"/>
        <v>0</v>
      </c>
      <c r="H59" s="9"/>
      <c r="I59" s="9"/>
      <c r="J59" s="9">
        <f>E59/SUM(E55:E64)</f>
        <v>0.25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x14ac:dyDescent="0.35">
      <c r="A60" s="2">
        <v>56</v>
      </c>
      <c r="B60" s="53">
        <v>3</v>
      </c>
      <c r="C60" s="2">
        <v>6</v>
      </c>
      <c r="D60" s="9">
        <f t="shared" si="9"/>
        <v>450</v>
      </c>
      <c r="E60" s="89">
        <v>2500</v>
      </c>
      <c r="F60" s="9">
        <v>0</v>
      </c>
      <c r="G60" s="9">
        <f t="shared" si="2"/>
        <v>0</v>
      </c>
      <c r="H60" s="9"/>
      <c r="I60" s="9"/>
      <c r="J60" s="9">
        <f>E60/SUM(E55:E64)</f>
        <v>0.25</v>
      </c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x14ac:dyDescent="0.35">
      <c r="A61" s="2">
        <v>57</v>
      </c>
      <c r="B61" s="53">
        <v>3</v>
      </c>
      <c r="C61" s="2">
        <v>6</v>
      </c>
      <c r="D61" s="9">
        <f t="shared" si="9"/>
        <v>50</v>
      </c>
      <c r="E61" s="89">
        <v>500</v>
      </c>
      <c r="F61" s="9">
        <v>0</v>
      </c>
      <c r="G61" s="9">
        <f t="shared" si="2"/>
        <v>1</v>
      </c>
      <c r="H61" s="9"/>
      <c r="I61" s="9"/>
      <c r="J61" s="9">
        <f>E61/SUM(E55:E64)</f>
        <v>0.05</v>
      </c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x14ac:dyDescent="0.35">
      <c r="A62" s="2">
        <v>58</v>
      </c>
      <c r="B62" s="53">
        <v>3</v>
      </c>
      <c r="C62" s="2">
        <v>6</v>
      </c>
      <c r="D62" s="9">
        <f t="shared" si="9"/>
        <v>150</v>
      </c>
      <c r="E62" s="89">
        <v>500</v>
      </c>
      <c r="F62" s="9">
        <v>0</v>
      </c>
      <c r="G62" s="9">
        <f t="shared" si="2"/>
        <v>1</v>
      </c>
      <c r="H62" s="9"/>
      <c r="I62" s="9"/>
      <c r="J62" s="9">
        <f>E62/SUM(E55:E64)</f>
        <v>0.05</v>
      </c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x14ac:dyDescent="0.35">
      <c r="A63" s="2">
        <v>59</v>
      </c>
      <c r="B63" s="53">
        <v>3</v>
      </c>
      <c r="C63" s="2">
        <v>6</v>
      </c>
      <c r="D63" s="9">
        <f t="shared" si="9"/>
        <v>200</v>
      </c>
      <c r="E63" s="89">
        <v>500</v>
      </c>
      <c r="F63" s="9">
        <v>0</v>
      </c>
      <c r="G63" s="9">
        <f t="shared" si="2"/>
        <v>1</v>
      </c>
      <c r="H63" s="9"/>
      <c r="I63" s="9"/>
      <c r="J63" s="9">
        <f>E63/SUM(E55:E64)</f>
        <v>0.05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x14ac:dyDescent="0.35">
      <c r="A64" s="2">
        <v>60</v>
      </c>
      <c r="B64" s="53">
        <v>3</v>
      </c>
      <c r="C64" s="2">
        <v>6</v>
      </c>
      <c r="D64" s="9">
        <f t="shared" si="9"/>
        <v>100</v>
      </c>
      <c r="E64" s="89">
        <v>500</v>
      </c>
      <c r="F64" s="9">
        <v>0</v>
      </c>
      <c r="G64" s="9">
        <f t="shared" si="2"/>
        <v>1</v>
      </c>
      <c r="H64" s="9"/>
      <c r="I64" s="9"/>
      <c r="J64" s="9">
        <f>E64/SUM(E55:E64)</f>
        <v>0.05</v>
      </c>
      <c r="K64" s="9" t="s">
        <v>27</v>
      </c>
      <c r="L64" s="53">
        <f>SUMPRODUCT(D55:D64,J55:J64)</f>
        <v>778.34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x14ac:dyDescent="0.35">
      <c r="A65" s="2">
        <v>61</v>
      </c>
      <c r="B65" s="53">
        <v>3</v>
      </c>
      <c r="C65" s="2">
        <v>7</v>
      </c>
      <c r="D65" s="9">
        <v>0</v>
      </c>
      <c r="E65" s="89">
        <v>0</v>
      </c>
      <c r="F65" s="9">
        <v>1</v>
      </c>
      <c r="G65" s="9">
        <f t="shared" si="2"/>
        <v>0</v>
      </c>
      <c r="H65" s="9"/>
      <c r="I65" s="9"/>
      <c r="J65" s="9">
        <f>E65/SUM(E65:E74)</f>
        <v>0</v>
      </c>
      <c r="K65" s="9"/>
      <c r="L65" s="53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x14ac:dyDescent="0.35">
      <c r="A66" s="2">
        <v>62</v>
      </c>
      <c r="B66" s="53">
        <v>3</v>
      </c>
      <c r="C66" s="2">
        <v>7</v>
      </c>
      <c r="D66" s="57">
        <f>(R7-S7)/H66</f>
        <v>7232</v>
      </c>
      <c r="E66" s="89">
        <v>300</v>
      </c>
      <c r="F66" s="9">
        <v>2</v>
      </c>
      <c r="G66" s="9">
        <f t="shared" si="2"/>
        <v>0</v>
      </c>
      <c r="H66" s="58">
        <v>2000</v>
      </c>
      <c r="I66" s="57"/>
      <c r="J66" s="9">
        <f>E66/SUM(E65:E74)</f>
        <v>0.03</v>
      </c>
      <c r="K66" s="61">
        <v>0.2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x14ac:dyDescent="0.35">
      <c r="A67" s="2">
        <v>63</v>
      </c>
      <c r="B67" s="53">
        <v>3</v>
      </c>
      <c r="C67" s="2">
        <v>7</v>
      </c>
      <c r="D67" s="57">
        <f>(R6-S6)/H66</f>
        <v>18080</v>
      </c>
      <c r="E67" s="89">
        <v>200</v>
      </c>
      <c r="F67" s="9">
        <v>3</v>
      </c>
      <c r="G67" s="9">
        <f t="shared" si="2"/>
        <v>0</v>
      </c>
      <c r="H67" s="9"/>
      <c r="I67" s="9"/>
      <c r="J67" s="9">
        <f>E67/SUM(E65:E74)</f>
        <v>0.02</v>
      </c>
      <c r="K67" s="61">
        <v>0.5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x14ac:dyDescent="0.35">
      <c r="A68" s="2">
        <v>64</v>
      </c>
      <c r="B68" s="53">
        <v>3</v>
      </c>
      <c r="C68" s="2">
        <v>7</v>
      </c>
      <c r="D68" s="9">
        <f>D58</f>
        <v>300</v>
      </c>
      <c r="E68" s="89">
        <v>2500</v>
      </c>
      <c r="F68" s="9">
        <v>0</v>
      </c>
      <c r="G68" s="9">
        <f t="shared" si="2"/>
        <v>0</v>
      </c>
      <c r="H68" s="9"/>
      <c r="I68" s="9"/>
      <c r="J68" s="9">
        <f>E68/SUM(E65:E74)</f>
        <v>0.25</v>
      </c>
      <c r="K68" s="9"/>
      <c r="L68" s="9"/>
      <c r="M68" s="9"/>
      <c r="N68" s="9"/>
      <c r="O68" s="9"/>
      <c r="P68" s="9"/>
      <c r="Q68" s="9"/>
      <c r="R68" s="9"/>
      <c r="S68" s="83"/>
      <c r="T68" s="9"/>
      <c r="U68" s="9"/>
      <c r="V68" s="9"/>
      <c r="W68" s="9"/>
      <c r="X68" s="9"/>
    </row>
    <row r="69" spans="1:24" x14ac:dyDescent="0.35">
      <c r="A69" s="2">
        <v>65</v>
      </c>
      <c r="B69" s="53">
        <v>3</v>
      </c>
      <c r="C69" s="2">
        <v>7</v>
      </c>
      <c r="D69" s="9">
        <f t="shared" ref="D69:D74" si="10">D59</f>
        <v>600</v>
      </c>
      <c r="E69" s="89">
        <v>2500</v>
      </c>
      <c r="F69" s="9">
        <v>0</v>
      </c>
      <c r="G69" s="9">
        <f t="shared" si="2"/>
        <v>0</v>
      </c>
      <c r="H69" s="9"/>
      <c r="I69" s="9"/>
      <c r="J69" s="9">
        <f>E69/SUM(E65:E74)</f>
        <v>0.25</v>
      </c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x14ac:dyDescent="0.35">
      <c r="A70" s="2">
        <v>66</v>
      </c>
      <c r="B70" s="53">
        <v>3</v>
      </c>
      <c r="C70" s="2">
        <v>7</v>
      </c>
      <c r="D70" s="9">
        <f t="shared" si="10"/>
        <v>450</v>
      </c>
      <c r="E70" s="89">
        <v>2500</v>
      </c>
      <c r="F70" s="9">
        <v>0</v>
      </c>
      <c r="G70" s="9">
        <f t="shared" si="2"/>
        <v>0</v>
      </c>
      <c r="H70" s="9"/>
      <c r="I70" s="9"/>
      <c r="J70" s="9">
        <f>E70/SUM(E65:E74)</f>
        <v>0.25</v>
      </c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x14ac:dyDescent="0.35">
      <c r="A71" s="2">
        <v>67</v>
      </c>
      <c r="B71" s="53">
        <v>3</v>
      </c>
      <c r="C71" s="2">
        <v>7</v>
      </c>
      <c r="D71" s="9">
        <f t="shared" si="10"/>
        <v>50</v>
      </c>
      <c r="E71" s="89">
        <v>500</v>
      </c>
      <c r="F71" s="9">
        <v>0</v>
      </c>
      <c r="G71" s="9">
        <f t="shared" si="2"/>
        <v>1</v>
      </c>
      <c r="H71" s="9"/>
      <c r="I71" s="9"/>
      <c r="J71" s="9">
        <f>E71/SUM(E65:E74)</f>
        <v>0.05</v>
      </c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x14ac:dyDescent="0.35">
      <c r="A72" s="2">
        <v>68</v>
      </c>
      <c r="B72" s="53">
        <v>3</v>
      </c>
      <c r="C72" s="2">
        <v>7</v>
      </c>
      <c r="D72" s="9">
        <f t="shared" si="10"/>
        <v>150</v>
      </c>
      <c r="E72" s="89">
        <v>500</v>
      </c>
      <c r="F72" s="9">
        <v>0</v>
      </c>
      <c r="G72" s="9">
        <f t="shared" si="2"/>
        <v>1</v>
      </c>
      <c r="H72" s="9"/>
      <c r="I72" s="9"/>
      <c r="J72" s="9">
        <f>E72/SUM(E65:E74)</f>
        <v>0.05</v>
      </c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x14ac:dyDescent="0.35">
      <c r="A73" s="2">
        <v>69</v>
      </c>
      <c r="B73" s="53">
        <v>3</v>
      </c>
      <c r="C73" s="2">
        <v>7</v>
      </c>
      <c r="D73" s="9">
        <f t="shared" si="10"/>
        <v>200</v>
      </c>
      <c r="E73" s="89">
        <v>500</v>
      </c>
      <c r="F73" s="9">
        <v>0</v>
      </c>
      <c r="G73" s="9">
        <f t="shared" si="2"/>
        <v>1</v>
      </c>
      <c r="H73" s="9"/>
      <c r="I73" s="9"/>
      <c r="J73" s="9">
        <f>E73/SUM(E65:E74)</f>
        <v>0.05</v>
      </c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x14ac:dyDescent="0.35">
      <c r="A74" s="2">
        <v>70</v>
      </c>
      <c r="B74" s="53">
        <v>3</v>
      </c>
      <c r="C74" s="2">
        <v>7</v>
      </c>
      <c r="D74" s="9">
        <f t="shared" si="10"/>
        <v>100</v>
      </c>
      <c r="E74" s="89">
        <v>500</v>
      </c>
      <c r="F74" s="9">
        <v>0</v>
      </c>
      <c r="G74" s="9">
        <f t="shared" si="2"/>
        <v>1</v>
      </c>
      <c r="H74" s="9"/>
      <c r="I74" s="9"/>
      <c r="J74" s="9">
        <f>E74/SUM(E65:E74)</f>
        <v>0.05</v>
      </c>
      <c r="K74" s="9" t="s">
        <v>27</v>
      </c>
      <c r="L74" s="53">
        <f>SUMPRODUCT(D65:D74,J65:J74)</f>
        <v>941.06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x14ac:dyDescent="0.35">
      <c r="A75" s="2">
        <v>71</v>
      </c>
      <c r="B75" s="53">
        <v>3</v>
      </c>
      <c r="C75" s="2">
        <v>8</v>
      </c>
      <c r="D75" s="57">
        <f>(R8-S8)/H75</f>
        <v>1808</v>
      </c>
      <c r="E75" s="89">
        <v>200</v>
      </c>
      <c r="F75" s="9">
        <v>1</v>
      </c>
      <c r="G75" s="9">
        <f t="shared" si="2"/>
        <v>0</v>
      </c>
      <c r="H75" s="58">
        <v>2000</v>
      </c>
      <c r="I75" s="57"/>
      <c r="J75" s="9">
        <f>E75/SUM(E75:E84)</f>
        <v>0.02</v>
      </c>
      <c r="K75" s="61">
        <v>0.05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x14ac:dyDescent="0.35">
      <c r="A76" s="2">
        <v>72</v>
      </c>
      <c r="B76" s="53">
        <v>3</v>
      </c>
      <c r="C76" s="2">
        <v>8</v>
      </c>
      <c r="D76" s="57">
        <f>(R7-S7)/H75</f>
        <v>7232</v>
      </c>
      <c r="E76" s="89">
        <v>200</v>
      </c>
      <c r="F76" s="9">
        <v>2</v>
      </c>
      <c r="G76" s="9">
        <f t="shared" si="2"/>
        <v>0</v>
      </c>
      <c r="H76" s="9"/>
      <c r="I76" s="9"/>
      <c r="J76" s="9">
        <f>E76/SUM(E75:E84)</f>
        <v>0.02</v>
      </c>
      <c r="K76" s="61">
        <v>0.2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x14ac:dyDescent="0.35">
      <c r="A77" s="2">
        <v>73</v>
      </c>
      <c r="B77" s="53">
        <v>3</v>
      </c>
      <c r="C77" s="2">
        <v>8</v>
      </c>
      <c r="D77" s="57">
        <f>(R6-S6)/H75</f>
        <v>18080</v>
      </c>
      <c r="E77" s="89">
        <v>100</v>
      </c>
      <c r="F77" s="9">
        <v>3</v>
      </c>
      <c r="G77" s="9">
        <f t="shared" si="2"/>
        <v>0</v>
      </c>
      <c r="H77" s="9"/>
      <c r="I77" s="9"/>
      <c r="J77" s="9">
        <f>E77/SUM(E75:E84)</f>
        <v>0.01</v>
      </c>
      <c r="K77" s="61">
        <v>0.5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x14ac:dyDescent="0.35">
      <c r="A78" s="2">
        <v>74</v>
      </c>
      <c r="B78" s="53">
        <v>3</v>
      </c>
      <c r="C78" s="2">
        <v>8</v>
      </c>
      <c r="D78" s="9">
        <f>D68</f>
        <v>300</v>
      </c>
      <c r="E78" s="89">
        <v>2500</v>
      </c>
      <c r="F78" s="9">
        <v>0</v>
      </c>
      <c r="G78" s="9">
        <f t="shared" si="2"/>
        <v>0</v>
      </c>
      <c r="H78" s="9"/>
      <c r="I78" s="9"/>
      <c r="J78" s="9">
        <f>E78/SUM(E75:E84)</f>
        <v>0.25</v>
      </c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x14ac:dyDescent="0.35">
      <c r="A79" s="2">
        <v>75</v>
      </c>
      <c r="B79" s="53">
        <v>3</v>
      </c>
      <c r="C79" s="2">
        <v>8</v>
      </c>
      <c r="D79" s="9">
        <f t="shared" ref="D79:D84" si="11">D69</f>
        <v>600</v>
      </c>
      <c r="E79" s="89">
        <v>2500</v>
      </c>
      <c r="F79" s="9">
        <v>0</v>
      </c>
      <c r="G79" s="9">
        <f t="shared" si="2"/>
        <v>0</v>
      </c>
      <c r="H79" s="9"/>
      <c r="I79" s="9"/>
      <c r="J79" s="9">
        <f>E79/SUM(E75:E84)</f>
        <v>0.25</v>
      </c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x14ac:dyDescent="0.35">
      <c r="A80" s="2">
        <v>76</v>
      </c>
      <c r="B80" s="53">
        <v>3</v>
      </c>
      <c r="C80" s="2">
        <v>8</v>
      </c>
      <c r="D80" s="9">
        <f t="shared" si="11"/>
        <v>450</v>
      </c>
      <c r="E80" s="89">
        <v>2500</v>
      </c>
      <c r="F80" s="9">
        <v>0</v>
      </c>
      <c r="G80" s="9">
        <f t="shared" ref="G80:G143" si="12">G70</f>
        <v>0</v>
      </c>
      <c r="H80" s="9"/>
      <c r="I80" s="9"/>
      <c r="J80" s="9">
        <f>E80/SUM(E75:E84)</f>
        <v>0.25</v>
      </c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x14ac:dyDescent="0.35">
      <c r="A81" s="2">
        <v>77</v>
      </c>
      <c r="B81" s="53">
        <v>3</v>
      </c>
      <c r="C81" s="2">
        <v>8</v>
      </c>
      <c r="D81" s="9">
        <f t="shared" si="11"/>
        <v>50</v>
      </c>
      <c r="E81" s="89">
        <v>500</v>
      </c>
      <c r="F81" s="9">
        <v>0</v>
      </c>
      <c r="G81" s="9">
        <f t="shared" si="12"/>
        <v>1</v>
      </c>
      <c r="H81" s="9"/>
      <c r="I81" s="9"/>
      <c r="J81" s="9">
        <f>E81/SUM(E75:E84)</f>
        <v>0.05</v>
      </c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x14ac:dyDescent="0.35">
      <c r="A82" s="2">
        <v>78</v>
      </c>
      <c r="B82" s="53">
        <v>3</v>
      </c>
      <c r="C82" s="2">
        <v>8</v>
      </c>
      <c r="D82" s="9">
        <f t="shared" si="11"/>
        <v>150</v>
      </c>
      <c r="E82" s="89">
        <v>500</v>
      </c>
      <c r="F82" s="9">
        <v>0</v>
      </c>
      <c r="G82" s="9">
        <f t="shared" si="12"/>
        <v>1</v>
      </c>
      <c r="H82" s="9"/>
      <c r="I82" s="9"/>
      <c r="J82" s="9">
        <f>E82/SUM(E75:E84)</f>
        <v>0.05</v>
      </c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x14ac:dyDescent="0.35">
      <c r="A83" s="2">
        <v>79</v>
      </c>
      <c r="B83" s="53">
        <v>3</v>
      </c>
      <c r="C83" s="2">
        <v>8</v>
      </c>
      <c r="D83" s="9">
        <f t="shared" si="11"/>
        <v>200</v>
      </c>
      <c r="E83" s="89">
        <v>500</v>
      </c>
      <c r="F83" s="9">
        <v>0</v>
      </c>
      <c r="G83" s="9">
        <f t="shared" si="12"/>
        <v>1</v>
      </c>
      <c r="H83" s="9"/>
      <c r="I83" s="9"/>
      <c r="J83" s="9">
        <f>E83/SUM(E75:E84)</f>
        <v>0.05</v>
      </c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x14ac:dyDescent="0.35">
      <c r="A84" s="2">
        <v>80</v>
      </c>
      <c r="B84" s="53">
        <v>3</v>
      </c>
      <c r="C84" s="2">
        <v>8</v>
      </c>
      <c r="D84" s="9">
        <f t="shared" si="11"/>
        <v>100</v>
      </c>
      <c r="E84" s="89">
        <v>500</v>
      </c>
      <c r="F84" s="9">
        <v>0</v>
      </c>
      <c r="G84" s="9">
        <f t="shared" si="12"/>
        <v>1</v>
      </c>
      <c r="H84" s="9"/>
      <c r="I84" s="9"/>
      <c r="J84" s="9">
        <f>E84/SUM(E75:E84)</f>
        <v>0.05</v>
      </c>
      <c r="K84" s="9" t="s">
        <v>27</v>
      </c>
      <c r="L84" s="53">
        <f>SUMPRODUCT(D75:D84,J75:J84)</f>
        <v>724.1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x14ac:dyDescent="0.35">
      <c r="A85" s="2">
        <v>81</v>
      </c>
      <c r="B85" s="9">
        <v>4</v>
      </c>
      <c r="C85" s="55">
        <v>1</v>
      </c>
      <c r="D85" s="9">
        <v>0</v>
      </c>
      <c r="E85" s="89">
        <v>0</v>
      </c>
      <c r="F85" s="9">
        <v>1</v>
      </c>
      <c r="G85" s="9">
        <f t="shared" si="12"/>
        <v>0</v>
      </c>
      <c r="H85" s="55"/>
      <c r="I85" s="9"/>
      <c r="J85" s="9">
        <f>E85/SUM(E85:E94)</f>
        <v>0</v>
      </c>
      <c r="K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x14ac:dyDescent="0.35">
      <c r="A86" s="2">
        <v>82</v>
      </c>
      <c r="B86" s="9">
        <v>4</v>
      </c>
      <c r="C86" s="55">
        <v>1</v>
      </c>
      <c r="D86" s="9">
        <v>0</v>
      </c>
      <c r="E86" s="89">
        <v>0</v>
      </c>
      <c r="F86" s="9">
        <v>2</v>
      </c>
      <c r="G86" s="9">
        <f t="shared" si="12"/>
        <v>0</v>
      </c>
      <c r="H86" s="55"/>
      <c r="I86" s="9"/>
      <c r="J86" s="9">
        <f>E86/SUM(E85:E94)</f>
        <v>0</v>
      </c>
      <c r="K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x14ac:dyDescent="0.35">
      <c r="A87" s="2">
        <v>83</v>
      </c>
      <c r="B87" s="9">
        <v>4</v>
      </c>
      <c r="C87" s="55">
        <v>1</v>
      </c>
      <c r="D87" s="9">
        <v>0</v>
      </c>
      <c r="E87" s="89">
        <v>0</v>
      </c>
      <c r="F87" s="9">
        <v>3</v>
      </c>
      <c r="G87" s="9">
        <f t="shared" si="12"/>
        <v>0</v>
      </c>
      <c r="H87" s="55"/>
      <c r="I87" s="9"/>
      <c r="J87" s="9">
        <f>E87/SUM(E85:E94)</f>
        <v>0</v>
      </c>
      <c r="K87" s="9"/>
    </row>
    <row r="88" spans="1:24" x14ac:dyDescent="0.35">
      <c r="A88" s="2">
        <v>84</v>
      </c>
      <c r="B88" s="9">
        <v>4</v>
      </c>
      <c r="C88" s="55">
        <v>1</v>
      </c>
      <c r="D88" s="53">
        <v>300</v>
      </c>
      <c r="E88" s="89">
        <v>2500</v>
      </c>
      <c r="F88" s="9">
        <v>0</v>
      </c>
      <c r="G88" s="9">
        <f t="shared" si="12"/>
        <v>0</v>
      </c>
      <c r="H88" s="55"/>
      <c r="I88" s="9"/>
      <c r="J88" s="9">
        <f>E88/SUM(E85:E94)</f>
        <v>0.25</v>
      </c>
      <c r="K88" s="9"/>
    </row>
    <row r="89" spans="1:24" x14ac:dyDescent="0.35">
      <c r="A89" s="2">
        <v>85</v>
      </c>
      <c r="B89" s="9">
        <v>4</v>
      </c>
      <c r="C89" s="55">
        <v>1</v>
      </c>
      <c r="D89" s="53">
        <v>600</v>
      </c>
      <c r="E89" s="89">
        <v>2500</v>
      </c>
      <c r="F89" s="9">
        <v>0</v>
      </c>
      <c r="G89" s="9">
        <f t="shared" si="12"/>
        <v>0</v>
      </c>
      <c r="H89" s="55"/>
      <c r="I89" s="9"/>
      <c r="J89" s="9">
        <f>E89/SUM(E85:E94)</f>
        <v>0.25</v>
      </c>
      <c r="K89" s="9"/>
    </row>
    <row r="90" spans="1:24" x14ac:dyDescent="0.35">
      <c r="A90" s="2">
        <v>86</v>
      </c>
      <c r="B90" s="9">
        <v>4</v>
      </c>
      <c r="C90" s="55">
        <v>1</v>
      </c>
      <c r="D90" s="53">
        <v>450</v>
      </c>
      <c r="E90" s="89">
        <v>2500</v>
      </c>
      <c r="F90" s="9">
        <v>0</v>
      </c>
      <c r="G90" s="9">
        <f t="shared" si="12"/>
        <v>0</v>
      </c>
      <c r="H90" s="55"/>
      <c r="I90" s="9"/>
      <c r="J90" s="9">
        <f>E90/SUM(E85:E94)</f>
        <v>0.25</v>
      </c>
      <c r="K90" s="9"/>
    </row>
    <row r="91" spans="1:24" x14ac:dyDescent="0.35">
      <c r="A91" s="2">
        <v>87</v>
      </c>
      <c r="B91" s="9">
        <v>4</v>
      </c>
      <c r="C91" s="55">
        <v>1</v>
      </c>
      <c r="D91" s="53">
        <v>50</v>
      </c>
      <c r="E91" s="89">
        <v>500</v>
      </c>
      <c r="F91" s="9">
        <v>0</v>
      </c>
      <c r="G91" s="9">
        <f t="shared" si="12"/>
        <v>1</v>
      </c>
      <c r="H91" s="55"/>
      <c r="I91" s="9"/>
      <c r="J91" s="9">
        <f>E91/SUM(E85:E94)</f>
        <v>0.05</v>
      </c>
      <c r="K91" s="9"/>
    </row>
    <row r="92" spans="1:24" x14ac:dyDescent="0.35">
      <c r="A92" s="2">
        <v>88</v>
      </c>
      <c r="B92" s="9">
        <v>4</v>
      </c>
      <c r="C92" s="55">
        <v>1</v>
      </c>
      <c r="D92" s="53">
        <v>150</v>
      </c>
      <c r="E92" s="89">
        <v>500</v>
      </c>
      <c r="F92" s="9">
        <v>0</v>
      </c>
      <c r="G92" s="9">
        <f t="shared" si="12"/>
        <v>1</v>
      </c>
      <c r="H92" s="55"/>
      <c r="I92" s="9"/>
      <c r="J92" s="9">
        <f>E92/SUM(E85:E94)</f>
        <v>0.05</v>
      </c>
      <c r="K92" s="9"/>
    </row>
    <row r="93" spans="1:24" x14ac:dyDescent="0.35">
      <c r="A93" s="2">
        <v>89</v>
      </c>
      <c r="B93" s="9">
        <v>4</v>
      </c>
      <c r="C93" s="55">
        <v>1</v>
      </c>
      <c r="D93" s="53">
        <v>200</v>
      </c>
      <c r="E93" s="89">
        <v>500</v>
      </c>
      <c r="F93" s="9">
        <v>0</v>
      </c>
      <c r="G93" s="9">
        <f t="shared" si="12"/>
        <v>1</v>
      </c>
      <c r="H93" s="55"/>
      <c r="I93" s="9"/>
      <c r="J93" s="9">
        <f>E93/SUM(E85:E94)</f>
        <v>0.05</v>
      </c>
      <c r="K93" s="9"/>
      <c r="L93" s="9"/>
    </row>
    <row r="94" spans="1:24" x14ac:dyDescent="0.35">
      <c r="A94" s="2">
        <v>90</v>
      </c>
      <c r="B94" s="9">
        <v>4</v>
      </c>
      <c r="C94" s="55">
        <v>1</v>
      </c>
      <c r="D94" s="53">
        <v>100</v>
      </c>
      <c r="E94" s="89">
        <v>1000</v>
      </c>
      <c r="F94" s="9">
        <v>0</v>
      </c>
      <c r="G94" s="9">
        <f t="shared" si="12"/>
        <v>1</v>
      </c>
      <c r="H94" s="55"/>
      <c r="I94" s="9"/>
      <c r="J94" s="9">
        <f>E94/SUM(E85:E94)</f>
        <v>0.1</v>
      </c>
      <c r="K94" s="9" t="s">
        <v>27</v>
      </c>
      <c r="L94" s="53">
        <f>SUMPRODUCT(D85:D94,J85:J94)</f>
        <v>367.5</v>
      </c>
      <c r="O94" s="2">
        <f>100000*0.005</f>
        <v>500</v>
      </c>
    </row>
    <row r="95" spans="1:24" x14ac:dyDescent="0.35">
      <c r="A95" s="2">
        <v>91</v>
      </c>
      <c r="B95" s="9">
        <v>4</v>
      </c>
      <c r="C95" s="23">
        <v>2</v>
      </c>
      <c r="D95" s="57">
        <f>(R11-S11)/H95</f>
        <v>1766</v>
      </c>
      <c r="E95" s="89">
        <v>500</v>
      </c>
      <c r="F95" s="9">
        <v>1</v>
      </c>
      <c r="G95" s="9">
        <f t="shared" si="12"/>
        <v>0</v>
      </c>
      <c r="H95" s="58">
        <v>20000</v>
      </c>
      <c r="I95" s="57"/>
      <c r="J95" s="9">
        <f>E95/SUM(E95:E104)</f>
        <v>0.05</v>
      </c>
      <c r="K95" s="61">
        <v>0.05</v>
      </c>
      <c r="L95" s="9"/>
    </row>
    <row r="96" spans="1:24" x14ac:dyDescent="0.35">
      <c r="A96" s="2">
        <v>92</v>
      </c>
      <c r="B96" s="9">
        <v>4</v>
      </c>
      <c r="C96" s="23">
        <v>2</v>
      </c>
      <c r="D96" s="9">
        <v>0</v>
      </c>
      <c r="E96" s="89">
        <v>0</v>
      </c>
      <c r="F96" s="9">
        <v>2</v>
      </c>
      <c r="G96" s="9">
        <f t="shared" si="12"/>
        <v>0</v>
      </c>
      <c r="H96" s="9"/>
      <c r="I96" s="9"/>
      <c r="J96" s="9">
        <f>E96/SUM(E95:E104)</f>
        <v>0</v>
      </c>
      <c r="K96" s="61"/>
      <c r="L96" s="9"/>
    </row>
    <row r="97" spans="1:12" x14ac:dyDescent="0.35">
      <c r="A97" s="2">
        <v>93</v>
      </c>
      <c r="B97" s="9">
        <v>4</v>
      </c>
      <c r="C97" s="55">
        <v>2</v>
      </c>
      <c r="D97" s="9">
        <v>0</v>
      </c>
      <c r="E97" s="89">
        <v>0</v>
      </c>
      <c r="F97" s="9">
        <v>3</v>
      </c>
      <c r="G97" s="9">
        <f t="shared" si="12"/>
        <v>0</v>
      </c>
      <c r="H97" s="9"/>
      <c r="I97" s="9"/>
      <c r="J97" s="9">
        <f>E97/SUM(E95:E104)</f>
        <v>0</v>
      </c>
      <c r="K97" s="61"/>
      <c r="L97" s="9"/>
    </row>
    <row r="98" spans="1:12" x14ac:dyDescent="0.35">
      <c r="A98" s="2">
        <v>94</v>
      </c>
      <c r="B98" s="9">
        <v>4</v>
      </c>
      <c r="C98" s="23">
        <v>2</v>
      </c>
      <c r="D98" s="9">
        <f>D88</f>
        <v>300</v>
      </c>
      <c r="E98" s="89">
        <v>2500</v>
      </c>
      <c r="F98" s="9">
        <v>0</v>
      </c>
      <c r="G98" s="9">
        <f t="shared" si="12"/>
        <v>0</v>
      </c>
      <c r="H98" s="9"/>
      <c r="I98" s="9"/>
      <c r="J98" s="9">
        <f>E98/SUM(E95:E104)</f>
        <v>0.25</v>
      </c>
      <c r="K98" s="9"/>
      <c r="L98" s="9"/>
    </row>
    <row r="99" spans="1:12" x14ac:dyDescent="0.35">
      <c r="A99" s="2">
        <v>95</v>
      </c>
      <c r="B99" s="9">
        <v>4</v>
      </c>
      <c r="C99" s="55">
        <v>2</v>
      </c>
      <c r="D99" s="9">
        <f t="shared" ref="D99:D104" si="13">D89</f>
        <v>600</v>
      </c>
      <c r="E99" s="89">
        <v>2500</v>
      </c>
      <c r="F99" s="9">
        <v>0</v>
      </c>
      <c r="G99" s="9">
        <f t="shared" si="12"/>
        <v>0</v>
      </c>
      <c r="H99" s="9"/>
      <c r="I99" s="9"/>
      <c r="J99" s="9">
        <f>E99/SUM(E95:E104)</f>
        <v>0.25</v>
      </c>
      <c r="K99" s="9"/>
      <c r="L99" s="9"/>
    </row>
    <row r="100" spans="1:12" x14ac:dyDescent="0.35">
      <c r="A100" s="2">
        <v>96</v>
      </c>
      <c r="B100" s="9">
        <v>4</v>
      </c>
      <c r="C100" s="23">
        <v>2</v>
      </c>
      <c r="D100" s="9">
        <f t="shared" si="13"/>
        <v>450</v>
      </c>
      <c r="E100" s="89">
        <v>2500</v>
      </c>
      <c r="F100" s="9">
        <v>0</v>
      </c>
      <c r="G100" s="9">
        <f t="shared" si="12"/>
        <v>0</v>
      </c>
      <c r="H100" s="9"/>
      <c r="I100" s="9"/>
      <c r="J100" s="9">
        <f>E100/SUM(E95:E104)</f>
        <v>0.25</v>
      </c>
      <c r="K100" s="9"/>
      <c r="L100" s="9"/>
    </row>
    <row r="101" spans="1:12" x14ac:dyDescent="0.35">
      <c r="A101" s="2">
        <v>97</v>
      </c>
      <c r="B101" s="9">
        <v>4</v>
      </c>
      <c r="C101" s="55">
        <v>2</v>
      </c>
      <c r="D101" s="9">
        <f t="shared" si="13"/>
        <v>50</v>
      </c>
      <c r="E101" s="89">
        <v>500</v>
      </c>
      <c r="F101" s="9">
        <v>0</v>
      </c>
      <c r="G101" s="9">
        <f t="shared" si="12"/>
        <v>1</v>
      </c>
      <c r="H101" s="9"/>
      <c r="I101" s="9"/>
      <c r="J101" s="9">
        <f>E101/SUM(E95:E104)</f>
        <v>0.05</v>
      </c>
      <c r="K101" s="9"/>
      <c r="L101" s="9"/>
    </row>
    <row r="102" spans="1:12" x14ac:dyDescent="0.35">
      <c r="A102" s="2">
        <v>98</v>
      </c>
      <c r="B102" s="9">
        <v>4</v>
      </c>
      <c r="C102" s="23">
        <v>2</v>
      </c>
      <c r="D102" s="9">
        <f t="shared" si="13"/>
        <v>150</v>
      </c>
      <c r="E102" s="89">
        <v>500</v>
      </c>
      <c r="F102" s="9">
        <v>0</v>
      </c>
      <c r="G102" s="9">
        <f t="shared" si="12"/>
        <v>1</v>
      </c>
      <c r="H102" s="9"/>
      <c r="I102" s="9"/>
      <c r="J102" s="9">
        <f>E102/SUM(E95:E104)</f>
        <v>0.05</v>
      </c>
      <c r="K102" s="9"/>
      <c r="L102" s="9"/>
    </row>
    <row r="103" spans="1:12" x14ac:dyDescent="0.35">
      <c r="A103" s="2">
        <v>99</v>
      </c>
      <c r="B103" s="9">
        <v>4</v>
      </c>
      <c r="C103" s="55">
        <v>2</v>
      </c>
      <c r="D103" s="9">
        <f t="shared" si="13"/>
        <v>200</v>
      </c>
      <c r="E103" s="89">
        <v>500</v>
      </c>
      <c r="F103" s="9">
        <v>0</v>
      </c>
      <c r="G103" s="9">
        <f t="shared" si="12"/>
        <v>1</v>
      </c>
      <c r="H103" s="9"/>
      <c r="I103" s="9"/>
      <c r="J103" s="9">
        <f>E103/SUM(E95:E104)</f>
        <v>0.05</v>
      </c>
      <c r="K103" s="9"/>
      <c r="L103" s="9"/>
    </row>
    <row r="104" spans="1:12" x14ac:dyDescent="0.35">
      <c r="A104" s="2">
        <v>100</v>
      </c>
      <c r="B104" s="9">
        <v>4</v>
      </c>
      <c r="C104" s="23">
        <v>2</v>
      </c>
      <c r="D104" s="9">
        <f t="shared" si="13"/>
        <v>100</v>
      </c>
      <c r="E104" s="89">
        <v>500</v>
      </c>
      <c r="F104" s="9">
        <v>0</v>
      </c>
      <c r="G104" s="9">
        <f t="shared" si="12"/>
        <v>1</v>
      </c>
      <c r="H104" s="9"/>
      <c r="I104" s="9"/>
      <c r="J104" s="9">
        <f>E104/SUM(E95:E104)</f>
        <v>0.05</v>
      </c>
      <c r="K104" s="9" t="s">
        <v>27</v>
      </c>
      <c r="L104" s="53">
        <f>SUMPRODUCT(D95:D104,J95:J104)</f>
        <v>450.8</v>
      </c>
    </row>
    <row r="105" spans="1:12" x14ac:dyDescent="0.35">
      <c r="A105" s="2">
        <v>101</v>
      </c>
      <c r="B105" s="9">
        <v>4</v>
      </c>
      <c r="C105" s="55">
        <v>3</v>
      </c>
      <c r="D105" s="9">
        <v>0</v>
      </c>
      <c r="E105" s="89">
        <v>0</v>
      </c>
      <c r="F105" s="9">
        <v>1</v>
      </c>
      <c r="G105" s="9">
        <f t="shared" si="12"/>
        <v>0</v>
      </c>
      <c r="H105" s="9"/>
      <c r="I105" s="9"/>
      <c r="J105" s="9">
        <f>E105/SUM(E105:E114)</f>
        <v>0</v>
      </c>
      <c r="K105" s="9"/>
    </row>
    <row r="106" spans="1:12" x14ac:dyDescent="0.35">
      <c r="A106" s="2">
        <v>102</v>
      </c>
      <c r="B106" s="9">
        <v>4</v>
      </c>
      <c r="C106" s="55">
        <v>3</v>
      </c>
      <c r="D106" s="57">
        <f>(R10-S10)/H106</f>
        <v>7064</v>
      </c>
      <c r="E106" s="89">
        <v>500</v>
      </c>
      <c r="F106" s="9">
        <v>2</v>
      </c>
      <c r="G106" s="9">
        <f t="shared" si="12"/>
        <v>0</v>
      </c>
      <c r="H106" s="58">
        <v>20000</v>
      </c>
      <c r="I106" s="57"/>
      <c r="J106" s="9">
        <f>E106/SUM(E105:E114)</f>
        <v>0.05</v>
      </c>
      <c r="K106" s="61">
        <v>0.2</v>
      </c>
      <c r="L106" s="9"/>
    </row>
    <row r="107" spans="1:12" x14ac:dyDescent="0.35">
      <c r="A107" s="2">
        <v>103</v>
      </c>
      <c r="B107" s="9">
        <v>4</v>
      </c>
      <c r="C107" s="55">
        <v>3</v>
      </c>
      <c r="D107" s="9">
        <v>0</v>
      </c>
      <c r="E107" s="89">
        <v>0</v>
      </c>
      <c r="F107" s="9">
        <v>3</v>
      </c>
      <c r="G107" s="9">
        <f t="shared" si="12"/>
        <v>0</v>
      </c>
      <c r="H107" s="9"/>
      <c r="I107" s="9"/>
      <c r="J107" s="9">
        <f>E107/SUM(E105:E114)</f>
        <v>0</v>
      </c>
      <c r="K107" s="61"/>
      <c r="L107" s="9"/>
    </row>
    <row r="108" spans="1:12" x14ac:dyDescent="0.35">
      <c r="A108" s="2">
        <v>104</v>
      </c>
      <c r="B108" s="9">
        <v>4</v>
      </c>
      <c r="C108" s="55">
        <v>3</v>
      </c>
      <c r="D108" s="9">
        <f>D98</f>
        <v>300</v>
      </c>
      <c r="E108" s="89">
        <v>2500</v>
      </c>
      <c r="F108" s="9">
        <v>0</v>
      </c>
      <c r="G108" s="9">
        <f t="shared" si="12"/>
        <v>0</v>
      </c>
      <c r="H108" s="9"/>
      <c r="I108" s="9"/>
      <c r="J108" s="9">
        <f>E108/SUM(E105:E114)</f>
        <v>0.25</v>
      </c>
      <c r="K108" s="9"/>
      <c r="L108" s="9"/>
    </row>
    <row r="109" spans="1:12" x14ac:dyDescent="0.35">
      <c r="A109" s="2">
        <v>105</v>
      </c>
      <c r="B109" s="9">
        <v>4</v>
      </c>
      <c r="C109" s="55">
        <v>3</v>
      </c>
      <c r="D109" s="9">
        <f t="shared" ref="D109:D114" si="14">D99</f>
        <v>600</v>
      </c>
      <c r="E109" s="89">
        <v>2500</v>
      </c>
      <c r="F109" s="9">
        <v>0</v>
      </c>
      <c r="G109" s="9">
        <f t="shared" si="12"/>
        <v>0</v>
      </c>
      <c r="H109" s="9"/>
      <c r="I109" s="9"/>
      <c r="J109" s="9">
        <f>E109/SUM(E105:E114)</f>
        <v>0.25</v>
      </c>
      <c r="K109" s="9"/>
      <c r="L109" s="9"/>
    </row>
    <row r="110" spans="1:12" x14ac:dyDescent="0.35">
      <c r="A110" s="2">
        <v>106</v>
      </c>
      <c r="B110" s="9">
        <v>4</v>
      </c>
      <c r="C110" s="55">
        <v>3</v>
      </c>
      <c r="D110" s="9">
        <f t="shared" si="14"/>
        <v>450</v>
      </c>
      <c r="E110" s="89">
        <v>2500</v>
      </c>
      <c r="F110" s="9">
        <v>0</v>
      </c>
      <c r="G110" s="9">
        <f t="shared" si="12"/>
        <v>0</v>
      </c>
      <c r="H110" s="9"/>
      <c r="I110" s="9"/>
      <c r="J110" s="9">
        <f>E110/SUM(E105:E114)</f>
        <v>0.25</v>
      </c>
      <c r="K110" s="9"/>
      <c r="L110" s="9"/>
    </row>
    <row r="111" spans="1:12" x14ac:dyDescent="0.35">
      <c r="A111" s="2">
        <v>107</v>
      </c>
      <c r="B111" s="9">
        <v>4</v>
      </c>
      <c r="C111" s="55">
        <v>3</v>
      </c>
      <c r="D111" s="9">
        <f t="shared" si="14"/>
        <v>50</v>
      </c>
      <c r="E111" s="89">
        <v>500</v>
      </c>
      <c r="F111" s="9">
        <v>0</v>
      </c>
      <c r="G111" s="9">
        <f t="shared" si="12"/>
        <v>1</v>
      </c>
      <c r="H111" s="9"/>
      <c r="I111" s="9"/>
      <c r="J111" s="9">
        <f>E111/SUM(E105:E114)</f>
        <v>0.05</v>
      </c>
      <c r="K111" s="9"/>
      <c r="L111" s="9"/>
    </row>
    <row r="112" spans="1:12" x14ac:dyDescent="0.35">
      <c r="A112" s="2">
        <v>108</v>
      </c>
      <c r="B112" s="9">
        <v>4</v>
      </c>
      <c r="C112" s="55">
        <v>3</v>
      </c>
      <c r="D112" s="9">
        <f t="shared" si="14"/>
        <v>150</v>
      </c>
      <c r="E112" s="89">
        <v>500</v>
      </c>
      <c r="F112" s="9">
        <v>0</v>
      </c>
      <c r="G112" s="9">
        <f t="shared" si="12"/>
        <v>1</v>
      </c>
      <c r="H112" s="9"/>
      <c r="I112" s="9"/>
      <c r="J112" s="9">
        <f>E112/SUM(E105:E114)</f>
        <v>0.05</v>
      </c>
      <c r="K112" s="9"/>
      <c r="L112" s="9"/>
    </row>
    <row r="113" spans="1:12" x14ac:dyDescent="0.35">
      <c r="A113" s="2">
        <v>109</v>
      </c>
      <c r="B113" s="9">
        <v>4</v>
      </c>
      <c r="C113" s="55">
        <v>3</v>
      </c>
      <c r="D113" s="9">
        <f t="shared" si="14"/>
        <v>200</v>
      </c>
      <c r="E113" s="89">
        <v>500</v>
      </c>
      <c r="F113" s="9">
        <v>0</v>
      </c>
      <c r="G113" s="9">
        <f t="shared" si="12"/>
        <v>1</v>
      </c>
      <c r="H113" s="9"/>
      <c r="I113" s="9"/>
      <c r="J113" s="9">
        <f>E113/SUM(E105:E114)</f>
        <v>0.05</v>
      </c>
      <c r="K113" s="9"/>
      <c r="L113" s="9"/>
    </row>
    <row r="114" spans="1:12" x14ac:dyDescent="0.35">
      <c r="A114" s="2">
        <v>110</v>
      </c>
      <c r="B114" s="9">
        <v>4</v>
      </c>
      <c r="C114" s="55">
        <v>3</v>
      </c>
      <c r="D114" s="9">
        <f t="shared" si="14"/>
        <v>100</v>
      </c>
      <c r="E114" s="89">
        <v>500</v>
      </c>
      <c r="F114" s="9">
        <v>0</v>
      </c>
      <c r="G114" s="9">
        <f t="shared" si="12"/>
        <v>1</v>
      </c>
      <c r="H114" s="9"/>
      <c r="I114" s="9"/>
      <c r="J114" s="9">
        <f>E114/SUM(E105:E114)</f>
        <v>0.05</v>
      </c>
      <c r="K114" s="9" t="s">
        <v>27</v>
      </c>
      <c r="L114" s="53">
        <f>SUMPRODUCT(D105:D114,J105:J114)</f>
        <v>715.7</v>
      </c>
    </row>
    <row r="115" spans="1:12" x14ac:dyDescent="0.35">
      <c r="A115" s="2">
        <v>111</v>
      </c>
      <c r="B115" s="9">
        <v>4</v>
      </c>
      <c r="C115" s="2">
        <v>4</v>
      </c>
      <c r="D115" s="9">
        <v>0</v>
      </c>
      <c r="E115" s="89">
        <v>0</v>
      </c>
      <c r="F115" s="9">
        <v>1</v>
      </c>
      <c r="G115" s="9">
        <f t="shared" si="12"/>
        <v>0</v>
      </c>
      <c r="H115" s="9"/>
      <c r="I115" s="9"/>
      <c r="J115" s="9">
        <f>E115/SUM(E115:E124)</f>
        <v>0</v>
      </c>
      <c r="K115" s="9"/>
    </row>
    <row r="116" spans="1:12" x14ac:dyDescent="0.35">
      <c r="A116" s="2">
        <v>112</v>
      </c>
      <c r="B116" s="9">
        <v>4</v>
      </c>
      <c r="C116" s="2">
        <v>4</v>
      </c>
      <c r="D116" s="9">
        <v>0</v>
      </c>
      <c r="E116" s="89">
        <v>0</v>
      </c>
      <c r="F116" s="9">
        <v>2</v>
      </c>
      <c r="G116" s="9">
        <f t="shared" si="12"/>
        <v>0</v>
      </c>
      <c r="H116" s="9"/>
      <c r="I116" s="9"/>
      <c r="J116" s="9">
        <f>E116/SUM(E115:E124)</f>
        <v>0</v>
      </c>
      <c r="K116" s="9"/>
    </row>
    <row r="117" spans="1:12" x14ac:dyDescent="0.35">
      <c r="A117" s="2">
        <v>113</v>
      </c>
      <c r="B117" s="9">
        <v>4</v>
      </c>
      <c r="C117" s="2">
        <v>4</v>
      </c>
      <c r="D117" s="57">
        <f>(R9-S9)/H117</f>
        <v>17660</v>
      </c>
      <c r="E117" s="89">
        <v>500</v>
      </c>
      <c r="F117" s="9">
        <v>3</v>
      </c>
      <c r="G117" s="9">
        <f t="shared" si="12"/>
        <v>0</v>
      </c>
      <c r="H117" s="58">
        <v>20000</v>
      </c>
      <c r="I117" s="57"/>
      <c r="J117" s="9">
        <f>E117/SUM(E115:E124)</f>
        <v>0.05</v>
      </c>
      <c r="K117" s="61">
        <v>0.5</v>
      </c>
      <c r="L117" s="9"/>
    </row>
    <row r="118" spans="1:12" x14ac:dyDescent="0.35">
      <c r="A118" s="2">
        <v>114</v>
      </c>
      <c r="B118" s="9">
        <v>4</v>
      </c>
      <c r="C118" s="2">
        <v>4</v>
      </c>
      <c r="D118" s="9">
        <f>D108</f>
        <v>300</v>
      </c>
      <c r="E118" s="89">
        <v>2500</v>
      </c>
      <c r="F118" s="9">
        <v>0</v>
      </c>
      <c r="G118" s="9">
        <f t="shared" si="12"/>
        <v>0</v>
      </c>
      <c r="H118" s="9"/>
      <c r="I118" s="9"/>
      <c r="J118" s="9">
        <f>E118/SUM(E115:E124)</f>
        <v>0.25</v>
      </c>
      <c r="K118" s="9"/>
      <c r="L118" s="9"/>
    </row>
    <row r="119" spans="1:12" x14ac:dyDescent="0.35">
      <c r="A119" s="2">
        <v>115</v>
      </c>
      <c r="B119" s="9">
        <v>4</v>
      </c>
      <c r="C119" s="2">
        <v>4</v>
      </c>
      <c r="D119" s="9">
        <f t="shared" ref="D119:D124" si="15">D109</f>
        <v>600</v>
      </c>
      <c r="E119" s="89">
        <v>2500</v>
      </c>
      <c r="F119" s="9">
        <v>0</v>
      </c>
      <c r="G119" s="9">
        <f t="shared" si="12"/>
        <v>0</v>
      </c>
      <c r="H119" s="9"/>
      <c r="I119" s="9"/>
      <c r="J119" s="9">
        <f>E119/SUM(E115:E124)</f>
        <v>0.25</v>
      </c>
      <c r="K119" s="9"/>
      <c r="L119" s="9"/>
    </row>
    <row r="120" spans="1:12" x14ac:dyDescent="0.35">
      <c r="A120" s="2">
        <v>116</v>
      </c>
      <c r="B120" s="9">
        <v>4</v>
      </c>
      <c r="C120" s="2">
        <v>4</v>
      </c>
      <c r="D120" s="9">
        <f t="shared" si="15"/>
        <v>450</v>
      </c>
      <c r="E120" s="89">
        <v>2500</v>
      </c>
      <c r="F120" s="9">
        <v>0</v>
      </c>
      <c r="G120" s="9">
        <f t="shared" si="12"/>
        <v>0</v>
      </c>
      <c r="H120" s="9"/>
      <c r="I120" s="9"/>
      <c r="J120" s="9">
        <f>E120/SUM(E115:E124)</f>
        <v>0.25</v>
      </c>
      <c r="K120" s="9"/>
      <c r="L120" s="9"/>
    </row>
    <row r="121" spans="1:12" x14ac:dyDescent="0.35">
      <c r="A121" s="2">
        <v>117</v>
      </c>
      <c r="B121" s="9">
        <v>4</v>
      </c>
      <c r="C121" s="2">
        <v>4</v>
      </c>
      <c r="D121" s="9">
        <f t="shared" si="15"/>
        <v>50</v>
      </c>
      <c r="E121" s="89">
        <v>500</v>
      </c>
      <c r="F121" s="9">
        <v>0</v>
      </c>
      <c r="G121" s="9">
        <f t="shared" si="12"/>
        <v>1</v>
      </c>
      <c r="H121" s="9"/>
      <c r="I121" s="9"/>
      <c r="J121" s="9">
        <f>E121/SUM(E115:E124)</f>
        <v>0.05</v>
      </c>
      <c r="K121" s="9"/>
      <c r="L121" s="9"/>
    </row>
    <row r="122" spans="1:12" x14ac:dyDescent="0.35">
      <c r="A122" s="2">
        <v>118</v>
      </c>
      <c r="B122" s="9">
        <v>4</v>
      </c>
      <c r="C122" s="2">
        <v>4</v>
      </c>
      <c r="D122" s="9">
        <f t="shared" si="15"/>
        <v>150</v>
      </c>
      <c r="E122" s="89">
        <v>500</v>
      </c>
      <c r="F122" s="9">
        <v>0</v>
      </c>
      <c r="G122" s="9">
        <f t="shared" si="12"/>
        <v>1</v>
      </c>
      <c r="H122" s="9"/>
      <c r="I122" s="9"/>
      <c r="J122" s="9">
        <f>E122/SUM(E115:E124)</f>
        <v>0.05</v>
      </c>
      <c r="K122" s="9"/>
      <c r="L122" s="9"/>
    </row>
    <row r="123" spans="1:12" x14ac:dyDescent="0.35">
      <c r="A123" s="2">
        <v>119</v>
      </c>
      <c r="B123" s="9">
        <v>4</v>
      </c>
      <c r="C123" s="2">
        <v>4</v>
      </c>
      <c r="D123" s="9">
        <f t="shared" si="15"/>
        <v>200</v>
      </c>
      <c r="E123" s="89">
        <v>500</v>
      </c>
      <c r="F123" s="9">
        <v>0</v>
      </c>
      <c r="G123" s="9">
        <f t="shared" si="12"/>
        <v>1</v>
      </c>
      <c r="H123" s="9"/>
      <c r="I123" s="9"/>
      <c r="J123" s="9">
        <f>E123/SUM(E115:E124)</f>
        <v>0.05</v>
      </c>
      <c r="K123" s="9"/>
      <c r="L123" s="9"/>
    </row>
    <row r="124" spans="1:12" x14ac:dyDescent="0.35">
      <c r="A124" s="2">
        <v>120</v>
      </c>
      <c r="B124" s="9">
        <v>4</v>
      </c>
      <c r="C124" s="2">
        <v>4</v>
      </c>
      <c r="D124" s="9">
        <f t="shared" si="15"/>
        <v>100</v>
      </c>
      <c r="E124" s="89">
        <v>500</v>
      </c>
      <c r="F124" s="9">
        <v>0</v>
      </c>
      <c r="G124" s="9">
        <f t="shared" si="12"/>
        <v>1</v>
      </c>
      <c r="H124" s="9"/>
      <c r="I124" s="9"/>
      <c r="J124" s="9">
        <f>E124/SUM(E115:E124)</f>
        <v>0.05</v>
      </c>
      <c r="K124" s="9" t="s">
        <v>27</v>
      </c>
      <c r="L124" s="53">
        <f>SUMPRODUCT(D115:D124,J115:J124)</f>
        <v>1245.5</v>
      </c>
    </row>
    <row r="125" spans="1:12" x14ac:dyDescent="0.35">
      <c r="A125" s="2">
        <v>121</v>
      </c>
      <c r="B125" s="9">
        <v>4</v>
      </c>
      <c r="C125" s="2">
        <v>5</v>
      </c>
      <c r="D125" s="57">
        <f>(R11-S11)/H125</f>
        <v>1766</v>
      </c>
      <c r="E125" s="89">
        <v>300</v>
      </c>
      <c r="F125" s="9">
        <v>1</v>
      </c>
      <c r="G125" s="9">
        <f t="shared" si="12"/>
        <v>0</v>
      </c>
      <c r="H125" s="58">
        <v>20000</v>
      </c>
      <c r="I125" s="57"/>
      <c r="J125" s="9">
        <f>E125/SUM(E125:E134)</f>
        <v>0.03</v>
      </c>
      <c r="K125" s="61">
        <v>0.05</v>
      </c>
      <c r="L125" s="9"/>
    </row>
    <row r="126" spans="1:12" x14ac:dyDescent="0.35">
      <c r="A126" s="2">
        <v>122</v>
      </c>
      <c r="B126" s="9">
        <v>4</v>
      </c>
      <c r="C126" s="2">
        <v>5</v>
      </c>
      <c r="D126" s="57">
        <f>(R10-S10)/H125</f>
        <v>7064</v>
      </c>
      <c r="E126" s="89">
        <v>200</v>
      </c>
      <c r="F126" s="9">
        <v>2</v>
      </c>
      <c r="G126" s="9">
        <f t="shared" si="12"/>
        <v>0</v>
      </c>
      <c r="H126" s="9"/>
      <c r="I126" s="9"/>
      <c r="J126" s="9">
        <f>E126/SUM(E125:E134)</f>
        <v>0.02</v>
      </c>
      <c r="K126" s="61">
        <v>0.2</v>
      </c>
      <c r="L126" s="9"/>
    </row>
    <row r="127" spans="1:12" x14ac:dyDescent="0.35">
      <c r="A127" s="2">
        <v>123</v>
      </c>
      <c r="B127" s="9">
        <v>4</v>
      </c>
      <c r="C127" s="2">
        <v>5</v>
      </c>
      <c r="D127" s="9">
        <v>0</v>
      </c>
      <c r="E127" s="89">
        <v>0</v>
      </c>
      <c r="F127" s="9">
        <v>3</v>
      </c>
      <c r="G127" s="9">
        <f t="shared" si="12"/>
        <v>0</v>
      </c>
      <c r="H127" s="9"/>
      <c r="I127" s="9"/>
      <c r="J127" s="9">
        <f>E127/SUM(E125:E134)</f>
        <v>0</v>
      </c>
      <c r="K127" s="61"/>
      <c r="L127" s="9"/>
    </row>
    <row r="128" spans="1:12" x14ac:dyDescent="0.35">
      <c r="A128" s="2">
        <v>124</v>
      </c>
      <c r="B128" s="9">
        <v>4</v>
      </c>
      <c r="C128" s="2">
        <v>5</v>
      </c>
      <c r="D128" s="9">
        <f>D118</f>
        <v>300</v>
      </c>
      <c r="E128" s="89">
        <v>2500</v>
      </c>
      <c r="F128" s="9">
        <v>0</v>
      </c>
      <c r="G128" s="9">
        <f t="shared" si="12"/>
        <v>0</v>
      </c>
      <c r="H128" s="9"/>
      <c r="I128" s="9"/>
      <c r="J128" s="9">
        <f>E128/SUM(E125:E134)</f>
        <v>0.25</v>
      </c>
      <c r="K128" s="9"/>
      <c r="L128" s="9"/>
    </row>
    <row r="129" spans="1:12" x14ac:dyDescent="0.35">
      <c r="A129" s="2">
        <v>125</v>
      </c>
      <c r="B129" s="9">
        <v>4</v>
      </c>
      <c r="C129" s="2">
        <v>5</v>
      </c>
      <c r="D129" s="9">
        <f t="shared" ref="D129:D134" si="16">D119</f>
        <v>600</v>
      </c>
      <c r="E129" s="89">
        <v>2500</v>
      </c>
      <c r="F129" s="9">
        <v>0</v>
      </c>
      <c r="G129" s="9">
        <f t="shared" si="12"/>
        <v>0</v>
      </c>
      <c r="H129" s="9"/>
      <c r="I129" s="9"/>
      <c r="J129" s="9">
        <f>E129/SUM(E125:E134)</f>
        <v>0.25</v>
      </c>
      <c r="K129" s="9"/>
      <c r="L129" s="9"/>
    </row>
    <row r="130" spans="1:12" x14ac:dyDescent="0.35">
      <c r="A130" s="2">
        <v>126</v>
      </c>
      <c r="B130" s="9">
        <v>4</v>
      </c>
      <c r="C130" s="2">
        <v>5</v>
      </c>
      <c r="D130" s="9">
        <f t="shared" si="16"/>
        <v>450</v>
      </c>
      <c r="E130" s="89">
        <v>2500</v>
      </c>
      <c r="F130" s="9">
        <v>0</v>
      </c>
      <c r="G130" s="9">
        <f t="shared" si="12"/>
        <v>0</v>
      </c>
      <c r="H130" s="9"/>
      <c r="I130" s="9"/>
      <c r="J130" s="9">
        <f>E130/SUM(E125:E134)</f>
        <v>0.25</v>
      </c>
      <c r="K130" s="9"/>
      <c r="L130" s="9"/>
    </row>
    <row r="131" spans="1:12" x14ac:dyDescent="0.35">
      <c r="A131" s="2">
        <v>127</v>
      </c>
      <c r="B131" s="9">
        <v>4</v>
      </c>
      <c r="C131" s="2">
        <v>5</v>
      </c>
      <c r="D131" s="9">
        <f t="shared" si="16"/>
        <v>50</v>
      </c>
      <c r="E131" s="89">
        <v>500</v>
      </c>
      <c r="F131" s="9">
        <v>0</v>
      </c>
      <c r="G131" s="9">
        <f t="shared" si="12"/>
        <v>1</v>
      </c>
      <c r="H131" s="9"/>
      <c r="I131" s="9"/>
      <c r="J131" s="9">
        <f>E131/SUM(E125:E134)</f>
        <v>0.05</v>
      </c>
      <c r="K131" s="9"/>
      <c r="L131" s="9"/>
    </row>
    <row r="132" spans="1:12" x14ac:dyDescent="0.35">
      <c r="A132" s="2">
        <v>128</v>
      </c>
      <c r="B132" s="9">
        <v>4</v>
      </c>
      <c r="C132" s="2">
        <v>5</v>
      </c>
      <c r="D132" s="9">
        <f t="shared" si="16"/>
        <v>150</v>
      </c>
      <c r="E132" s="89">
        <v>500</v>
      </c>
      <c r="F132" s="9">
        <v>0</v>
      </c>
      <c r="G132" s="9">
        <f t="shared" si="12"/>
        <v>1</v>
      </c>
      <c r="H132" s="9"/>
      <c r="I132" s="9"/>
      <c r="J132" s="9">
        <f>E132/SUM(E125:E134)</f>
        <v>0.05</v>
      </c>
      <c r="K132" s="9"/>
      <c r="L132" s="9"/>
    </row>
    <row r="133" spans="1:12" x14ac:dyDescent="0.35">
      <c r="A133" s="2">
        <v>129</v>
      </c>
      <c r="B133" s="9">
        <v>4</v>
      </c>
      <c r="C133" s="2">
        <v>5</v>
      </c>
      <c r="D133" s="9">
        <f t="shared" si="16"/>
        <v>200</v>
      </c>
      <c r="E133" s="89">
        <v>500</v>
      </c>
      <c r="F133" s="9">
        <v>0</v>
      </c>
      <c r="G133" s="9">
        <f t="shared" si="12"/>
        <v>1</v>
      </c>
      <c r="H133" s="9"/>
      <c r="I133" s="9"/>
      <c r="J133" s="9">
        <f>E133/SUM(E125:E134)</f>
        <v>0.05</v>
      </c>
      <c r="K133" s="9"/>
      <c r="L133" s="9"/>
    </row>
    <row r="134" spans="1:12" x14ac:dyDescent="0.35">
      <c r="A134" s="2">
        <v>130</v>
      </c>
      <c r="B134" s="9">
        <v>4</v>
      </c>
      <c r="C134" s="2">
        <v>5</v>
      </c>
      <c r="D134" s="9">
        <f t="shared" si="16"/>
        <v>100</v>
      </c>
      <c r="E134" s="89">
        <v>500</v>
      </c>
      <c r="F134" s="9">
        <v>0</v>
      </c>
      <c r="G134" s="9">
        <f t="shared" si="12"/>
        <v>1</v>
      </c>
      <c r="H134" s="9"/>
      <c r="I134" s="9"/>
      <c r="J134" s="9">
        <f>E134/SUM(E125:E134)</f>
        <v>0.05</v>
      </c>
      <c r="K134" s="9" t="s">
        <v>27</v>
      </c>
      <c r="L134" s="53">
        <f>SUMPRODUCT(D125:D134,J125:J134)</f>
        <v>556.76</v>
      </c>
    </row>
    <row r="135" spans="1:12" x14ac:dyDescent="0.35">
      <c r="A135" s="2">
        <v>131</v>
      </c>
      <c r="B135" s="9">
        <v>4</v>
      </c>
      <c r="C135" s="2">
        <v>6</v>
      </c>
      <c r="D135" s="57">
        <f>(R11-S11)/H135</f>
        <v>1766</v>
      </c>
      <c r="E135" s="89">
        <v>300</v>
      </c>
      <c r="F135" s="9">
        <v>1</v>
      </c>
      <c r="G135" s="9">
        <f t="shared" si="12"/>
        <v>0</v>
      </c>
      <c r="H135" s="58">
        <v>20000</v>
      </c>
      <c r="I135" s="57"/>
      <c r="J135" s="9">
        <f>E135/SUM(E135:E144)</f>
        <v>0.03</v>
      </c>
      <c r="K135" s="61">
        <v>0.05</v>
      </c>
      <c r="L135" s="9"/>
    </row>
    <row r="136" spans="1:12" x14ac:dyDescent="0.35">
      <c r="A136" s="2">
        <v>132</v>
      </c>
      <c r="B136" s="9">
        <v>4</v>
      </c>
      <c r="C136" s="2">
        <v>6</v>
      </c>
      <c r="D136" s="9">
        <v>0</v>
      </c>
      <c r="E136" s="89">
        <v>0</v>
      </c>
      <c r="F136" s="9">
        <v>2</v>
      </c>
      <c r="G136" s="9">
        <f t="shared" si="12"/>
        <v>0</v>
      </c>
      <c r="H136" s="9"/>
      <c r="I136" s="9"/>
      <c r="J136" s="9">
        <f>E136/SUM(E135:E144)</f>
        <v>0</v>
      </c>
      <c r="K136" s="61"/>
      <c r="L136" s="9"/>
    </row>
    <row r="137" spans="1:12" x14ac:dyDescent="0.35">
      <c r="A137" s="2">
        <v>133</v>
      </c>
      <c r="B137" s="9">
        <v>4</v>
      </c>
      <c r="C137" s="2">
        <v>6</v>
      </c>
      <c r="D137" s="57">
        <f>(R9-S9)/H135</f>
        <v>17660</v>
      </c>
      <c r="E137" s="89">
        <v>200</v>
      </c>
      <c r="F137" s="9">
        <v>3</v>
      </c>
      <c r="G137" s="9">
        <f t="shared" si="12"/>
        <v>0</v>
      </c>
      <c r="H137" s="9"/>
      <c r="I137" s="9"/>
      <c r="J137" s="9">
        <f>E137/SUM(E135:E144)</f>
        <v>0.02</v>
      </c>
      <c r="K137" s="61">
        <v>0.5</v>
      </c>
      <c r="L137" s="9"/>
    </row>
    <row r="138" spans="1:12" x14ac:dyDescent="0.35">
      <c r="A138" s="2">
        <v>134</v>
      </c>
      <c r="B138" s="9">
        <v>4</v>
      </c>
      <c r="C138" s="2">
        <v>6</v>
      </c>
      <c r="D138" s="9">
        <f>D128</f>
        <v>300</v>
      </c>
      <c r="E138" s="89">
        <v>2500</v>
      </c>
      <c r="F138" s="9">
        <v>0</v>
      </c>
      <c r="G138" s="9">
        <f t="shared" si="12"/>
        <v>0</v>
      </c>
      <c r="H138" s="9"/>
      <c r="I138" s="9"/>
      <c r="J138" s="9">
        <f>E138/SUM(E135:E144)</f>
        <v>0.25</v>
      </c>
      <c r="K138" s="9"/>
      <c r="L138" s="9"/>
    </row>
    <row r="139" spans="1:12" x14ac:dyDescent="0.35">
      <c r="A139" s="2">
        <v>135</v>
      </c>
      <c r="B139" s="9">
        <v>4</v>
      </c>
      <c r="C139" s="2">
        <v>6</v>
      </c>
      <c r="D139" s="9">
        <f t="shared" ref="D139:D144" si="17">D129</f>
        <v>600</v>
      </c>
      <c r="E139" s="89">
        <v>2500</v>
      </c>
      <c r="F139" s="9">
        <v>0</v>
      </c>
      <c r="G139" s="9">
        <f t="shared" si="12"/>
        <v>0</v>
      </c>
      <c r="H139" s="9"/>
      <c r="I139" s="9"/>
      <c r="J139" s="9">
        <f>E139/SUM(E135:E144)</f>
        <v>0.25</v>
      </c>
      <c r="K139" s="9"/>
      <c r="L139" s="9"/>
    </row>
    <row r="140" spans="1:12" x14ac:dyDescent="0.35">
      <c r="A140" s="2">
        <v>136</v>
      </c>
      <c r="B140" s="9">
        <v>4</v>
      </c>
      <c r="C140" s="2">
        <v>6</v>
      </c>
      <c r="D140" s="9">
        <f t="shared" si="17"/>
        <v>450</v>
      </c>
      <c r="E140" s="89">
        <v>2500</v>
      </c>
      <c r="F140" s="9">
        <v>0</v>
      </c>
      <c r="G140" s="9">
        <f t="shared" si="12"/>
        <v>0</v>
      </c>
      <c r="H140" s="9"/>
      <c r="I140" s="9"/>
      <c r="J140" s="9">
        <f>E140/SUM(E135:E144)</f>
        <v>0.25</v>
      </c>
      <c r="K140" s="9"/>
      <c r="L140" s="9"/>
    </row>
    <row r="141" spans="1:12" x14ac:dyDescent="0.35">
      <c r="A141" s="2">
        <v>137</v>
      </c>
      <c r="B141" s="9">
        <v>4</v>
      </c>
      <c r="C141" s="2">
        <v>6</v>
      </c>
      <c r="D141" s="9">
        <f t="shared" si="17"/>
        <v>50</v>
      </c>
      <c r="E141" s="89">
        <v>500</v>
      </c>
      <c r="F141" s="9">
        <v>0</v>
      </c>
      <c r="G141" s="9">
        <f t="shared" si="12"/>
        <v>1</v>
      </c>
      <c r="H141" s="9"/>
      <c r="I141" s="9"/>
      <c r="J141" s="9">
        <f>E141/SUM(E135:E144)</f>
        <v>0.05</v>
      </c>
      <c r="K141" s="9"/>
      <c r="L141" s="9"/>
    </row>
    <row r="142" spans="1:12" x14ac:dyDescent="0.35">
      <c r="A142" s="2">
        <v>138</v>
      </c>
      <c r="B142" s="9">
        <v>4</v>
      </c>
      <c r="C142" s="2">
        <v>6</v>
      </c>
      <c r="D142" s="9">
        <f t="shared" si="17"/>
        <v>150</v>
      </c>
      <c r="E142" s="89">
        <v>500</v>
      </c>
      <c r="F142" s="9">
        <v>0</v>
      </c>
      <c r="G142" s="9">
        <f t="shared" si="12"/>
        <v>1</v>
      </c>
      <c r="H142" s="9"/>
      <c r="I142" s="9"/>
      <c r="J142" s="9">
        <f>E142/SUM(E135:E144)</f>
        <v>0.05</v>
      </c>
      <c r="K142" s="9"/>
      <c r="L142" s="9"/>
    </row>
    <row r="143" spans="1:12" x14ac:dyDescent="0.35">
      <c r="A143" s="2">
        <v>139</v>
      </c>
      <c r="B143" s="9">
        <v>4</v>
      </c>
      <c r="C143" s="2">
        <v>6</v>
      </c>
      <c r="D143" s="9">
        <f t="shared" si="17"/>
        <v>200</v>
      </c>
      <c r="E143" s="89">
        <v>500</v>
      </c>
      <c r="F143" s="9">
        <v>0</v>
      </c>
      <c r="G143" s="9">
        <f t="shared" si="12"/>
        <v>1</v>
      </c>
      <c r="H143" s="9"/>
      <c r="I143" s="9"/>
      <c r="J143" s="9">
        <f>E143/SUM(E135:E144)</f>
        <v>0.05</v>
      </c>
      <c r="K143" s="9"/>
      <c r="L143" s="9"/>
    </row>
    <row r="144" spans="1:12" x14ac:dyDescent="0.35">
      <c r="A144" s="2">
        <v>140</v>
      </c>
      <c r="B144" s="9">
        <v>4</v>
      </c>
      <c r="C144" s="2">
        <v>6</v>
      </c>
      <c r="D144" s="9">
        <f t="shared" si="17"/>
        <v>100</v>
      </c>
      <c r="E144" s="89">
        <v>500</v>
      </c>
      <c r="F144" s="9">
        <v>0</v>
      </c>
      <c r="G144" s="9">
        <f t="shared" ref="G144:G207" si="18">G134</f>
        <v>1</v>
      </c>
      <c r="H144" s="9"/>
      <c r="I144" s="9"/>
      <c r="J144" s="9">
        <f>E144/SUM(E135:E144)</f>
        <v>0.05</v>
      </c>
      <c r="K144" s="9" t="s">
        <v>27</v>
      </c>
      <c r="L144" s="53">
        <f>SUMPRODUCT(D135:D144,J135:J144)</f>
        <v>768.68000000000006</v>
      </c>
    </row>
    <row r="145" spans="1:12" x14ac:dyDescent="0.35">
      <c r="A145" s="2">
        <v>141</v>
      </c>
      <c r="B145" s="9">
        <v>4</v>
      </c>
      <c r="C145" s="2">
        <v>7</v>
      </c>
      <c r="D145" s="9">
        <v>0</v>
      </c>
      <c r="E145" s="89">
        <v>0</v>
      </c>
      <c r="F145" s="9">
        <v>1</v>
      </c>
      <c r="G145" s="9">
        <f t="shared" si="18"/>
        <v>0</v>
      </c>
      <c r="H145" s="9"/>
      <c r="I145" s="9"/>
      <c r="J145" s="9">
        <f>E145/SUM(E145:E154)</f>
        <v>0</v>
      </c>
      <c r="K145" s="9"/>
      <c r="L145" s="53"/>
    </row>
    <row r="146" spans="1:12" x14ac:dyDescent="0.35">
      <c r="A146" s="2">
        <v>142</v>
      </c>
      <c r="B146" s="9">
        <v>4</v>
      </c>
      <c r="C146" s="2">
        <v>7</v>
      </c>
      <c r="D146" s="57">
        <f>(R10-S10)/H146</f>
        <v>7064</v>
      </c>
      <c r="E146" s="89">
        <v>300</v>
      </c>
      <c r="F146" s="9">
        <v>2</v>
      </c>
      <c r="G146" s="9">
        <f t="shared" si="18"/>
        <v>0</v>
      </c>
      <c r="H146" s="58">
        <v>20000</v>
      </c>
      <c r="I146" s="57"/>
      <c r="J146" s="9">
        <f>E146/SUM(E145:E154)</f>
        <v>0.03</v>
      </c>
      <c r="K146" s="61">
        <v>0.2</v>
      </c>
      <c r="L146" s="9"/>
    </row>
    <row r="147" spans="1:12" x14ac:dyDescent="0.35">
      <c r="A147" s="2">
        <v>143</v>
      </c>
      <c r="B147" s="9">
        <v>4</v>
      </c>
      <c r="C147" s="2">
        <v>7</v>
      </c>
      <c r="D147" s="57">
        <f>(R9-S9)/H146</f>
        <v>17660</v>
      </c>
      <c r="E147" s="89">
        <v>200</v>
      </c>
      <c r="F147" s="9">
        <v>3</v>
      </c>
      <c r="G147" s="9">
        <f t="shared" si="18"/>
        <v>0</v>
      </c>
      <c r="H147" s="9"/>
      <c r="I147" s="9"/>
      <c r="J147" s="9">
        <f>E147/SUM(E145:E154)</f>
        <v>0.02</v>
      </c>
      <c r="K147" s="61">
        <v>0.5</v>
      </c>
      <c r="L147" s="9"/>
    </row>
    <row r="148" spans="1:12" x14ac:dyDescent="0.35">
      <c r="A148" s="2">
        <v>144</v>
      </c>
      <c r="B148" s="9">
        <v>4</v>
      </c>
      <c r="C148" s="2">
        <v>7</v>
      </c>
      <c r="D148" s="9">
        <f>D138</f>
        <v>300</v>
      </c>
      <c r="E148" s="89">
        <v>2500</v>
      </c>
      <c r="F148" s="9">
        <v>0</v>
      </c>
      <c r="G148" s="9">
        <f t="shared" si="18"/>
        <v>0</v>
      </c>
      <c r="H148" s="9"/>
      <c r="I148" s="9"/>
      <c r="J148" s="9">
        <f>E148/SUM(E145:E154)</f>
        <v>0.25</v>
      </c>
      <c r="K148" s="9"/>
      <c r="L148" s="9"/>
    </row>
    <row r="149" spans="1:12" x14ac:dyDescent="0.35">
      <c r="A149" s="2">
        <v>145</v>
      </c>
      <c r="B149" s="9">
        <v>4</v>
      </c>
      <c r="C149" s="2">
        <v>7</v>
      </c>
      <c r="D149" s="9">
        <f t="shared" ref="D149:D154" si="19">D139</f>
        <v>600</v>
      </c>
      <c r="E149" s="89">
        <v>2500</v>
      </c>
      <c r="F149" s="9">
        <v>0</v>
      </c>
      <c r="G149" s="9">
        <f t="shared" si="18"/>
        <v>0</v>
      </c>
      <c r="H149" s="9"/>
      <c r="I149" s="9"/>
      <c r="J149" s="9">
        <f>E149/SUM(E145:E154)</f>
        <v>0.25</v>
      </c>
      <c r="K149" s="9"/>
      <c r="L149" s="9"/>
    </row>
    <row r="150" spans="1:12" x14ac:dyDescent="0.35">
      <c r="A150" s="2">
        <v>146</v>
      </c>
      <c r="B150" s="9">
        <v>4</v>
      </c>
      <c r="C150" s="2">
        <v>7</v>
      </c>
      <c r="D150" s="9">
        <f t="shared" si="19"/>
        <v>450</v>
      </c>
      <c r="E150" s="89">
        <v>2500</v>
      </c>
      <c r="F150" s="9">
        <v>0</v>
      </c>
      <c r="G150" s="9">
        <f t="shared" si="18"/>
        <v>0</v>
      </c>
      <c r="H150" s="9"/>
      <c r="I150" s="9"/>
      <c r="J150" s="9">
        <f>E150/SUM(E145:E154)</f>
        <v>0.25</v>
      </c>
      <c r="K150" s="9"/>
      <c r="L150" s="9"/>
    </row>
    <row r="151" spans="1:12" x14ac:dyDescent="0.35">
      <c r="A151" s="2">
        <v>147</v>
      </c>
      <c r="B151" s="9">
        <v>4</v>
      </c>
      <c r="C151" s="2">
        <v>7</v>
      </c>
      <c r="D151" s="9">
        <f t="shared" si="19"/>
        <v>50</v>
      </c>
      <c r="E151" s="89">
        <v>500</v>
      </c>
      <c r="F151" s="9">
        <v>0</v>
      </c>
      <c r="G151" s="9">
        <f t="shared" si="18"/>
        <v>1</v>
      </c>
      <c r="H151" s="9"/>
      <c r="I151" s="9"/>
      <c r="J151" s="9">
        <f>E151/SUM(E145:E154)</f>
        <v>0.05</v>
      </c>
      <c r="K151" s="9"/>
      <c r="L151" s="9"/>
    </row>
    <row r="152" spans="1:12" x14ac:dyDescent="0.35">
      <c r="A152" s="2">
        <v>148</v>
      </c>
      <c r="B152" s="9">
        <v>4</v>
      </c>
      <c r="C152" s="2">
        <v>7</v>
      </c>
      <c r="D152" s="9">
        <f t="shared" si="19"/>
        <v>150</v>
      </c>
      <c r="E152" s="89">
        <v>500</v>
      </c>
      <c r="F152" s="9">
        <v>0</v>
      </c>
      <c r="G152" s="9">
        <f t="shared" si="18"/>
        <v>1</v>
      </c>
      <c r="H152" s="9"/>
      <c r="I152" s="9"/>
      <c r="J152" s="9">
        <f>E152/SUM(E145:E154)</f>
        <v>0.05</v>
      </c>
      <c r="K152" s="9"/>
      <c r="L152" s="9"/>
    </row>
    <row r="153" spans="1:12" x14ac:dyDescent="0.35">
      <c r="A153" s="2">
        <v>149</v>
      </c>
      <c r="B153" s="9">
        <v>4</v>
      </c>
      <c r="C153" s="2">
        <v>7</v>
      </c>
      <c r="D153" s="9">
        <f t="shared" si="19"/>
        <v>200</v>
      </c>
      <c r="E153" s="89">
        <v>500</v>
      </c>
      <c r="F153" s="9">
        <v>0</v>
      </c>
      <c r="G153" s="9">
        <f t="shared" si="18"/>
        <v>1</v>
      </c>
      <c r="H153" s="9"/>
      <c r="I153" s="9"/>
      <c r="J153" s="9">
        <f>E153/SUM(E145:E154)</f>
        <v>0.05</v>
      </c>
      <c r="K153" s="9"/>
      <c r="L153" s="9"/>
    </row>
    <row r="154" spans="1:12" x14ac:dyDescent="0.35">
      <c r="A154" s="2">
        <v>150</v>
      </c>
      <c r="B154" s="9">
        <v>4</v>
      </c>
      <c r="C154" s="2">
        <v>7</v>
      </c>
      <c r="D154" s="9">
        <f t="shared" si="19"/>
        <v>100</v>
      </c>
      <c r="E154" s="89">
        <v>500</v>
      </c>
      <c r="F154" s="9">
        <v>0</v>
      </c>
      <c r="G154" s="9">
        <f t="shared" si="18"/>
        <v>1</v>
      </c>
      <c r="H154" s="9"/>
      <c r="I154" s="9"/>
      <c r="J154" s="9">
        <f>E154/SUM(E145:E154)</f>
        <v>0.05</v>
      </c>
      <c r="K154" s="9" t="s">
        <v>27</v>
      </c>
      <c r="L154" s="53">
        <f>SUMPRODUCT(D145:D154,J145:J154)</f>
        <v>927.62</v>
      </c>
    </row>
    <row r="155" spans="1:12" x14ac:dyDescent="0.35">
      <c r="A155" s="2">
        <v>151</v>
      </c>
      <c r="B155" s="9">
        <v>4</v>
      </c>
      <c r="C155" s="2">
        <v>8</v>
      </c>
      <c r="D155" s="57">
        <f>(R11-S11)/H155</f>
        <v>1766</v>
      </c>
      <c r="E155" s="89">
        <v>200</v>
      </c>
      <c r="F155" s="9">
        <v>1</v>
      </c>
      <c r="G155" s="9">
        <f t="shared" si="18"/>
        <v>0</v>
      </c>
      <c r="H155" s="58">
        <v>20000</v>
      </c>
      <c r="I155" s="57"/>
      <c r="J155" s="9">
        <f>E155/SUM(E155:E164)</f>
        <v>0.02</v>
      </c>
      <c r="K155" s="61">
        <v>0.05</v>
      </c>
      <c r="L155" s="9"/>
    </row>
    <row r="156" spans="1:12" x14ac:dyDescent="0.35">
      <c r="A156" s="2">
        <v>152</v>
      </c>
      <c r="B156" s="9">
        <v>4</v>
      </c>
      <c r="C156" s="2">
        <v>8</v>
      </c>
      <c r="D156" s="57">
        <f>(R10-S10)/H155</f>
        <v>7064</v>
      </c>
      <c r="E156" s="89">
        <v>200</v>
      </c>
      <c r="F156" s="9">
        <v>2</v>
      </c>
      <c r="G156" s="9">
        <f t="shared" si="18"/>
        <v>0</v>
      </c>
      <c r="H156" s="9"/>
      <c r="I156" s="9"/>
      <c r="J156" s="9">
        <f>E156/SUM(E155:E164)</f>
        <v>0.02</v>
      </c>
      <c r="K156" s="61">
        <v>0.2</v>
      </c>
      <c r="L156" s="9"/>
    </row>
    <row r="157" spans="1:12" x14ac:dyDescent="0.35">
      <c r="A157" s="2">
        <v>153</v>
      </c>
      <c r="B157" s="9">
        <v>4</v>
      </c>
      <c r="C157" s="2">
        <v>8</v>
      </c>
      <c r="D157" s="57">
        <f>(R9-S9)/H155</f>
        <v>17660</v>
      </c>
      <c r="E157" s="89">
        <v>100</v>
      </c>
      <c r="F157" s="9">
        <v>3</v>
      </c>
      <c r="G157" s="9">
        <f t="shared" si="18"/>
        <v>0</v>
      </c>
      <c r="H157" s="9"/>
      <c r="I157" s="9"/>
      <c r="J157" s="9">
        <f>E157/SUM(E155:E164)</f>
        <v>0.01</v>
      </c>
      <c r="K157" s="61">
        <v>0.5</v>
      </c>
      <c r="L157" s="9"/>
    </row>
    <row r="158" spans="1:12" x14ac:dyDescent="0.35">
      <c r="A158" s="2">
        <v>154</v>
      </c>
      <c r="B158" s="9">
        <v>4</v>
      </c>
      <c r="C158" s="2">
        <v>8</v>
      </c>
      <c r="D158" s="9">
        <f>D148</f>
        <v>300</v>
      </c>
      <c r="E158" s="89">
        <v>2500</v>
      </c>
      <c r="F158" s="9">
        <v>0</v>
      </c>
      <c r="G158" s="9">
        <f t="shared" si="18"/>
        <v>0</v>
      </c>
      <c r="H158" s="9"/>
      <c r="I158" s="9"/>
      <c r="J158" s="9">
        <f>E158/SUM(E155:E164)</f>
        <v>0.25</v>
      </c>
      <c r="K158" s="9"/>
      <c r="L158" s="9"/>
    </row>
    <row r="159" spans="1:12" x14ac:dyDescent="0.35">
      <c r="A159" s="2">
        <v>155</v>
      </c>
      <c r="B159" s="9">
        <v>4</v>
      </c>
      <c r="C159" s="2">
        <v>8</v>
      </c>
      <c r="D159" s="9">
        <f t="shared" ref="D159:D164" si="20">D149</f>
        <v>600</v>
      </c>
      <c r="E159" s="89">
        <v>2500</v>
      </c>
      <c r="F159" s="9">
        <v>0</v>
      </c>
      <c r="G159" s="9">
        <f t="shared" si="18"/>
        <v>0</v>
      </c>
      <c r="H159" s="9"/>
      <c r="I159" s="9"/>
      <c r="J159" s="9">
        <f>E159/SUM(E155:E164)</f>
        <v>0.25</v>
      </c>
      <c r="K159" s="9"/>
      <c r="L159" s="9"/>
    </row>
    <row r="160" spans="1:12" x14ac:dyDescent="0.35">
      <c r="A160" s="2">
        <v>156</v>
      </c>
      <c r="B160" s="9">
        <v>4</v>
      </c>
      <c r="C160" s="2">
        <v>8</v>
      </c>
      <c r="D160" s="9">
        <f t="shared" si="20"/>
        <v>450</v>
      </c>
      <c r="E160" s="89">
        <v>2500</v>
      </c>
      <c r="F160" s="9">
        <v>0</v>
      </c>
      <c r="G160" s="9">
        <f t="shared" si="18"/>
        <v>0</v>
      </c>
      <c r="H160" s="9"/>
      <c r="I160" s="9"/>
      <c r="J160" s="9">
        <f>E160/SUM(E155:E164)</f>
        <v>0.25</v>
      </c>
      <c r="K160" s="9"/>
      <c r="L160" s="9"/>
    </row>
    <row r="161" spans="1:12" x14ac:dyDescent="0.35">
      <c r="A161" s="2">
        <v>157</v>
      </c>
      <c r="B161" s="9">
        <v>4</v>
      </c>
      <c r="C161" s="2">
        <v>8</v>
      </c>
      <c r="D161" s="9">
        <f t="shared" si="20"/>
        <v>50</v>
      </c>
      <c r="E161" s="89">
        <v>500</v>
      </c>
      <c r="F161" s="9">
        <v>0</v>
      </c>
      <c r="G161" s="9">
        <f t="shared" si="18"/>
        <v>1</v>
      </c>
      <c r="H161" s="9"/>
      <c r="I161" s="9"/>
      <c r="J161" s="9">
        <f>E161/SUM(E155:E164)</f>
        <v>0.05</v>
      </c>
      <c r="K161" s="9"/>
      <c r="L161" s="9"/>
    </row>
    <row r="162" spans="1:12" x14ac:dyDescent="0.35">
      <c r="A162" s="2">
        <v>158</v>
      </c>
      <c r="B162" s="9">
        <v>4</v>
      </c>
      <c r="C162" s="2">
        <v>8</v>
      </c>
      <c r="D162" s="9">
        <f t="shared" si="20"/>
        <v>150</v>
      </c>
      <c r="E162" s="89">
        <v>500</v>
      </c>
      <c r="F162" s="9">
        <v>0</v>
      </c>
      <c r="G162" s="9">
        <f t="shared" si="18"/>
        <v>1</v>
      </c>
      <c r="H162" s="9"/>
      <c r="I162" s="9"/>
      <c r="J162" s="9">
        <f>E162/SUM(E155:E164)</f>
        <v>0.05</v>
      </c>
      <c r="K162" s="9"/>
      <c r="L162" s="9"/>
    </row>
    <row r="163" spans="1:12" x14ac:dyDescent="0.35">
      <c r="A163" s="2">
        <v>159</v>
      </c>
      <c r="B163" s="9">
        <v>4</v>
      </c>
      <c r="C163" s="2">
        <v>8</v>
      </c>
      <c r="D163" s="9">
        <f t="shared" si="20"/>
        <v>200</v>
      </c>
      <c r="E163" s="89">
        <v>500</v>
      </c>
      <c r="F163" s="9">
        <v>0</v>
      </c>
      <c r="G163" s="9">
        <f t="shared" si="18"/>
        <v>1</v>
      </c>
      <c r="H163" s="9"/>
      <c r="I163" s="9"/>
      <c r="J163" s="9">
        <f>E163/SUM(E155:E164)</f>
        <v>0.05</v>
      </c>
      <c r="K163" s="9"/>
      <c r="L163" s="9"/>
    </row>
    <row r="164" spans="1:12" x14ac:dyDescent="0.35">
      <c r="A164" s="2">
        <v>160</v>
      </c>
      <c r="B164" s="9">
        <v>4</v>
      </c>
      <c r="C164" s="2">
        <v>8</v>
      </c>
      <c r="D164" s="9">
        <f t="shared" si="20"/>
        <v>100</v>
      </c>
      <c r="E164" s="89">
        <v>500</v>
      </c>
      <c r="F164" s="9">
        <v>0</v>
      </c>
      <c r="G164" s="9">
        <f t="shared" si="18"/>
        <v>1</v>
      </c>
      <c r="H164" s="9"/>
      <c r="I164" s="9"/>
      <c r="J164" s="9">
        <f>E164/SUM(E155:E164)</f>
        <v>0.05</v>
      </c>
      <c r="K164" s="9" t="s">
        <v>27</v>
      </c>
      <c r="L164" s="53">
        <f>SUMPRODUCT(D155:D164,J155:J164)</f>
        <v>715.7</v>
      </c>
    </row>
    <row r="165" spans="1:12" x14ac:dyDescent="0.35">
      <c r="A165" s="2">
        <v>161</v>
      </c>
      <c r="B165" s="9">
        <v>6</v>
      </c>
      <c r="C165" s="55">
        <v>1</v>
      </c>
      <c r="D165" s="9">
        <v>0</v>
      </c>
      <c r="E165" s="89">
        <v>0</v>
      </c>
      <c r="F165" s="9">
        <v>1</v>
      </c>
      <c r="G165" s="9">
        <f t="shared" si="18"/>
        <v>0</v>
      </c>
      <c r="H165" s="55"/>
      <c r="I165" s="9"/>
      <c r="J165" s="9">
        <f>E165/SUM(E165:E174)</f>
        <v>0</v>
      </c>
      <c r="K165" s="9"/>
    </row>
    <row r="166" spans="1:12" x14ac:dyDescent="0.35">
      <c r="A166" s="2">
        <v>162</v>
      </c>
      <c r="B166" s="9">
        <v>6</v>
      </c>
      <c r="C166" s="55">
        <v>1</v>
      </c>
      <c r="D166" s="9">
        <v>0</v>
      </c>
      <c r="E166" s="89">
        <v>0</v>
      </c>
      <c r="F166" s="9">
        <v>2</v>
      </c>
      <c r="G166" s="9">
        <f t="shared" si="18"/>
        <v>0</v>
      </c>
      <c r="H166" s="55"/>
      <c r="I166" s="9"/>
      <c r="J166" s="9">
        <f>E166/SUM(E165:E174)</f>
        <v>0</v>
      </c>
      <c r="K166" s="9"/>
    </row>
    <row r="167" spans="1:12" x14ac:dyDescent="0.35">
      <c r="A167" s="2">
        <v>163</v>
      </c>
      <c r="B167" s="9">
        <v>6</v>
      </c>
      <c r="C167" s="55">
        <v>1</v>
      </c>
      <c r="D167" s="9">
        <v>0</v>
      </c>
      <c r="E167" s="89">
        <v>0</v>
      </c>
      <c r="F167" s="9">
        <v>3</v>
      </c>
      <c r="G167" s="9">
        <f t="shared" si="18"/>
        <v>0</v>
      </c>
      <c r="H167" s="55"/>
      <c r="I167" s="9"/>
      <c r="J167" s="9">
        <f>E167/SUM(E165:E174)</f>
        <v>0</v>
      </c>
      <c r="K167" s="9"/>
    </row>
    <row r="168" spans="1:12" x14ac:dyDescent="0.35">
      <c r="A168" s="2">
        <v>164</v>
      </c>
      <c r="B168" s="9">
        <v>6</v>
      </c>
      <c r="C168" s="55">
        <v>1</v>
      </c>
      <c r="D168" s="53">
        <v>300</v>
      </c>
      <c r="E168" s="89">
        <v>2500</v>
      </c>
      <c r="F168" s="9">
        <v>0</v>
      </c>
      <c r="G168" s="9">
        <f t="shared" si="18"/>
        <v>0</v>
      </c>
      <c r="H168" s="55"/>
      <c r="I168" s="9"/>
      <c r="J168" s="9">
        <f>E168/SUM(E165:E174)</f>
        <v>0.25</v>
      </c>
      <c r="K168" s="9"/>
    </row>
    <row r="169" spans="1:12" x14ac:dyDescent="0.35">
      <c r="A169" s="2">
        <v>165</v>
      </c>
      <c r="B169" s="9">
        <v>6</v>
      </c>
      <c r="C169" s="55">
        <v>1</v>
      </c>
      <c r="D169" s="53">
        <v>600</v>
      </c>
      <c r="E169" s="89">
        <v>2500</v>
      </c>
      <c r="F169" s="9">
        <v>0</v>
      </c>
      <c r="G169" s="9">
        <f t="shared" si="18"/>
        <v>0</v>
      </c>
      <c r="H169" s="55"/>
      <c r="I169" s="9"/>
      <c r="J169" s="9">
        <f>E169/SUM(E165:E174)</f>
        <v>0.25</v>
      </c>
      <c r="K169" s="9"/>
    </row>
    <row r="170" spans="1:12" x14ac:dyDescent="0.35">
      <c r="A170" s="2">
        <v>166</v>
      </c>
      <c r="B170" s="9">
        <v>6</v>
      </c>
      <c r="C170" s="55">
        <v>1</v>
      </c>
      <c r="D170" s="53">
        <v>450</v>
      </c>
      <c r="E170" s="89">
        <v>2500</v>
      </c>
      <c r="F170" s="9">
        <v>0</v>
      </c>
      <c r="G170" s="9">
        <f t="shared" si="18"/>
        <v>0</v>
      </c>
      <c r="H170" s="55"/>
      <c r="I170" s="9"/>
      <c r="J170" s="9">
        <f>E170/SUM(E165:E174)</f>
        <v>0.25</v>
      </c>
      <c r="K170" s="9"/>
    </row>
    <row r="171" spans="1:12" x14ac:dyDescent="0.35">
      <c r="A171" s="2">
        <v>167</v>
      </c>
      <c r="B171" s="9">
        <v>6</v>
      </c>
      <c r="C171" s="55">
        <v>1</v>
      </c>
      <c r="D171" s="53">
        <v>50</v>
      </c>
      <c r="E171" s="89">
        <v>500</v>
      </c>
      <c r="F171" s="9">
        <v>0</v>
      </c>
      <c r="G171" s="9">
        <f t="shared" si="18"/>
        <v>1</v>
      </c>
      <c r="H171" s="55"/>
      <c r="I171" s="9"/>
      <c r="J171" s="9">
        <f>E171/SUM(E165:E174)</f>
        <v>0.05</v>
      </c>
      <c r="K171" s="9"/>
    </row>
    <row r="172" spans="1:12" x14ac:dyDescent="0.35">
      <c r="A172" s="2">
        <v>168</v>
      </c>
      <c r="B172" s="9">
        <v>6</v>
      </c>
      <c r="C172" s="55">
        <v>1</v>
      </c>
      <c r="D172" s="53">
        <v>150</v>
      </c>
      <c r="E172" s="89">
        <v>500</v>
      </c>
      <c r="F172" s="9">
        <v>0</v>
      </c>
      <c r="G172" s="9">
        <f t="shared" si="18"/>
        <v>1</v>
      </c>
      <c r="H172" s="55"/>
      <c r="I172" s="9"/>
      <c r="J172" s="9">
        <f>E172/SUM(E165:E174)</f>
        <v>0.05</v>
      </c>
      <c r="K172" s="9"/>
    </row>
    <row r="173" spans="1:12" x14ac:dyDescent="0.35">
      <c r="A173" s="2">
        <v>169</v>
      </c>
      <c r="B173" s="9">
        <v>6</v>
      </c>
      <c r="C173" s="55">
        <v>1</v>
      </c>
      <c r="D173" s="53">
        <v>200</v>
      </c>
      <c r="E173" s="89">
        <v>500</v>
      </c>
      <c r="F173" s="9">
        <v>0</v>
      </c>
      <c r="G173" s="9">
        <f t="shared" si="18"/>
        <v>1</v>
      </c>
      <c r="H173" s="55"/>
      <c r="I173" s="9"/>
      <c r="J173" s="9">
        <f>E173/SUM(E165:E174)</f>
        <v>0.05</v>
      </c>
      <c r="K173" s="9"/>
      <c r="L173" s="9"/>
    </row>
    <row r="174" spans="1:12" x14ac:dyDescent="0.35">
      <c r="A174" s="2">
        <v>170</v>
      </c>
      <c r="B174" s="9">
        <v>6</v>
      </c>
      <c r="C174" s="55">
        <v>1</v>
      </c>
      <c r="D174" s="53">
        <v>100</v>
      </c>
      <c r="E174" s="89">
        <v>1000</v>
      </c>
      <c r="F174" s="9">
        <v>0</v>
      </c>
      <c r="G174" s="9">
        <f t="shared" si="18"/>
        <v>1</v>
      </c>
      <c r="H174" s="55"/>
      <c r="I174" s="9"/>
      <c r="J174" s="9">
        <f>E174/SUM(E165:E174)</f>
        <v>0.1</v>
      </c>
      <c r="K174" s="9" t="s">
        <v>27</v>
      </c>
      <c r="L174" s="53">
        <f>SUMPRODUCT(D165:D174,J165:J174)</f>
        <v>367.5</v>
      </c>
    </row>
    <row r="175" spans="1:12" x14ac:dyDescent="0.35">
      <c r="A175" s="2">
        <v>171</v>
      </c>
      <c r="B175" s="9">
        <v>6</v>
      </c>
      <c r="C175" s="23">
        <v>2</v>
      </c>
      <c r="D175" s="57">
        <f>(R14-S14)/H175</f>
        <v>2722.5</v>
      </c>
      <c r="E175" s="89">
        <v>500</v>
      </c>
      <c r="F175" s="9">
        <v>1</v>
      </c>
      <c r="G175" s="9">
        <f t="shared" si="18"/>
        <v>0</v>
      </c>
      <c r="H175" s="58">
        <v>20000</v>
      </c>
      <c r="I175" s="57"/>
      <c r="J175" s="9">
        <f>E175/SUM(E175:E184)</f>
        <v>0.05</v>
      </c>
      <c r="K175" s="61">
        <v>0.05</v>
      </c>
      <c r="L175" s="9"/>
    </row>
    <row r="176" spans="1:12" x14ac:dyDescent="0.35">
      <c r="A176" s="2">
        <v>172</v>
      </c>
      <c r="B176" s="9">
        <v>6</v>
      </c>
      <c r="C176" s="23">
        <v>2</v>
      </c>
      <c r="D176" s="9">
        <v>0</v>
      </c>
      <c r="E176" s="89">
        <v>0</v>
      </c>
      <c r="F176" s="9">
        <v>2</v>
      </c>
      <c r="G176" s="9">
        <f t="shared" si="18"/>
        <v>0</v>
      </c>
      <c r="H176" s="9"/>
      <c r="I176" s="9"/>
      <c r="J176" s="9">
        <f>E176/SUM(E175:E184)</f>
        <v>0</v>
      </c>
      <c r="K176" s="61"/>
      <c r="L176" s="9"/>
    </row>
    <row r="177" spans="1:12" x14ac:dyDescent="0.35">
      <c r="A177" s="2">
        <v>173</v>
      </c>
      <c r="B177" s="9">
        <v>6</v>
      </c>
      <c r="C177" s="55">
        <v>2</v>
      </c>
      <c r="D177" s="9">
        <v>0</v>
      </c>
      <c r="E177" s="89">
        <v>0</v>
      </c>
      <c r="F177" s="9">
        <v>3</v>
      </c>
      <c r="G177" s="9">
        <f t="shared" si="18"/>
        <v>0</v>
      </c>
      <c r="H177" s="9"/>
      <c r="I177" s="9"/>
      <c r="J177" s="9">
        <f>E177/SUM(E175:E184)</f>
        <v>0</v>
      </c>
      <c r="K177" s="61"/>
      <c r="L177" s="9"/>
    </row>
    <row r="178" spans="1:12" x14ac:dyDescent="0.35">
      <c r="A178" s="2">
        <v>174</v>
      </c>
      <c r="B178" s="9">
        <v>6</v>
      </c>
      <c r="C178" s="23">
        <v>2</v>
      </c>
      <c r="D178" s="9">
        <f>D168</f>
        <v>300</v>
      </c>
      <c r="E178" s="89">
        <v>2500</v>
      </c>
      <c r="F178" s="9">
        <v>0</v>
      </c>
      <c r="G178" s="9">
        <f t="shared" si="18"/>
        <v>0</v>
      </c>
      <c r="H178" s="9"/>
      <c r="I178" s="9"/>
      <c r="J178" s="9">
        <f>E178/SUM(E175:E184)</f>
        <v>0.25</v>
      </c>
      <c r="K178" s="9"/>
      <c r="L178" s="9"/>
    </row>
    <row r="179" spans="1:12" x14ac:dyDescent="0.35">
      <c r="A179" s="2">
        <v>175</v>
      </c>
      <c r="B179" s="9">
        <v>6</v>
      </c>
      <c r="C179" s="55">
        <v>2</v>
      </c>
      <c r="D179" s="9">
        <f t="shared" ref="D179:D184" si="21">D169</f>
        <v>600</v>
      </c>
      <c r="E179" s="89">
        <v>2500</v>
      </c>
      <c r="F179" s="9">
        <v>0</v>
      </c>
      <c r="G179" s="9">
        <f t="shared" si="18"/>
        <v>0</v>
      </c>
      <c r="H179" s="9"/>
      <c r="I179" s="9"/>
      <c r="J179" s="9">
        <f>E179/SUM(E175:E184)</f>
        <v>0.25</v>
      </c>
      <c r="K179" s="9"/>
      <c r="L179" s="9"/>
    </row>
    <row r="180" spans="1:12" x14ac:dyDescent="0.35">
      <c r="A180" s="2">
        <v>176</v>
      </c>
      <c r="B180" s="9">
        <v>6</v>
      </c>
      <c r="C180" s="23">
        <v>2</v>
      </c>
      <c r="D180" s="9">
        <f t="shared" si="21"/>
        <v>450</v>
      </c>
      <c r="E180" s="89">
        <v>2500</v>
      </c>
      <c r="F180" s="9">
        <v>0</v>
      </c>
      <c r="G180" s="9">
        <f t="shared" si="18"/>
        <v>0</v>
      </c>
      <c r="H180" s="9"/>
      <c r="I180" s="9"/>
      <c r="J180" s="9">
        <f>E180/SUM(E175:E184)</f>
        <v>0.25</v>
      </c>
      <c r="K180" s="9"/>
      <c r="L180" s="9"/>
    </row>
    <row r="181" spans="1:12" x14ac:dyDescent="0.35">
      <c r="A181" s="2">
        <v>177</v>
      </c>
      <c r="B181" s="9">
        <v>6</v>
      </c>
      <c r="C181" s="55">
        <v>2</v>
      </c>
      <c r="D181" s="9">
        <f t="shared" si="21"/>
        <v>50</v>
      </c>
      <c r="E181" s="89">
        <v>500</v>
      </c>
      <c r="F181" s="9">
        <v>0</v>
      </c>
      <c r="G181" s="9">
        <f t="shared" si="18"/>
        <v>1</v>
      </c>
      <c r="H181" s="9"/>
      <c r="I181" s="9"/>
      <c r="J181" s="9">
        <f>E181/SUM(E175:E184)</f>
        <v>0.05</v>
      </c>
      <c r="K181" s="9"/>
      <c r="L181" s="9"/>
    </row>
    <row r="182" spans="1:12" x14ac:dyDescent="0.35">
      <c r="A182" s="2">
        <v>178</v>
      </c>
      <c r="B182" s="9">
        <v>6</v>
      </c>
      <c r="C182" s="23">
        <v>2</v>
      </c>
      <c r="D182" s="9">
        <f t="shared" si="21"/>
        <v>150</v>
      </c>
      <c r="E182" s="89">
        <v>500</v>
      </c>
      <c r="F182" s="9">
        <v>0</v>
      </c>
      <c r="G182" s="9">
        <f t="shared" si="18"/>
        <v>1</v>
      </c>
      <c r="H182" s="9"/>
      <c r="I182" s="9"/>
      <c r="J182" s="9">
        <f>E182/SUM(E175:E184)</f>
        <v>0.05</v>
      </c>
      <c r="K182" s="9"/>
      <c r="L182" s="9"/>
    </row>
    <row r="183" spans="1:12" x14ac:dyDescent="0.35">
      <c r="A183" s="2">
        <v>179</v>
      </c>
      <c r="B183" s="9">
        <v>6</v>
      </c>
      <c r="C183" s="55">
        <v>2</v>
      </c>
      <c r="D183" s="9">
        <f t="shared" si="21"/>
        <v>200</v>
      </c>
      <c r="E183" s="89">
        <v>500</v>
      </c>
      <c r="F183" s="9">
        <v>0</v>
      </c>
      <c r="G183" s="9">
        <f t="shared" si="18"/>
        <v>1</v>
      </c>
      <c r="H183" s="9"/>
      <c r="I183" s="9"/>
      <c r="J183" s="9">
        <f>E183/SUM(E175:E184)</f>
        <v>0.05</v>
      </c>
      <c r="K183" s="9"/>
      <c r="L183" s="9"/>
    </row>
    <row r="184" spans="1:12" x14ac:dyDescent="0.35">
      <c r="A184" s="2">
        <v>180</v>
      </c>
      <c r="B184" s="9">
        <v>6</v>
      </c>
      <c r="C184" s="23">
        <v>2</v>
      </c>
      <c r="D184" s="9">
        <f t="shared" si="21"/>
        <v>100</v>
      </c>
      <c r="E184" s="89">
        <v>500</v>
      </c>
      <c r="F184" s="9">
        <v>0</v>
      </c>
      <c r="G184" s="9">
        <f t="shared" si="18"/>
        <v>1</v>
      </c>
      <c r="H184" s="9"/>
      <c r="I184" s="9"/>
      <c r="J184" s="9">
        <f>E184/SUM(E175:E184)</f>
        <v>0.05</v>
      </c>
      <c r="K184" s="9" t="s">
        <v>27</v>
      </c>
      <c r="L184" s="53">
        <f>SUMPRODUCT(D175:D184,J175:J184)</f>
        <v>498.625</v>
      </c>
    </row>
    <row r="185" spans="1:12" x14ac:dyDescent="0.35">
      <c r="A185" s="2">
        <v>181</v>
      </c>
      <c r="B185" s="9">
        <v>6</v>
      </c>
      <c r="C185" s="55">
        <v>3</v>
      </c>
      <c r="D185" s="9">
        <v>0</v>
      </c>
      <c r="E185" s="89">
        <v>0</v>
      </c>
      <c r="F185" s="9">
        <v>1</v>
      </c>
      <c r="G185" s="9">
        <f t="shared" si="18"/>
        <v>0</v>
      </c>
      <c r="H185" s="9"/>
      <c r="I185" s="9"/>
      <c r="J185" s="9">
        <f>E185/SUM(E185:E194)</f>
        <v>0</v>
      </c>
      <c r="K185" s="9"/>
    </row>
    <row r="186" spans="1:12" x14ac:dyDescent="0.35">
      <c r="A186" s="2">
        <v>182</v>
      </c>
      <c r="B186" s="9">
        <v>6</v>
      </c>
      <c r="C186" s="55">
        <v>3</v>
      </c>
      <c r="D186" s="57">
        <f>(R13-S13)/H186</f>
        <v>10890</v>
      </c>
      <c r="E186" s="89">
        <v>500</v>
      </c>
      <c r="F186" s="9">
        <v>2</v>
      </c>
      <c r="G186" s="9">
        <f t="shared" si="18"/>
        <v>0</v>
      </c>
      <c r="H186" s="58">
        <v>20000</v>
      </c>
      <c r="I186" s="57"/>
      <c r="J186" s="9">
        <f>E186/SUM(E185:E194)</f>
        <v>0.05</v>
      </c>
      <c r="K186" s="61">
        <v>0.2</v>
      </c>
      <c r="L186" s="9"/>
    </row>
    <row r="187" spans="1:12" x14ac:dyDescent="0.35">
      <c r="A187" s="2">
        <v>183</v>
      </c>
      <c r="B187" s="9">
        <v>6</v>
      </c>
      <c r="C187" s="55">
        <v>3</v>
      </c>
      <c r="D187" s="9">
        <v>0</v>
      </c>
      <c r="E187" s="89">
        <v>0</v>
      </c>
      <c r="F187" s="9">
        <v>3</v>
      </c>
      <c r="G187" s="9">
        <f t="shared" si="18"/>
        <v>0</v>
      </c>
      <c r="H187" s="9"/>
      <c r="I187" s="9"/>
      <c r="J187" s="9">
        <f>E187/SUM(E185:E194)</f>
        <v>0</v>
      </c>
      <c r="K187" s="61"/>
      <c r="L187" s="9"/>
    </row>
    <row r="188" spans="1:12" x14ac:dyDescent="0.35">
      <c r="A188" s="2">
        <v>184</v>
      </c>
      <c r="B188" s="9">
        <v>6</v>
      </c>
      <c r="C188" s="55">
        <v>3</v>
      </c>
      <c r="D188" s="9">
        <f>D178</f>
        <v>300</v>
      </c>
      <c r="E188" s="89">
        <v>2500</v>
      </c>
      <c r="F188" s="9">
        <v>0</v>
      </c>
      <c r="G188" s="9">
        <f t="shared" si="18"/>
        <v>0</v>
      </c>
      <c r="H188" s="9"/>
      <c r="I188" s="9"/>
      <c r="J188" s="9">
        <f>E188/SUM(E185:E194)</f>
        <v>0.25</v>
      </c>
      <c r="K188" s="9"/>
      <c r="L188" s="9"/>
    </row>
    <row r="189" spans="1:12" x14ac:dyDescent="0.35">
      <c r="A189" s="2">
        <v>185</v>
      </c>
      <c r="B189" s="9">
        <v>6</v>
      </c>
      <c r="C189" s="55">
        <v>3</v>
      </c>
      <c r="D189" s="9">
        <f t="shared" ref="D189:D194" si="22">D179</f>
        <v>600</v>
      </c>
      <c r="E189" s="89">
        <v>2500</v>
      </c>
      <c r="F189" s="9">
        <v>0</v>
      </c>
      <c r="G189" s="9">
        <f t="shared" si="18"/>
        <v>0</v>
      </c>
      <c r="H189" s="9"/>
      <c r="I189" s="9"/>
      <c r="J189" s="9">
        <f>E189/SUM(E185:E194)</f>
        <v>0.25</v>
      </c>
      <c r="K189" s="9"/>
      <c r="L189" s="9"/>
    </row>
    <row r="190" spans="1:12" x14ac:dyDescent="0.35">
      <c r="A190" s="2">
        <v>186</v>
      </c>
      <c r="B190" s="9">
        <v>6</v>
      </c>
      <c r="C190" s="55">
        <v>3</v>
      </c>
      <c r="D190" s="9">
        <f t="shared" si="22"/>
        <v>450</v>
      </c>
      <c r="E190" s="89">
        <v>2500</v>
      </c>
      <c r="F190" s="9">
        <v>0</v>
      </c>
      <c r="G190" s="9">
        <f t="shared" si="18"/>
        <v>0</v>
      </c>
      <c r="H190" s="9"/>
      <c r="I190" s="9"/>
      <c r="J190" s="9">
        <f>E190/SUM(E185:E194)</f>
        <v>0.25</v>
      </c>
      <c r="K190" s="9"/>
      <c r="L190" s="9"/>
    </row>
    <row r="191" spans="1:12" x14ac:dyDescent="0.35">
      <c r="A191" s="2">
        <v>187</v>
      </c>
      <c r="B191" s="9">
        <v>6</v>
      </c>
      <c r="C191" s="55">
        <v>3</v>
      </c>
      <c r="D191" s="9">
        <f t="shared" si="22"/>
        <v>50</v>
      </c>
      <c r="E191" s="89">
        <v>500</v>
      </c>
      <c r="F191" s="9">
        <v>0</v>
      </c>
      <c r="G191" s="9">
        <f t="shared" si="18"/>
        <v>1</v>
      </c>
      <c r="H191" s="9"/>
      <c r="I191" s="9"/>
      <c r="J191" s="9">
        <f>E191/SUM(E185:E194)</f>
        <v>0.05</v>
      </c>
      <c r="K191" s="9"/>
      <c r="L191" s="9"/>
    </row>
    <row r="192" spans="1:12" x14ac:dyDescent="0.35">
      <c r="A192" s="2">
        <v>188</v>
      </c>
      <c r="B192" s="9">
        <v>6</v>
      </c>
      <c r="C192" s="55">
        <v>3</v>
      </c>
      <c r="D192" s="9">
        <f t="shared" si="22"/>
        <v>150</v>
      </c>
      <c r="E192" s="89">
        <v>500</v>
      </c>
      <c r="F192" s="9">
        <v>0</v>
      </c>
      <c r="G192" s="9">
        <f t="shared" si="18"/>
        <v>1</v>
      </c>
      <c r="H192" s="9"/>
      <c r="I192" s="9"/>
      <c r="J192" s="9">
        <f>E192/SUM(E185:E194)</f>
        <v>0.05</v>
      </c>
      <c r="K192" s="9"/>
      <c r="L192" s="9"/>
    </row>
    <row r="193" spans="1:12" x14ac:dyDescent="0.35">
      <c r="A193" s="2">
        <v>189</v>
      </c>
      <c r="B193" s="9">
        <v>6</v>
      </c>
      <c r="C193" s="55">
        <v>3</v>
      </c>
      <c r="D193" s="9">
        <f t="shared" si="22"/>
        <v>200</v>
      </c>
      <c r="E193" s="89">
        <v>500</v>
      </c>
      <c r="F193" s="9">
        <v>0</v>
      </c>
      <c r="G193" s="9">
        <f t="shared" si="18"/>
        <v>1</v>
      </c>
      <c r="H193" s="9"/>
      <c r="I193" s="9"/>
      <c r="J193" s="9">
        <f>E193/SUM(E185:E194)</f>
        <v>0.05</v>
      </c>
      <c r="K193" s="9"/>
      <c r="L193" s="9"/>
    </row>
    <row r="194" spans="1:12" x14ac:dyDescent="0.35">
      <c r="A194" s="2">
        <v>190</v>
      </c>
      <c r="B194" s="9">
        <v>6</v>
      </c>
      <c r="C194" s="55">
        <v>3</v>
      </c>
      <c r="D194" s="9">
        <f t="shared" si="22"/>
        <v>100</v>
      </c>
      <c r="E194" s="89">
        <v>500</v>
      </c>
      <c r="F194" s="9">
        <v>0</v>
      </c>
      <c r="G194" s="9">
        <f t="shared" si="18"/>
        <v>1</v>
      </c>
      <c r="H194" s="9"/>
      <c r="I194" s="9"/>
      <c r="J194" s="9">
        <f>E194/SUM(E185:E194)</f>
        <v>0.05</v>
      </c>
      <c r="K194" s="9" t="s">
        <v>27</v>
      </c>
      <c r="L194" s="53">
        <f>SUMPRODUCT(D185:D194,J185:J194)</f>
        <v>907</v>
      </c>
    </row>
    <row r="195" spans="1:12" x14ac:dyDescent="0.35">
      <c r="A195" s="2">
        <v>191</v>
      </c>
      <c r="B195" s="9">
        <v>6</v>
      </c>
      <c r="C195" s="2">
        <v>4</v>
      </c>
      <c r="D195" s="9">
        <v>0</v>
      </c>
      <c r="E195" s="89">
        <v>0</v>
      </c>
      <c r="F195" s="9">
        <v>1</v>
      </c>
      <c r="G195" s="9">
        <f t="shared" si="18"/>
        <v>0</v>
      </c>
      <c r="H195" s="9"/>
      <c r="I195" s="9"/>
      <c r="J195" s="9">
        <f>E195/SUM(E195:E204)</f>
        <v>0</v>
      </c>
      <c r="K195" s="9"/>
    </row>
    <row r="196" spans="1:12" x14ac:dyDescent="0.35">
      <c r="A196" s="2">
        <v>192</v>
      </c>
      <c r="B196" s="9">
        <v>6</v>
      </c>
      <c r="C196" s="2">
        <v>4</v>
      </c>
      <c r="D196" s="9">
        <v>0</v>
      </c>
      <c r="E196" s="89">
        <v>0</v>
      </c>
      <c r="F196" s="9">
        <v>2</v>
      </c>
      <c r="G196" s="9">
        <f t="shared" si="18"/>
        <v>0</v>
      </c>
      <c r="H196" s="9"/>
      <c r="I196" s="9"/>
      <c r="J196" s="9">
        <f>E196/SUM(E195:E204)</f>
        <v>0</v>
      </c>
      <c r="K196" s="9"/>
    </row>
    <row r="197" spans="1:12" x14ac:dyDescent="0.35">
      <c r="A197" s="2">
        <v>193</v>
      </c>
      <c r="B197" s="9">
        <v>6</v>
      </c>
      <c r="C197" s="2">
        <v>4</v>
      </c>
      <c r="D197" s="57">
        <f>(R12-S12)/H197</f>
        <v>27225</v>
      </c>
      <c r="E197" s="89">
        <v>500</v>
      </c>
      <c r="F197" s="9">
        <v>3</v>
      </c>
      <c r="G197" s="9">
        <f t="shared" si="18"/>
        <v>0</v>
      </c>
      <c r="H197" s="58">
        <v>20000</v>
      </c>
      <c r="I197" s="57"/>
      <c r="J197" s="9">
        <f>E197/SUM(E195:E204)</f>
        <v>0.05</v>
      </c>
      <c r="K197" s="61">
        <v>0.5</v>
      </c>
      <c r="L197" s="9"/>
    </row>
    <row r="198" spans="1:12" x14ac:dyDescent="0.35">
      <c r="A198" s="2">
        <v>194</v>
      </c>
      <c r="B198" s="9">
        <v>6</v>
      </c>
      <c r="C198" s="2">
        <v>4</v>
      </c>
      <c r="D198" s="9">
        <f>D188</f>
        <v>300</v>
      </c>
      <c r="E198" s="89">
        <v>2500</v>
      </c>
      <c r="F198" s="9">
        <v>0</v>
      </c>
      <c r="G198" s="9">
        <f t="shared" si="18"/>
        <v>0</v>
      </c>
      <c r="H198" s="9"/>
      <c r="I198" s="9"/>
      <c r="J198" s="9">
        <f>E198/SUM(E195:E204)</f>
        <v>0.25</v>
      </c>
      <c r="K198" s="9"/>
      <c r="L198" s="9"/>
    </row>
    <row r="199" spans="1:12" x14ac:dyDescent="0.35">
      <c r="A199" s="2">
        <v>195</v>
      </c>
      <c r="B199" s="9">
        <v>6</v>
      </c>
      <c r="C199" s="2">
        <v>4</v>
      </c>
      <c r="D199" s="9">
        <f t="shared" ref="D199:D204" si="23">D189</f>
        <v>600</v>
      </c>
      <c r="E199" s="89">
        <v>2500</v>
      </c>
      <c r="F199" s="9">
        <v>0</v>
      </c>
      <c r="G199" s="9">
        <f t="shared" si="18"/>
        <v>0</v>
      </c>
      <c r="H199" s="9"/>
      <c r="I199" s="9"/>
      <c r="J199" s="9">
        <f>E199/SUM(E195:E204)</f>
        <v>0.25</v>
      </c>
      <c r="K199" s="9"/>
      <c r="L199" s="9"/>
    </row>
    <row r="200" spans="1:12" x14ac:dyDescent="0.35">
      <c r="A200" s="2">
        <v>196</v>
      </c>
      <c r="B200" s="9">
        <v>6</v>
      </c>
      <c r="C200" s="2">
        <v>4</v>
      </c>
      <c r="D200" s="9">
        <f t="shared" si="23"/>
        <v>450</v>
      </c>
      <c r="E200" s="89">
        <v>2500</v>
      </c>
      <c r="F200" s="9">
        <v>0</v>
      </c>
      <c r="G200" s="9">
        <f t="shared" si="18"/>
        <v>0</v>
      </c>
      <c r="H200" s="9"/>
      <c r="I200" s="9"/>
      <c r="J200" s="9">
        <f>E200/SUM(E195:E204)</f>
        <v>0.25</v>
      </c>
      <c r="K200" s="9"/>
      <c r="L200" s="9"/>
    </row>
    <row r="201" spans="1:12" x14ac:dyDescent="0.35">
      <c r="A201" s="2">
        <v>197</v>
      </c>
      <c r="B201" s="9">
        <v>6</v>
      </c>
      <c r="C201" s="2">
        <v>4</v>
      </c>
      <c r="D201" s="9">
        <f t="shared" si="23"/>
        <v>50</v>
      </c>
      <c r="E201" s="89">
        <v>500</v>
      </c>
      <c r="F201" s="9">
        <v>0</v>
      </c>
      <c r="G201" s="9">
        <f t="shared" si="18"/>
        <v>1</v>
      </c>
      <c r="H201" s="9"/>
      <c r="I201" s="9"/>
      <c r="J201" s="9">
        <f>E201/SUM(E195:E204)</f>
        <v>0.05</v>
      </c>
      <c r="K201" s="9"/>
      <c r="L201" s="9"/>
    </row>
    <row r="202" spans="1:12" x14ac:dyDescent="0.35">
      <c r="A202" s="2">
        <v>198</v>
      </c>
      <c r="B202" s="9">
        <v>6</v>
      </c>
      <c r="C202" s="2">
        <v>4</v>
      </c>
      <c r="D202" s="9">
        <f t="shared" si="23"/>
        <v>150</v>
      </c>
      <c r="E202" s="89">
        <v>500</v>
      </c>
      <c r="F202" s="9">
        <v>0</v>
      </c>
      <c r="G202" s="9">
        <f t="shared" si="18"/>
        <v>1</v>
      </c>
      <c r="H202" s="9"/>
      <c r="I202" s="9"/>
      <c r="J202" s="9">
        <f>E202/SUM(E195:E204)</f>
        <v>0.05</v>
      </c>
      <c r="K202" s="9"/>
      <c r="L202" s="9"/>
    </row>
    <row r="203" spans="1:12" x14ac:dyDescent="0.35">
      <c r="A203" s="2">
        <v>199</v>
      </c>
      <c r="B203" s="9">
        <v>6</v>
      </c>
      <c r="C203" s="2">
        <v>4</v>
      </c>
      <c r="D203" s="9">
        <f t="shared" si="23"/>
        <v>200</v>
      </c>
      <c r="E203" s="89">
        <v>500</v>
      </c>
      <c r="F203" s="9">
        <v>0</v>
      </c>
      <c r="G203" s="9">
        <f t="shared" si="18"/>
        <v>1</v>
      </c>
      <c r="H203" s="9"/>
      <c r="I203" s="9"/>
      <c r="J203" s="9">
        <f>E203/SUM(E195:E204)</f>
        <v>0.05</v>
      </c>
      <c r="K203" s="9"/>
      <c r="L203" s="9"/>
    </row>
    <row r="204" spans="1:12" x14ac:dyDescent="0.35">
      <c r="A204" s="2">
        <v>200</v>
      </c>
      <c r="B204" s="9">
        <v>6</v>
      </c>
      <c r="C204" s="2">
        <v>4</v>
      </c>
      <c r="D204" s="9">
        <f t="shared" si="23"/>
        <v>100</v>
      </c>
      <c r="E204" s="89">
        <v>500</v>
      </c>
      <c r="F204" s="9">
        <v>0</v>
      </c>
      <c r="G204" s="9">
        <f t="shared" si="18"/>
        <v>1</v>
      </c>
      <c r="H204" s="9"/>
      <c r="I204" s="9"/>
      <c r="J204" s="9">
        <f>E204/SUM(E195:E204)</f>
        <v>0.05</v>
      </c>
      <c r="K204" s="9" t="s">
        <v>27</v>
      </c>
      <c r="L204" s="53">
        <f>SUMPRODUCT(D195:D204,J195:J204)</f>
        <v>1723.75</v>
      </c>
    </row>
    <row r="205" spans="1:12" x14ac:dyDescent="0.35">
      <c r="A205" s="2">
        <v>201</v>
      </c>
      <c r="B205" s="9">
        <v>6</v>
      </c>
      <c r="C205" s="2">
        <v>5</v>
      </c>
      <c r="D205" s="57">
        <f>(R14-S14)/H205</f>
        <v>1361.25</v>
      </c>
      <c r="E205" s="89">
        <v>300</v>
      </c>
      <c r="F205" s="9">
        <v>1</v>
      </c>
      <c r="G205" s="9">
        <f t="shared" si="18"/>
        <v>0</v>
      </c>
      <c r="H205" s="58">
        <v>40000</v>
      </c>
      <c r="I205" s="57"/>
      <c r="J205" s="9">
        <f>E205/SUM(E205:E214)</f>
        <v>0.03</v>
      </c>
      <c r="K205" s="61">
        <v>0.05</v>
      </c>
      <c r="L205" s="9"/>
    </row>
    <row r="206" spans="1:12" x14ac:dyDescent="0.35">
      <c r="A206" s="2">
        <v>202</v>
      </c>
      <c r="B206" s="9">
        <v>6</v>
      </c>
      <c r="C206" s="2">
        <v>5</v>
      </c>
      <c r="D206" s="57">
        <f>(R13-S13)/H205</f>
        <v>5445</v>
      </c>
      <c r="E206" s="89">
        <v>200</v>
      </c>
      <c r="F206" s="9">
        <v>2</v>
      </c>
      <c r="G206" s="9">
        <f t="shared" si="18"/>
        <v>0</v>
      </c>
      <c r="H206" s="9"/>
      <c r="I206" s="9"/>
      <c r="J206" s="9">
        <f>E206/SUM(E205:E214)</f>
        <v>0.02</v>
      </c>
      <c r="K206" s="61">
        <v>0.2</v>
      </c>
      <c r="L206" s="9"/>
    </row>
    <row r="207" spans="1:12" x14ac:dyDescent="0.35">
      <c r="A207" s="2">
        <v>203</v>
      </c>
      <c r="B207" s="9">
        <v>6</v>
      </c>
      <c r="C207" s="2">
        <v>5</v>
      </c>
      <c r="D207" s="9">
        <v>0</v>
      </c>
      <c r="E207" s="89">
        <v>0</v>
      </c>
      <c r="F207" s="9">
        <v>3</v>
      </c>
      <c r="G207" s="9">
        <f t="shared" si="18"/>
        <v>0</v>
      </c>
      <c r="H207" s="9"/>
      <c r="I207" s="9"/>
      <c r="J207" s="9">
        <f>E207/SUM(E205:E214)</f>
        <v>0</v>
      </c>
      <c r="K207" s="61"/>
      <c r="L207" s="9"/>
    </row>
    <row r="208" spans="1:12" x14ac:dyDescent="0.35">
      <c r="A208" s="2">
        <v>204</v>
      </c>
      <c r="B208" s="9">
        <v>6</v>
      </c>
      <c r="C208" s="2">
        <v>5</v>
      </c>
      <c r="D208" s="9">
        <f>D198</f>
        <v>300</v>
      </c>
      <c r="E208" s="89">
        <v>2500</v>
      </c>
      <c r="F208" s="9">
        <v>0</v>
      </c>
      <c r="G208" s="9">
        <f t="shared" ref="G208:G271" si="24">G198</f>
        <v>0</v>
      </c>
      <c r="H208" s="9"/>
      <c r="I208" s="9"/>
      <c r="J208" s="9">
        <f>E208/SUM(E205:E214)</f>
        <v>0.25</v>
      </c>
      <c r="K208" s="9"/>
      <c r="L208" s="9"/>
    </row>
    <row r="209" spans="1:12" x14ac:dyDescent="0.35">
      <c r="A209" s="2">
        <v>205</v>
      </c>
      <c r="B209" s="9">
        <v>6</v>
      </c>
      <c r="C209" s="2">
        <v>5</v>
      </c>
      <c r="D209" s="9">
        <f t="shared" ref="D209:D214" si="25">D199</f>
        <v>600</v>
      </c>
      <c r="E209" s="89">
        <v>2500</v>
      </c>
      <c r="F209" s="9">
        <v>0</v>
      </c>
      <c r="G209" s="9">
        <f t="shared" si="24"/>
        <v>0</v>
      </c>
      <c r="H209" s="9"/>
      <c r="I209" s="9"/>
      <c r="J209" s="9">
        <f>E209/SUM(E205:E214)</f>
        <v>0.25</v>
      </c>
      <c r="K209" s="9"/>
      <c r="L209" s="9"/>
    </row>
    <row r="210" spans="1:12" x14ac:dyDescent="0.35">
      <c r="A210" s="2">
        <v>206</v>
      </c>
      <c r="B210" s="9">
        <v>6</v>
      </c>
      <c r="C210" s="2">
        <v>5</v>
      </c>
      <c r="D210" s="9">
        <f t="shared" si="25"/>
        <v>450</v>
      </c>
      <c r="E210" s="89">
        <v>2500</v>
      </c>
      <c r="F210" s="9">
        <v>0</v>
      </c>
      <c r="G210" s="9">
        <f t="shared" si="24"/>
        <v>0</v>
      </c>
      <c r="H210" s="9"/>
      <c r="I210" s="9"/>
      <c r="J210" s="9">
        <f>E210/SUM(E205:E214)</f>
        <v>0.25</v>
      </c>
      <c r="K210" s="9"/>
      <c r="L210" s="9"/>
    </row>
    <row r="211" spans="1:12" x14ac:dyDescent="0.35">
      <c r="A211" s="2">
        <v>207</v>
      </c>
      <c r="B211" s="9">
        <v>6</v>
      </c>
      <c r="C211" s="2">
        <v>5</v>
      </c>
      <c r="D211" s="9">
        <f t="shared" si="25"/>
        <v>50</v>
      </c>
      <c r="E211" s="89">
        <v>500</v>
      </c>
      <c r="F211" s="9">
        <v>0</v>
      </c>
      <c r="G211" s="9">
        <f t="shared" si="24"/>
        <v>1</v>
      </c>
      <c r="H211" s="9"/>
      <c r="I211" s="9"/>
      <c r="J211" s="9">
        <f>E211/SUM(E205:E214)</f>
        <v>0.05</v>
      </c>
      <c r="K211" s="9"/>
      <c r="L211" s="9"/>
    </row>
    <row r="212" spans="1:12" x14ac:dyDescent="0.35">
      <c r="A212" s="2">
        <v>208</v>
      </c>
      <c r="B212" s="9">
        <v>6</v>
      </c>
      <c r="C212" s="2">
        <v>5</v>
      </c>
      <c r="D212" s="9">
        <f t="shared" si="25"/>
        <v>150</v>
      </c>
      <c r="E212" s="89">
        <v>500</v>
      </c>
      <c r="F212" s="9">
        <v>0</v>
      </c>
      <c r="G212" s="9">
        <f t="shared" si="24"/>
        <v>1</v>
      </c>
      <c r="H212" s="9"/>
      <c r="I212" s="9"/>
      <c r="J212" s="9">
        <f>E212/SUM(E205:E214)</f>
        <v>0.05</v>
      </c>
      <c r="K212" s="9"/>
      <c r="L212" s="9"/>
    </row>
    <row r="213" spans="1:12" x14ac:dyDescent="0.35">
      <c r="A213" s="2">
        <v>209</v>
      </c>
      <c r="B213" s="9">
        <v>6</v>
      </c>
      <c r="C213" s="2">
        <v>5</v>
      </c>
      <c r="D213" s="9">
        <f t="shared" si="25"/>
        <v>200</v>
      </c>
      <c r="E213" s="89">
        <v>500</v>
      </c>
      <c r="F213" s="9">
        <v>0</v>
      </c>
      <c r="G213" s="9">
        <f t="shared" si="24"/>
        <v>1</v>
      </c>
      <c r="H213" s="9"/>
      <c r="I213" s="9"/>
      <c r="J213" s="9">
        <f>E213/SUM(E205:E214)</f>
        <v>0.05</v>
      </c>
      <c r="K213" s="9"/>
      <c r="L213" s="9"/>
    </row>
    <row r="214" spans="1:12" x14ac:dyDescent="0.35">
      <c r="A214" s="2">
        <v>210</v>
      </c>
      <c r="B214" s="9">
        <v>6</v>
      </c>
      <c r="C214" s="2">
        <v>5</v>
      </c>
      <c r="D214" s="9">
        <f t="shared" si="25"/>
        <v>100</v>
      </c>
      <c r="E214" s="89">
        <v>500</v>
      </c>
      <c r="F214" s="9">
        <v>0</v>
      </c>
      <c r="G214" s="9">
        <f t="shared" si="24"/>
        <v>1</v>
      </c>
      <c r="H214" s="9"/>
      <c r="I214" s="9"/>
      <c r="J214" s="9">
        <f>E214/SUM(E205:E214)</f>
        <v>0.05</v>
      </c>
      <c r="K214" s="9" t="s">
        <v>27</v>
      </c>
      <c r="L214" s="53">
        <f>SUMPRODUCT(D205:D214,J205:J214)</f>
        <v>512.23749999999995</v>
      </c>
    </row>
    <row r="215" spans="1:12" x14ac:dyDescent="0.35">
      <c r="A215" s="2">
        <v>211</v>
      </c>
      <c r="B215" s="9">
        <v>6</v>
      </c>
      <c r="C215" s="2">
        <v>6</v>
      </c>
      <c r="D215" s="57">
        <f>(R14-S14)/H215</f>
        <v>2722.5</v>
      </c>
      <c r="E215" s="89">
        <v>300</v>
      </c>
      <c r="F215" s="9">
        <v>1</v>
      </c>
      <c r="G215" s="9">
        <f t="shared" si="24"/>
        <v>0</v>
      </c>
      <c r="H215" s="58">
        <v>20000</v>
      </c>
      <c r="I215" s="57"/>
      <c r="J215" s="9">
        <f>E215/SUM(E215:E224)</f>
        <v>0.03</v>
      </c>
      <c r="K215" s="61">
        <v>0.05</v>
      </c>
      <c r="L215" s="9"/>
    </row>
    <row r="216" spans="1:12" x14ac:dyDescent="0.35">
      <c r="A216" s="2">
        <v>212</v>
      </c>
      <c r="B216" s="9">
        <v>6</v>
      </c>
      <c r="C216" s="2">
        <v>6</v>
      </c>
      <c r="D216" s="9">
        <v>0</v>
      </c>
      <c r="E216" s="89">
        <v>0</v>
      </c>
      <c r="F216" s="9">
        <v>2</v>
      </c>
      <c r="G216" s="9">
        <f t="shared" si="24"/>
        <v>0</v>
      </c>
      <c r="H216" s="9"/>
      <c r="I216" s="9"/>
      <c r="J216" s="9">
        <f>E216/SUM(E215:E224)</f>
        <v>0</v>
      </c>
      <c r="K216" s="61"/>
      <c r="L216" s="9"/>
    </row>
    <row r="217" spans="1:12" x14ac:dyDescent="0.35">
      <c r="A217" s="2">
        <v>213</v>
      </c>
      <c r="B217" s="9">
        <v>6</v>
      </c>
      <c r="C217" s="2">
        <v>6</v>
      </c>
      <c r="D217" s="57">
        <f>(R12-S12)/H215</f>
        <v>27225</v>
      </c>
      <c r="E217" s="89">
        <v>200</v>
      </c>
      <c r="F217" s="9">
        <v>3</v>
      </c>
      <c r="G217" s="9">
        <f t="shared" si="24"/>
        <v>0</v>
      </c>
      <c r="H217" s="9"/>
      <c r="I217" s="9"/>
      <c r="J217" s="9">
        <f>E217/SUM(E215:E224)</f>
        <v>0.02</v>
      </c>
      <c r="K217" s="61">
        <v>0.5</v>
      </c>
      <c r="L217" s="9"/>
    </row>
    <row r="218" spans="1:12" x14ac:dyDescent="0.35">
      <c r="A218" s="2">
        <v>214</v>
      </c>
      <c r="B218" s="9">
        <v>6</v>
      </c>
      <c r="C218" s="2">
        <v>6</v>
      </c>
      <c r="D218" s="9">
        <f>D208</f>
        <v>300</v>
      </c>
      <c r="E218" s="89">
        <v>2500</v>
      </c>
      <c r="F218" s="9">
        <v>0</v>
      </c>
      <c r="G218" s="9">
        <f t="shared" si="24"/>
        <v>0</v>
      </c>
      <c r="H218" s="9"/>
      <c r="I218" s="9"/>
      <c r="J218" s="9">
        <f>E218/SUM(E215:E224)</f>
        <v>0.25</v>
      </c>
      <c r="K218" s="9"/>
      <c r="L218" s="9"/>
    </row>
    <row r="219" spans="1:12" x14ac:dyDescent="0.35">
      <c r="A219" s="2">
        <v>215</v>
      </c>
      <c r="B219" s="9">
        <v>6</v>
      </c>
      <c r="C219" s="2">
        <v>6</v>
      </c>
      <c r="D219" s="9">
        <f t="shared" ref="D219:D224" si="26">D209</f>
        <v>600</v>
      </c>
      <c r="E219" s="89">
        <v>2500</v>
      </c>
      <c r="F219" s="9">
        <v>0</v>
      </c>
      <c r="G219" s="9">
        <f t="shared" si="24"/>
        <v>0</v>
      </c>
      <c r="H219" s="9"/>
      <c r="I219" s="9"/>
      <c r="J219" s="9">
        <f>E219/SUM(E215:E224)</f>
        <v>0.25</v>
      </c>
      <c r="K219" s="9"/>
      <c r="L219" s="9"/>
    </row>
    <row r="220" spans="1:12" x14ac:dyDescent="0.35">
      <c r="A220" s="2">
        <v>216</v>
      </c>
      <c r="B220" s="9">
        <v>6</v>
      </c>
      <c r="C220" s="2">
        <v>6</v>
      </c>
      <c r="D220" s="9">
        <f t="shared" si="26"/>
        <v>450</v>
      </c>
      <c r="E220" s="89">
        <v>2500</v>
      </c>
      <c r="F220" s="9">
        <v>0</v>
      </c>
      <c r="G220" s="9">
        <f t="shared" si="24"/>
        <v>0</v>
      </c>
      <c r="H220" s="9"/>
      <c r="I220" s="9"/>
      <c r="J220" s="9">
        <f>E220/SUM(E215:E224)</f>
        <v>0.25</v>
      </c>
      <c r="K220" s="9"/>
      <c r="L220" s="9"/>
    </row>
    <row r="221" spans="1:12" x14ac:dyDescent="0.35">
      <c r="A221" s="2">
        <v>217</v>
      </c>
      <c r="B221" s="9">
        <v>6</v>
      </c>
      <c r="C221" s="2">
        <v>6</v>
      </c>
      <c r="D221" s="9">
        <f t="shared" si="26"/>
        <v>50</v>
      </c>
      <c r="E221" s="89">
        <v>500</v>
      </c>
      <c r="F221" s="9">
        <v>0</v>
      </c>
      <c r="G221" s="9">
        <f t="shared" si="24"/>
        <v>1</v>
      </c>
      <c r="H221" s="9"/>
      <c r="I221" s="9"/>
      <c r="J221" s="9">
        <f>E221/SUM(E215:E224)</f>
        <v>0.05</v>
      </c>
      <c r="K221" s="9"/>
      <c r="L221" s="9"/>
    </row>
    <row r="222" spans="1:12" x14ac:dyDescent="0.35">
      <c r="A222" s="2">
        <v>218</v>
      </c>
      <c r="B222" s="9">
        <v>6</v>
      </c>
      <c r="C222" s="2">
        <v>6</v>
      </c>
      <c r="D222" s="9">
        <f t="shared" si="26"/>
        <v>150</v>
      </c>
      <c r="E222" s="89">
        <v>500</v>
      </c>
      <c r="F222" s="9">
        <v>0</v>
      </c>
      <c r="G222" s="9">
        <f t="shared" si="24"/>
        <v>1</v>
      </c>
      <c r="H222" s="9"/>
      <c r="I222" s="9"/>
      <c r="J222" s="9">
        <f>E222/SUM(E215:E224)</f>
        <v>0.05</v>
      </c>
      <c r="K222" s="9"/>
      <c r="L222" s="9"/>
    </row>
    <row r="223" spans="1:12" x14ac:dyDescent="0.35">
      <c r="A223" s="2">
        <v>219</v>
      </c>
      <c r="B223" s="9">
        <v>6</v>
      </c>
      <c r="C223" s="2">
        <v>6</v>
      </c>
      <c r="D223" s="9">
        <f t="shared" si="26"/>
        <v>200</v>
      </c>
      <c r="E223" s="89">
        <v>500</v>
      </c>
      <c r="F223" s="9">
        <v>0</v>
      </c>
      <c r="G223" s="9">
        <f t="shared" si="24"/>
        <v>1</v>
      </c>
      <c r="H223" s="9"/>
      <c r="I223" s="9"/>
      <c r="J223" s="9">
        <f>E223/SUM(E215:E224)</f>
        <v>0.05</v>
      </c>
      <c r="K223" s="9"/>
      <c r="L223" s="9"/>
    </row>
    <row r="224" spans="1:12" x14ac:dyDescent="0.35">
      <c r="A224" s="2">
        <v>220</v>
      </c>
      <c r="B224" s="9">
        <v>6</v>
      </c>
      <c r="C224" s="2">
        <v>6</v>
      </c>
      <c r="D224" s="9">
        <f t="shared" si="26"/>
        <v>100</v>
      </c>
      <c r="E224" s="89">
        <v>500</v>
      </c>
      <c r="F224" s="9">
        <v>0</v>
      </c>
      <c r="G224" s="9">
        <f t="shared" si="24"/>
        <v>1</v>
      </c>
      <c r="H224" s="9"/>
      <c r="I224" s="9"/>
      <c r="J224" s="9">
        <f>E224/SUM(E215:E224)</f>
        <v>0.05</v>
      </c>
      <c r="K224" s="9" t="s">
        <v>27</v>
      </c>
      <c r="L224" s="53">
        <f>SUMPRODUCT(D215:D224,J215:J224)</f>
        <v>988.67499999999995</v>
      </c>
    </row>
    <row r="225" spans="1:12" x14ac:dyDescent="0.35">
      <c r="A225" s="2">
        <v>221</v>
      </c>
      <c r="B225" s="9">
        <v>6</v>
      </c>
      <c r="C225" s="2">
        <v>7</v>
      </c>
      <c r="D225" s="9">
        <v>0</v>
      </c>
      <c r="E225" s="89">
        <v>0</v>
      </c>
      <c r="F225" s="9">
        <v>1</v>
      </c>
      <c r="G225" s="9">
        <f t="shared" si="24"/>
        <v>0</v>
      </c>
      <c r="H225" s="9"/>
      <c r="I225" s="9"/>
      <c r="J225" s="9">
        <f>E225/SUM(E225:E234)</f>
        <v>0</v>
      </c>
      <c r="K225" s="9"/>
      <c r="L225" s="53"/>
    </row>
    <row r="226" spans="1:12" x14ac:dyDescent="0.35">
      <c r="A226" s="2">
        <v>222</v>
      </c>
      <c r="B226" s="9">
        <v>6</v>
      </c>
      <c r="C226" s="2">
        <v>7</v>
      </c>
      <c r="D226" s="57">
        <f>(R13-S13)/H226</f>
        <v>10890</v>
      </c>
      <c r="E226" s="89">
        <v>300</v>
      </c>
      <c r="F226" s="9">
        <v>2</v>
      </c>
      <c r="G226" s="9">
        <f t="shared" si="24"/>
        <v>0</v>
      </c>
      <c r="H226" s="58">
        <v>20000</v>
      </c>
      <c r="I226" s="57"/>
      <c r="J226" s="9">
        <f>E226/SUM(E225:E234)</f>
        <v>0.03</v>
      </c>
      <c r="K226" s="61">
        <v>0.2</v>
      </c>
      <c r="L226" s="9"/>
    </row>
    <row r="227" spans="1:12" x14ac:dyDescent="0.35">
      <c r="A227" s="2">
        <v>223</v>
      </c>
      <c r="B227" s="9">
        <v>6</v>
      </c>
      <c r="C227" s="2">
        <v>7</v>
      </c>
      <c r="D227" s="57">
        <f>(R12-S12)/H226</f>
        <v>27225</v>
      </c>
      <c r="E227" s="89">
        <v>200</v>
      </c>
      <c r="F227" s="9">
        <v>3</v>
      </c>
      <c r="G227" s="9">
        <f t="shared" si="24"/>
        <v>0</v>
      </c>
      <c r="H227" s="9"/>
      <c r="I227" s="9"/>
      <c r="J227" s="9">
        <f>E227/SUM(E225:E234)</f>
        <v>0.02</v>
      </c>
      <c r="K227" s="61">
        <v>0.5</v>
      </c>
      <c r="L227" s="9"/>
    </row>
    <row r="228" spans="1:12" x14ac:dyDescent="0.35">
      <c r="A228" s="2">
        <v>224</v>
      </c>
      <c r="B228" s="9">
        <v>6</v>
      </c>
      <c r="C228" s="2">
        <v>7</v>
      </c>
      <c r="D228" s="9">
        <f>D218</f>
        <v>300</v>
      </c>
      <c r="E228" s="89">
        <v>2500</v>
      </c>
      <c r="F228" s="9">
        <v>0</v>
      </c>
      <c r="G228" s="9">
        <f t="shared" si="24"/>
        <v>0</v>
      </c>
      <c r="H228" s="9"/>
      <c r="I228" s="9"/>
      <c r="J228" s="9">
        <f>E228/SUM(E225:E234)</f>
        <v>0.25</v>
      </c>
      <c r="K228" s="9"/>
      <c r="L228" s="9"/>
    </row>
    <row r="229" spans="1:12" x14ac:dyDescent="0.35">
      <c r="A229" s="2">
        <v>225</v>
      </c>
      <c r="B229" s="9">
        <v>6</v>
      </c>
      <c r="C229" s="2">
        <v>7</v>
      </c>
      <c r="D229" s="9">
        <f t="shared" ref="D229:D234" si="27">D219</f>
        <v>600</v>
      </c>
      <c r="E229" s="89">
        <v>2500</v>
      </c>
      <c r="F229" s="9">
        <v>0</v>
      </c>
      <c r="G229" s="9">
        <f t="shared" si="24"/>
        <v>0</v>
      </c>
      <c r="H229" s="9"/>
      <c r="I229" s="9"/>
      <c r="J229" s="9">
        <f>E229/SUM(E225:E234)</f>
        <v>0.25</v>
      </c>
      <c r="K229" s="9"/>
      <c r="L229" s="9"/>
    </row>
    <row r="230" spans="1:12" x14ac:dyDescent="0.35">
      <c r="A230" s="2">
        <v>226</v>
      </c>
      <c r="B230" s="9">
        <v>6</v>
      </c>
      <c r="C230" s="2">
        <v>7</v>
      </c>
      <c r="D230" s="9">
        <f t="shared" si="27"/>
        <v>450</v>
      </c>
      <c r="E230" s="89">
        <v>2500</v>
      </c>
      <c r="F230" s="9">
        <v>0</v>
      </c>
      <c r="G230" s="9">
        <f t="shared" si="24"/>
        <v>0</v>
      </c>
      <c r="H230" s="9"/>
      <c r="I230" s="9"/>
      <c r="J230" s="9">
        <f>E230/SUM(E225:E234)</f>
        <v>0.25</v>
      </c>
      <c r="K230" s="9"/>
      <c r="L230" s="9"/>
    </row>
    <row r="231" spans="1:12" x14ac:dyDescent="0.35">
      <c r="A231" s="2">
        <v>227</v>
      </c>
      <c r="B231" s="9">
        <v>6</v>
      </c>
      <c r="C231" s="2">
        <v>7</v>
      </c>
      <c r="D231" s="9">
        <f t="shared" si="27"/>
        <v>50</v>
      </c>
      <c r="E231" s="89">
        <v>500</v>
      </c>
      <c r="F231" s="9">
        <v>0</v>
      </c>
      <c r="G231" s="9">
        <f t="shared" si="24"/>
        <v>1</v>
      </c>
      <c r="H231" s="9"/>
      <c r="I231" s="9"/>
      <c r="J231" s="9">
        <f>E231/SUM(E225:E234)</f>
        <v>0.05</v>
      </c>
      <c r="K231" s="9"/>
      <c r="L231" s="9"/>
    </row>
    <row r="232" spans="1:12" x14ac:dyDescent="0.35">
      <c r="A232" s="2">
        <v>228</v>
      </c>
      <c r="B232" s="9">
        <v>6</v>
      </c>
      <c r="C232" s="2">
        <v>7</v>
      </c>
      <c r="D232" s="9">
        <f t="shared" si="27"/>
        <v>150</v>
      </c>
      <c r="E232" s="89">
        <v>500</v>
      </c>
      <c r="F232" s="9">
        <v>0</v>
      </c>
      <c r="G232" s="9">
        <f t="shared" si="24"/>
        <v>1</v>
      </c>
      <c r="H232" s="9"/>
      <c r="I232" s="9"/>
      <c r="J232" s="9">
        <f>E232/SUM(E225:E234)</f>
        <v>0.05</v>
      </c>
      <c r="K232" s="9"/>
      <c r="L232" s="9"/>
    </row>
    <row r="233" spans="1:12" x14ac:dyDescent="0.35">
      <c r="A233" s="2">
        <v>229</v>
      </c>
      <c r="B233" s="9">
        <v>6</v>
      </c>
      <c r="C233" s="2">
        <v>7</v>
      </c>
      <c r="D233" s="9">
        <f t="shared" si="27"/>
        <v>200</v>
      </c>
      <c r="E233" s="89">
        <v>500</v>
      </c>
      <c r="F233" s="9">
        <v>0</v>
      </c>
      <c r="G233" s="9">
        <f t="shared" si="24"/>
        <v>1</v>
      </c>
      <c r="H233" s="9"/>
      <c r="I233" s="9"/>
      <c r="J233" s="9">
        <f>E233/SUM(E225:E234)</f>
        <v>0.05</v>
      </c>
      <c r="K233" s="9"/>
      <c r="L233" s="9"/>
    </row>
    <row r="234" spans="1:12" x14ac:dyDescent="0.35">
      <c r="A234" s="2">
        <v>230</v>
      </c>
      <c r="B234" s="9">
        <v>6</v>
      </c>
      <c r="C234" s="2">
        <v>7</v>
      </c>
      <c r="D234" s="9">
        <f t="shared" si="27"/>
        <v>100</v>
      </c>
      <c r="E234" s="89">
        <v>500</v>
      </c>
      <c r="F234" s="9">
        <v>0</v>
      </c>
      <c r="G234" s="9">
        <f t="shared" si="24"/>
        <v>1</v>
      </c>
      <c r="H234" s="9"/>
      <c r="I234" s="9"/>
      <c r="J234" s="9">
        <f>E234/SUM(E225:E234)</f>
        <v>0.05</v>
      </c>
      <c r="K234" s="9" t="s">
        <v>27</v>
      </c>
      <c r="L234" s="53">
        <f>SUMPRODUCT(D225:D234,J225:J234)</f>
        <v>1233.7</v>
      </c>
    </row>
    <row r="235" spans="1:12" x14ac:dyDescent="0.35">
      <c r="A235" s="2">
        <v>231</v>
      </c>
      <c r="B235" s="9">
        <v>6</v>
      </c>
      <c r="C235" s="2">
        <v>8</v>
      </c>
      <c r="D235" s="57">
        <f>(R14-S14)/H235</f>
        <v>544.5</v>
      </c>
      <c r="E235" s="89">
        <v>200</v>
      </c>
      <c r="F235" s="9">
        <v>1</v>
      </c>
      <c r="G235" s="9">
        <f t="shared" si="24"/>
        <v>0</v>
      </c>
      <c r="H235" s="58">
        <v>100000</v>
      </c>
      <c r="I235" s="57"/>
      <c r="J235" s="9">
        <f>E235/SUM(E235:E244)</f>
        <v>0.02</v>
      </c>
      <c r="K235" s="61">
        <v>0.05</v>
      </c>
      <c r="L235" s="9"/>
    </row>
    <row r="236" spans="1:12" x14ac:dyDescent="0.35">
      <c r="A236" s="2">
        <v>232</v>
      </c>
      <c r="B236" s="9">
        <v>6</v>
      </c>
      <c r="C236" s="2">
        <v>8</v>
      </c>
      <c r="D236" s="57">
        <f>(R13-S13)/H235</f>
        <v>2178</v>
      </c>
      <c r="E236" s="89">
        <v>200</v>
      </c>
      <c r="F236" s="9">
        <v>2</v>
      </c>
      <c r="G236" s="9">
        <f t="shared" si="24"/>
        <v>0</v>
      </c>
      <c r="H236" s="9"/>
      <c r="I236" s="9"/>
      <c r="J236" s="9">
        <f>E236/SUM(E235:E244)</f>
        <v>0.02</v>
      </c>
      <c r="K236" s="61">
        <v>0.2</v>
      </c>
      <c r="L236" s="9"/>
    </row>
    <row r="237" spans="1:12" x14ac:dyDescent="0.35">
      <c r="A237" s="2">
        <v>233</v>
      </c>
      <c r="B237" s="9">
        <v>6</v>
      </c>
      <c r="C237" s="2">
        <v>8</v>
      </c>
      <c r="D237" s="57">
        <f>(R12-S12)/H235</f>
        <v>5445</v>
      </c>
      <c r="E237" s="89">
        <v>100</v>
      </c>
      <c r="F237" s="9">
        <v>3</v>
      </c>
      <c r="G237" s="9">
        <f t="shared" si="24"/>
        <v>0</v>
      </c>
      <c r="H237" s="9"/>
      <c r="I237" s="9"/>
      <c r="J237" s="9">
        <f>E237/SUM(E235:E244)</f>
        <v>0.01</v>
      </c>
      <c r="K237" s="61">
        <v>0.5</v>
      </c>
      <c r="L237" s="9"/>
    </row>
    <row r="238" spans="1:12" x14ac:dyDescent="0.35">
      <c r="A238" s="2">
        <v>234</v>
      </c>
      <c r="B238" s="9">
        <v>6</v>
      </c>
      <c r="C238" s="2">
        <v>8</v>
      </c>
      <c r="D238" s="9">
        <f>D228</f>
        <v>300</v>
      </c>
      <c r="E238" s="89">
        <v>2500</v>
      </c>
      <c r="F238" s="9">
        <v>0</v>
      </c>
      <c r="G238" s="9">
        <f t="shared" si="24"/>
        <v>0</v>
      </c>
      <c r="H238" s="9"/>
      <c r="I238" s="9"/>
      <c r="J238" s="9">
        <f>E238/SUM(E235:E244)</f>
        <v>0.25</v>
      </c>
      <c r="K238" s="9"/>
      <c r="L238" s="9"/>
    </row>
    <row r="239" spans="1:12" x14ac:dyDescent="0.35">
      <c r="A239" s="2">
        <v>235</v>
      </c>
      <c r="B239" s="9">
        <v>6</v>
      </c>
      <c r="C239" s="2">
        <v>8</v>
      </c>
      <c r="D239" s="9">
        <f t="shared" ref="D239:D244" si="28">D229</f>
        <v>600</v>
      </c>
      <c r="E239" s="89">
        <v>2500</v>
      </c>
      <c r="F239" s="9">
        <v>0</v>
      </c>
      <c r="G239" s="9">
        <f t="shared" si="24"/>
        <v>0</v>
      </c>
      <c r="H239" s="9"/>
      <c r="I239" s="9"/>
      <c r="J239" s="9">
        <f>E239/SUM(E235:E244)</f>
        <v>0.25</v>
      </c>
      <c r="K239" s="9"/>
      <c r="L239" s="9"/>
    </row>
    <row r="240" spans="1:12" x14ac:dyDescent="0.35">
      <c r="A240" s="2">
        <v>236</v>
      </c>
      <c r="B240" s="9">
        <v>6</v>
      </c>
      <c r="C240" s="2">
        <v>8</v>
      </c>
      <c r="D240" s="9">
        <f t="shared" si="28"/>
        <v>450</v>
      </c>
      <c r="E240" s="89">
        <v>2500</v>
      </c>
      <c r="F240" s="9">
        <v>0</v>
      </c>
      <c r="G240" s="9">
        <f t="shared" si="24"/>
        <v>0</v>
      </c>
      <c r="H240" s="9"/>
      <c r="I240" s="9"/>
      <c r="J240" s="9">
        <f>E240/SUM(E235:E244)</f>
        <v>0.25</v>
      </c>
      <c r="K240" s="9"/>
      <c r="L240" s="9"/>
    </row>
    <row r="241" spans="1:12" x14ac:dyDescent="0.35">
      <c r="A241" s="2">
        <v>237</v>
      </c>
      <c r="B241" s="9">
        <v>6</v>
      </c>
      <c r="C241" s="2">
        <v>8</v>
      </c>
      <c r="D241" s="9">
        <f t="shared" si="28"/>
        <v>50</v>
      </c>
      <c r="E241" s="89">
        <v>500</v>
      </c>
      <c r="F241" s="9">
        <v>0</v>
      </c>
      <c r="G241" s="9">
        <f t="shared" si="24"/>
        <v>1</v>
      </c>
      <c r="H241" s="9"/>
      <c r="I241" s="9"/>
      <c r="J241" s="9">
        <f>E241/SUM(E235:E244)</f>
        <v>0.05</v>
      </c>
      <c r="K241" s="9"/>
      <c r="L241" s="9"/>
    </row>
    <row r="242" spans="1:12" x14ac:dyDescent="0.35">
      <c r="A242" s="2">
        <v>238</v>
      </c>
      <c r="B242" s="9">
        <v>6</v>
      </c>
      <c r="C242" s="2">
        <v>8</v>
      </c>
      <c r="D242" s="9">
        <f t="shared" si="28"/>
        <v>150</v>
      </c>
      <c r="E242" s="89">
        <v>500</v>
      </c>
      <c r="F242" s="9">
        <v>0</v>
      </c>
      <c r="G242" s="9">
        <f t="shared" si="24"/>
        <v>1</v>
      </c>
      <c r="H242" s="9"/>
      <c r="I242" s="9"/>
      <c r="J242" s="9">
        <f>E242/SUM(E235:E244)</f>
        <v>0.05</v>
      </c>
      <c r="K242" s="9"/>
      <c r="L242" s="9"/>
    </row>
    <row r="243" spans="1:12" x14ac:dyDescent="0.35">
      <c r="A243" s="2">
        <v>239</v>
      </c>
      <c r="B243" s="9">
        <v>6</v>
      </c>
      <c r="C243" s="2">
        <v>8</v>
      </c>
      <c r="D243" s="9">
        <f t="shared" si="28"/>
        <v>200</v>
      </c>
      <c r="E243" s="89">
        <v>500</v>
      </c>
      <c r="F243" s="9">
        <v>0</v>
      </c>
      <c r="G243" s="9">
        <f t="shared" si="24"/>
        <v>1</v>
      </c>
      <c r="H243" s="9"/>
      <c r="I243" s="9"/>
      <c r="J243" s="9">
        <f>E243/SUM(E235:E244)</f>
        <v>0.05</v>
      </c>
      <c r="K243" s="9"/>
      <c r="L243" s="9"/>
    </row>
    <row r="244" spans="1:12" x14ac:dyDescent="0.35">
      <c r="A244" s="2">
        <v>240</v>
      </c>
      <c r="B244" s="9">
        <v>6</v>
      </c>
      <c r="C244" s="2">
        <v>8</v>
      </c>
      <c r="D244" s="9">
        <f t="shared" si="28"/>
        <v>100</v>
      </c>
      <c r="E244" s="89">
        <v>500</v>
      </c>
      <c r="F244" s="9">
        <v>0</v>
      </c>
      <c r="G244" s="9">
        <f t="shared" si="24"/>
        <v>1</v>
      </c>
      <c r="H244" s="9"/>
      <c r="I244" s="9"/>
      <c r="J244" s="9">
        <f>E244/SUM(E235:E244)</f>
        <v>0.05</v>
      </c>
      <c r="K244" s="9" t="s">
        <v>27</v>
      </c>
      <c r="L244" s="53">
        <f>SUMPRODUCT(D235:D244,J235:J244)</f>
        <v>471.4</v>
      </c>
    </row>
    <row r="245" spans="1:12" x14ac:dyDescent="0.35">
      <c r="A245" s="2">
        <v>241</v>
      </c>
      <c r="B245" s="9">
        <v>7</v>
      </c>
      <c r="C245" s="55">
        <v>1</v>
      </c>
      <c r="D245" s="9">
        <v>0</v>
      </c>
      <c r="E245" s="89">
        <v>0</v>
      </c>
      <c r="F245" s="9">
        <v>1</v>
      </c>
      <c r="G245" s="9">
        <f t="shared" si="24"/>
        <v>0</v>
      </c>
      <c r="H245" s="55"/>
      <c r="I245" s="9"/>
      <c r="J245" s="9">
        <f>E245/SUM(E245:E254)</f>
        <v>0</v>
      </c>
      <c r="K245" s="9"/>
    </row>
    <row r="246" spans="1:12" x14ac:dyDescent="0.35">
      <c r="A246" s="2">
        <v>242</v>
      </c>
      <c r="B246" s="9">
        <v>7</v>
      </c>
      <c r="C246" s="55">
        <v>1</v>
      </c>
      <c r="D246" s="9">
        <v>0</v>
      </c>
      <c r="E246" s="89">
        <v>0</v>
      </c>
      <c r="F246" s="9">
        <v>2</v>
      </c>
      <c r="G246" s="9">
        <f t="shared" si="24"/>
        <v>0</v>
      </c>
      <c r="H246" s="55"/>
      <c r="I246" s="9"/>
      <c r="J246" s="9">
        <f>E246/SUM(E245:E254)</f>
        <v>0</v>
      </c>
      <c r="K246" s="9"/>
    </row>
    <row r="247" spans="1:12" x14ac:dyDescent="0.35">
      <c r="A247" s="2">
        <v>243</v>
      </c>
      <c r="B247" s="9">
        <v>7</v>
      </c>
      <c r="C247" s="55">
        <v>1</v>
      </c>
      <c r="D247" s="9">
        <v>0</v>
      </c>
      <c r="E247" s="89">
        <v>0</v>
      </c>
      <c r="F247" s="9">
        <v>3</v>
      </c>
      <c r="G247" s="9">
        <f t="shared" si="24"/>
        <v>0</v>
      </c>
      <c r="H247" s="55"/>
      <c r="I247" s="9"/>
      <c r="J247" s="9">
        <f>E247/SUM(E245:E254)</f>
        <v>0</v>
      </c>
      <c r="K247" s="9"/>
    </row>
    <row r="248" spans="1:12" x14ac:dyDescent="0.35">
      <c r="A248" s="2">
        <v>244</v>
      </c>
      <c r="B248" s="9">
        <v>7</v>
      </c>
      <c r="C248" s="55">
        <v>1</v>
      </c>
      <c r="D248" s="53">
        <v>300</v>
      </c>
      <c r="E248" s="89">
        <v>2500</v>
      </c>
      <c r="F248" s="9">
        <v>0</v>
      </c>
      <c r="G248" s="9">
        <f t="shared" si="24"/>
        <v>0</v>
      </c>
      <c r="H248" s="55"/>
      <c r="I248" s="9"/>
      <c r="J248" s="9">
        <f>E248/SUM(E245:E254)</f>
        <v>0.25</v>
      </c>
      <c r="K248" s="9"/>
    </row>
    <row r="249" spans="1:12" x14ac:dyDescent="0.35">
      <c r="A249" s="2">
        <v>245</v>
      </c>
      <c r="B249" s="9">
        <v>7</v>
      </c>
      <c r="C249" s="55">
        <v>1</v>
      </c>
      <c r="D249" s="53">
        <v>600</v>
      </c>
      <c r="E249" s="89">
        <v>2500</v>
      </c>
      <c r="F249" s="9">
        <v>0</v>
      </c>
      <c r="G249" s="9">
        <f t="shared" si="24"/>
        <v>0</v>
      </c>
      <c r="H249" s="55"/>
      <c r="I249" s="9"/>
      <c r="J249" s="9">
        <f>E249/SUM(E245:E254)</f>
        <v>0.25</v>
      </c>
      <c r="K249" s="9"/>
    </row>
    <row r="250" spans="1:12" x14ac:dyDescent="0.35">
      <c r="A250" s="2">
        <v>246</v>
      </c>
      <c r="B250" s="9">
        <v>7</v>
      </c>
      <c r="C250" s="55">
        <v>1</v>
      </c>
      <c r="D250" s="53">
        <v>450</v>
      </c>
      <c r="E250" s="89">
        <v>2500</v>
      </c>
      <c r="F250" s="9">
        <v>0</v>
      </c>
      <c r="G250" s="9">
        <f t="shared" si="24"/>
        <v>0</v>
      </c>
      <c r="H250" s="55"/>
      <c r="I250" s="9"/>
      <c r="J250" s="9">
        <f>E250/SUM(E245:E254)</f>
        <v>0.25</v>
      </c>
      <c r="K250" s="9"/>
    </row>
    <row r="251" spans="1:12" x14ac:dyDescent="0.35">
      <c r="A251" s="2">
        <v>247</v>
      </c>
      <c r="B251" s="9">
        <v>7</v>
      </c>
      <c r="C251" s="55">
        <v>1</v>
      </c>
      <c r="D251" s="53">
        <v>50</v>
      </c>
      <c r="E251" s="89">
        <v>500</v>
      </c>
      <c r="F251" s="9">
        <v>0</v>
      </c>
      <c r="G251" s="9">
        <f t="shared" si="24"/>
        <v>1</v>
      </c>
      <c r="H251" s="55"/>
      <c r="I251" s="9"/>
      <c r="J251" s="9">
        <f>E251/SUM(E245:E254)</f>
        <v>0.05</v>
      </c>
      <c r="K251" s="9"/>
    </row>
    <row r="252" spans="1:12" x14ac:dyDescent="0.35">
      <c r="A252" s="2">
        <v>248</v>
      </c>
      <c r="B252" s="9">
        <v>7</v>
      </c>
      <c r="C252" s="55">
        <v>1</v>
      </c>
      <c r="D252" s="53">
        <v>150</v>
      </c>
      <c r="E252" s="89">
        <v>500</v>
      </c>
      <c r="F252" s="9">
        <v>0</v>
      </c>
      <c r="G252" s="9">
        <f t="shared" si="24"/>
        <v>1</v>
      </c>
      <c r="H252" s="55"/>
      <c r="I252" s="9"/>
      <c r="J252" s="9">
        <f>E252/SUM(E245:E254)</f>
        <v>0.05</v>
      </c>
      <c r="K252" s="9"/>
    </row>
    <row r="253" spans="1:12" x14ac:dyDescent="0.35">
      <c r="A253" s="2">
        <v>249</v>
      </c>
      <c r="B253" s="9">
        <v>7</v>
      </c>
      <c r="C253" s="55">
        <v>1</v>
      </c>
      <c r="D253" s="53">
        <v>200</v>
      </c>
      <c r="E253" s="89">
        <v>500</v>
      </c>
      <c r="F253" s="9">
        <v>0</v>
      </c>
      <c r="G253" s="9">
        <f t="shared" si="24"/>
        <v>1</v>
      </c>
      <c r="H253" s="55"/>
      <c r="I253" s="9"/>
      <c r="J253" s="9">
        <f>E253/SUM(E245:E254)</f>
        <v>0.05</v>
      </c>
      <c r="K253" s="9"/>
      <c r="L253" s="9"/>
    </row>
    <row r="254" spans="1:12" x14ac:dyDescent="0.35">
      <c r="A254" s="2">
        <v>250</v>
      </c>
      <c r="B254" s="9">
        <v>7</v>
      </c>
      <c r="C254" s="55">
        <v>1</v>
      </c>
      <c r="D254" s="53">
        <v>100</v>
      </c>
      <c r="E254" s="89">
        <v>1000</v>
      </c>
      <c r="F254" s="9">
        <v>0</v>
      </c>
      <c r="G254" s="9">
        <f t="shared" si="24"/>
        <v>1</v>
      </c>
      <c r="H254" s="55"/>
      <c r="I254" s="9"/>
      <c r="J254" s="9">
        <f>E254/SUM(E245:E254)</f>
        <v>0.1</v>
      </c>
      <c r="K254" s="9" t="s">
        <v>27</v>
      </c>
      <c r="L254" s="53">
        <f>SUMPRODUCT(D245:D254,J245:J254)</f>
        <v>367.5</v>
      </c>
    </row>
    <row r="255" spans="1:12" x14ac:dyDescent="0.35">
      <c r="A255" s="2">
        <v>251</v>
      </c>
      <c r="B255" s="9">
        <v>7</v>
      </c>
      <c r="C255" s="23">
        <v>2</v>
      </c>
      <c r="D255" s="57">
        <f>(R94-S94)/H255</f>
        <v>0</v>
      </c>
      <c r="E255" s="89">
        <v>500</v>
      </c>
      <c r="F255" s="9">
        <v>1</v>
      </c>
      <c r="G255" s="9">
        <f t="shared" si="24"/>
        <v>0</v>
      </c>
      <c r="H255" s="58">
        <v>20000</v>
      </c>
      <c r="I255" s="57"/>
      <c r="J255" s="9">
        <f>E255/SUM(E255:E264)</f>
        <v>0.05</v>
      </c>
      <c r="K255" s="61">
        <v>0.05</v>
      </c>
      <c r="L255" s="9"/>
    </row>
    <row r="256" spans="1:12" x14ac:dyDescent="0.35">
      <c r="A256" s="2">
        <v>252</v>
      </c>
      <c r="B256" s="9">
        <v>7</v>
      </c>
      <c r="C256" s="23">
        <v>2</v>
      </c>
      <c r="D256" s="9">
        <v>0</v>
      </c>
      <c r="E256" s="89">
        <v>0</v>
      </c>
      <c r="F256" s="9">
        <v>2</v>
      </c>
      <c r="G256" s="9">
        <f t="shared" si="24"/>
        <v>0</v>
      </c>
      <c r="H256" s="9"/>
      <c r="I256" s="9"/>
      <c r="J256" s="9">
        <f>E256/SUM(E255:E264)</f>
        <v>0</v>
      </c>
      <c r="K256" s="61"/>
      <c r="L256" s="9"/>
    </row>
    <row r="257" spans="1:12" x14ac:dyDescent="0.35">
      <c r="A257" s="2">
        <v>253</v>
      </c>
      <c r="B257" s="9">
        <v>7</v>
      </c>
      <c r="C257" s="55">
        <v>2</v>
      </c>
      <c r="D257" s="9">
        <v>0</v>
      </c>
      <c r="E257" s="89">
        <v>0</v>
      </c>
      <c r="F257" s="9">
        <v>3</v>
      </c>
      <c r="G257" s="9">
        <f t="shared" si="24"/>
        <v>0</v>
      </c>
      <c r="H257" s="9"/>
      <c r="I257" s="9"/>
      <c r="J257" s="9">
        <f>E257/SUM(E255:E264)</f>
        <v>0</v>
      </c>
      <c r="K257" s="61"/>
      <c r="L257" s="9"/>
    </row>
    <row r="258" spans="1:12" x14ac:dyDescent="0.35">
      <c r="A258" s="2">
        <v>254</v>
      </c>
      <c r="B258" s="9">
        <v>7</v>
      </c>
      <c r="C258" s="23">
        <v>2</v>
      </c>
      <c r="D258" s="9">
        <f>D248</f>
        <v>300</v>
      </c>
      <c r="E258" s="89">
        <v>2500</v>
      </c>
      <c r="F258" s="9">
        <v>0</v>
      </c>
      <c r="G258" s="9">
        <f t="shared" si="24"/>
        <v>0</v>
      </c>
      <c r="H258" s="9"/>
      <c r="I258" s="9"/>
      <c r="J258" s="9">
        <f>E258/SUM(E255:E264)</f>
        <v>0.25</v>
      </c>
      <c r="K258" s="9"/>
      <c r="L258" s="9"/>
    </row>
    <row r="259" spans="1:12" x14ac:dyDescent="0.35">
      <c r="A259" s="2">
        <v>255</v>
      </c>
      <c r="B259" s="9">
        <v>7</v>
      </c>
      <c r="C259" s="55">
        <v>2</v>
      </c>
      <c r="D259" s="9">
        <f t="shared" ref="D259:D264" si="29">D249</f>
        <v>600</v>
      </c>
      <c r="E259" s="89">
        <v>2500</v>
      </c>
      <c r="F259" s="9">
        <v>0</v>
      </c>
      <c r="G259" s="9">
        <f t="shared" si="24"/>
        <v>0</v>
      </c>
      <c r="H259" s="9"/>
      <c r="I259" s="9"/>
      <c r="J259" s="9">
        <f>E259/SUM(E255:E264)</f>
        <v>0.25</v>
      </c>
      <c r="K259" s="9"/>
      <c r="L259" s="9"/>
    </row>
    <row r="260" spans="1:12" x14ac:dyDescent="0.35">
      <c r="A260" s="2">
        <v>256</v>
      </c>
      <c r="B260" s="9">
        <v>7</v>
      </c>
      <c r="C260" s="23">
        <v>2</v>
      </c>
      <c r="D260" s="9">
        <f t="shared" si="29"/>
        <v>450</v>
      </c>
      <c r="E260" s="89">
        <v>2500</v>
      </c>
      <c r="F260" s="9">
        <v>0</v>
      </c>
      <c r="G260" s="9">
        <f t="shared" si="24"/>
        <v>0</v>
      </c>
      <c r="H260" s="9"/>
      <c r="I260" s="9"/>
      <c r="J260" s="9">
        <f>E260/SUM(E255:E264)</f>
        <v>0.25</v>
      </c>
      <c r="K260" s="9"/>
      <c r="L260" s="9"/>
    </row>
    <row r="261" spans="1:12" x14ac:dyDescent="0.35">
      <c r="A261" s="2">
        <v>257</v>
      </c>
      <c r="B261" s="9">
        <v>7</v>
      </c>
      <c r="C261" s="55">
        <v>2</v>
      </c>
      <c r="D261" s="9">
        <f t="shared" si="29"/>
        <v>50</v>
      </c>
      <c r="E261" s="89">
        <v>500</v>
      </c>
      <c r="F261" s="9">
        <v>0</v>
      </c>
      <c r="G261" s="9">
        <f t="shared" si="24"/>
        <v>1</v>
      </c>
      <c r="H261" s="9"/>
      <c r="I261" s="9"/>
      <c r="J261" s="9">
        <f>E261/SUM(E255:E264)</f>
        <v>0.05</v>
      </c>
      <c r="K261" s="9"/>
      <c r="L261" s="9"/>
    </row>
    <row r="262" spans="1:12" x14ac:dyDescent="0.35">
      <c r="A262" s="2">
        <v>258</v>
      </c>
      <c r="B262" s="9">
        <v>7</v>
      </c>
      <c r="C262" s="23">
        <v>2</v>
      </c>
      <c r="D262" s="9">
        <f t="shared" si="29"/>
        <v>150</v>
      </c>
      <c r="E262" s="89">
        <v>500</v>
      </c>
      <c r="F262" s="9">
        <v>0</v>
      </c>
      <c r="G262" s="9">
        <f t="shared" si="24"/>
        <v>1</v>
      </c>
      <c r="H262" s="9"/>
      <c r="I262" s="9"/>
      <c r="J262" s="9">
        <f>E262/SUM(E255:E264)</f>
        <v>0.05</v>
      </c>
      <c r="K262" s="9"/>
      <c r="L262" s="9"/>
    </row>
    <row r="263" spans="1:12" x14ac:dyDescent="0.35">
      <c r="A263" s="2">
        <v>259</v>
      </c>
      <c r="B263" s="9">
        <v>7</v>
      </c>
      <c r="C263" s="55">
        <v>2</v>
      </c>
      <c r="D263" s="9">
        <f t="shared" si="29"/>
        <v>200</v>
      </c>
      <c r="E263" s="89">
        <v>500</v>
      </c>
      <c r="F263" s="9">
        <v>0</v>
      </c>
      <c r="G263" s="9">
        <f t="shared" si="24"/>
        <v>1</v>
      </c>
      <c r="H263" s="9"/>
      <c r="I263" s="9"/>
      <c r="J263" s="9">
        <f>E263/SUM(E255:E264)</f>
        <v>0.05</v>
      </c>
      <c r="K263" s="9"/>
      <c r="L263" s="9"/>
    </row>
    <row r="264" spans="1:12" x14ac:dyDescent="0.35">
      <c r="A264" s="2">
        <v>260</v>
      </c>
      <c r="B264" s="9">
        <v>7</v>
      </c>
      <c r="C264" s="23">
        <v>2</v>
      </c>
      <c r="D264" s="9">
        <f t="shared" si="29"/>
        <v>100</v>
      </c>
      <c r="E264" s="89">
        <v>500</v>
      </c>
      <c r="F264" s="9">
        <v>0</v>
      </c>
      <c r="G264" s="9">
        <f t="shared" si="24"/>
        <v>1</v>
      </c>
      <c r="H264" s="9"/>
      <c r="I264" s="9"/>
      <c r="J264" s="9">
        <f>E264/SUM(E255:E264)</f>
        <v>0.05</v>
      </c>
      <c r="K264" s="9" t="s">
        <v>27</v>
      </c>
      <c r="L264" s="53">
        <f>SUMPRODUCT(D255:D264,J255:J264)</f>
        <v>362.5</v>
      </c>
    </row>
    <row r="265" spans="1:12" x14ac:dyDescent="0.35">
      <c r="A265" s="2">
        <v>261</v>
      </c>
      <c r="B265" s="9">
        <v>7</v>
      </c>
      <c r="C265" s="55">
        <v>3</v>
      </c>
      <c r="D265" s="9">
        <v>0</v>
      </c>
      <c r="E265" s="89">
        <v>0</v>
      </c>
      <c r="F265" s="9">
        <v>1</v>
      </c>
      <c r="G265" s="9">
        <f t="shared" si="24"/>
        <v>0</v>
      </c>
      <c r="H265" s="9"/>
      <c r="I265" s="9"/>
      <c r="J265" s="9">
        <f>E265/SUM(E265:E274)</f>
        <v>0</v>
      </c>
      <c r="K265" s="9"/>
    </row>
    <row r="266" spans="1:12" x14ac:dyDescent="0.35">
      <c r="A266" s="2">
        <v>262</v>
      </c>
      <c r="B266" s="9">
        <v>7</v>
      </c>
      <c r="C266" s="55">
        <v>3</v>
      </c>
      <c r="D266" s="57">
        <f>(R93-S93)/H266</f>
        <v>0</v>
      </c>
      <c r="E266" s="89">
        <v>500</v>
      </c>
      <c r="F266" s="9">
        <v>2</v>
      </c>
      <c r="G266" s="9">
        <f t="shared" si="24"/>
        <v>0</v>
      </c>
      <c r="H266" s="58">
        <v>20000</v>
      </c>
      <c r="I266" s="57"/>
      <c r="J266" s="9">
        <f>E266/SUM(E265:E274)</f>
        <v>0.05</v>
      </c>
      <c r="K266" s="61">
        <v>0.2</v>
      </c>
      <c r="L266" s="9"/>
    </row>
    <row r="267" spans="1:12" x14ac:dyDescent="0.35">
      <c r="A267" s="2">
        <v>263</v>
      </c>
      <c r="B267" s="9">
        <v>7</v>
      </c>
      <c r="C267" s="55">
        <v>3</v>
      </c>
      <c r="D267" s="9">
        <v>0</v>
      </c>
      <c r="E267" s="89">
        <v>0</v>
      </c>
      <c r="F267" s="9">
        <v>3</v>
      </c>
      <c r="G267" s="9">
        <f t="shared" si="24"/>
        <v>0</v>
      </c>
      <c r="H267" s="9"/>
      <c r="I267" s="9"/>
      <c r="J267" s="9">
        <f>E267/SUM(E265:E274)</f>
        <v>0</v>
      </c>
      <c r="K267" s="61"/>
      <c r="L267" s="9"/>
    </row>
    <row r="268" spans="1:12" x14ac:dyDescent="0.35">
      <c r="A268" s="2">
        <v>264</v>
      </c>
      <c r="B268" s="9">
        <v>7</v>
      </c>
      <c r="C268" s="55">
        <v>3</v>
      </c>
      <c r="D268" s="9">
        <f>D258</f>
        <v>300</v>
      </c>
      <c r="E268" s="89">
        <v>2500</v>
      </c>
      <c r="F268" s="9">
        <v>0</v>
      </c>
      <c r="G268" s="9">
        <f t="shared" si="24"/>
        <v>0</v>
      </c>
      <c r="H268" s="9"/>
      <c r="I268" s="9"/>
      <c r="J268" s="9">
        <f>E268/SUM(E265:E274)</f>
        <v>0.25</v>
      </c>
      <c r="K268" s="9"/>
      <c r="L268" s="9"/>
    </row>
    <row r="269" spans="1:12" x14ac:dyDescent="0.35">
      <c r="A269" s="2">
        <v>265</v>
      </c>
      <c r="B269" s="9">
        <v>7</v>
      </c>
      <c r="C269" s="55">
        <v>3</v>
      </c>
      <c r="D269" s="9">
        <f t="shared" ref="D269:D274" si="30">D259</f>
        <v>600</v>
      </c>
      <c r="E269" s="89">
        <v>2500</v>
      </c>
      <c r="F269" s="9">
        <v>0</v>
      </c>
      <c r="G269" s="9">
        <f t="shared" si="24"/>
        <v>0</v>
      </c>
      <c r="H269" s="9"/>
      <c r="I269" s="9"/>
      <c r="J269" s="9">
        <f>E269/SUM(E265:E274)</f>
        <v>0.25</v>
      </c>
      <c r="K269" s="9"/>
      <c r="L269" s="9"/>
    </row>
    <row r="270" spans="1:12" x14ac:dyDescent="0.35">
      <c r="A270" s="2">
        <v>266</v>
      </c>
      <c r="B270" s="9">
        <v>7</v>
      </c>
      <c r="C270" s="55">
        <v>3</v>
      </c>
      <c r="D270" s="9">
        <f t="shared" si="30"/>
        <v>450</v>
      </c>
      <c r="E270" s="89">
        <v>2500</v>
      </c>
      <c r="F270" s="9">
        <v>0</v>
      </c>
      <c r="G270" s="9">
        <f t="shared" si="24"/>
        <v>0</v>
      </c>
      <c r="H270" s="9"/>
      <c r="I270" s="9"/>
      <c r="J270" s="9">
        <f>E270/SUM(E265:E274)</f>
        <v>0.25</v>
      </c>
      <c r="K270" s="9"/>
      <c r="L270" s="9"/>
    </row>
    <row r="271" spans="1:12" x14ac:dyDescent="0.35">
      <c r="A271" s="2">
        <v>267</v>
      </c>
      <c r="B271" s="9">
        <v>7</v>
      </c>
      <c r="C271" s="55">
        <v>3</v>
      </c>
      <c r="D271" s="9">
        <f t="shared" si="30"/>
        <v>50</v>
      </c>
      <c r="E271" s="89">
        <v>500</v>
      </c>
      <c r="F271" s="9">
        <v>0</v>
      </c>
      <c r="G271" s="9">
        <f t="shared" si="24"/>
        <v>1</v>
      </c>
      <c r="H271" s="9"/>
      <c r="I271" s="9"/>
      <c r="J271" s="9">
        <f>E271/SUM(E265:E274)</f>
        <v>0.05</v>
      </c>
      <c r="K271" s="9"/>
      <c r="L271" s="9"/>
    </row>
    <row r="272" spans="1:12" x14ac:dyDescent="0.35">
      <c r="A272" s="2">
        <v>268</v>
      </c>
      <c r="B272" s="9">
        <v>7</v>
      </c>
      <c r="C272" s="55">
        <v>3</v>
      </c>
      <c r="D272" s="9">
        <f t="shared" si="30"/>
        <v>150</v>
      </c>
      <c r="E272" s="89">
        <v>500</v>
      </c>
      <c r="F272" s="9">
        <v>0</v>
      </c>
      <c r="G272" s="9">
        <f t="shared" ref="G272:G324" si="31">G262</f>
        <v>1</v>
      </c>
      <c r="H272" s="9"/>
      <c r="I272" s="9"/>
      <c r="J272" s="9">
        <f>E272/SUM(E265:E274)</f>
        <v>0.05</v>
      </c>
      <c r="K272" s="9"/>
      <c r="L272" s="9"/>
    </row>
    <row r="273" spans="1:12" x14ac:dyDescent="0.35">
      <c r="A273" s="2">
        <v>269</v>
      </c>
      <c r="B273" s="9">
        <v>7</v>
      </c>
      <c r="C273" s="55">
        <v>3</v>
      </c>
      <c r="D273" s="9">
        <f t="shared" si="30"/>
        <v>200</v>
      </c>
      <c r="E273" s="89">
        <v>500</v>
      </c>
      <c r="F273" s="9">
        <v>0</v>
      </c>
      <c r="G273" s="9">
        <f t="shared" si="31"/>
        <v>1</v>
      </c>
      <c r="H273" s="9"/>
      <c r="I273" s="9"/>
      <c r="J273" s="9">
        <f>E273/SUM(E265:E274)</f>
        <v>0.05</v>
      </c>
      <c r="K273" s="9"/>
      <c r="L273" s="9"/>
    </row>
    <row r="274" spans="1:12" x14ac:dyDescent="0.35">
      <c r="A274" s="2">
        <v>270</v>
      </c>
      <c r="B274" s="9">
        <v>7</v>
      </c>
      <c r="C274" s="55">
        <v>3</v>
      </c>
      <c r="D274" s="9">
        <f t="shared" si="30"/>
        <v>100</v>
      </c>
      <c r="E274" s="89">
        <v>500</v>
      </c>
      <c r="F274" s="9">
        <v>0</v>
      </c>
      <c r="G274" s="9">
        <f t="shared" si="31"/>
        <v>1</v>
      </c>
      <c r="H274" s="9"/>
      <c r="I274" s="9"/>
      <c r="J274" s="9">
        <f>E274/SUM(E265:E274)</f>
        <v>0.05</v>
      </c>
      <c r="K274" s="9" t="s">
        <v>27</v>
      </c>
      <c r="L274" s="53">
        <f>SUMPRODUCT(D265:D274,J265:J274)</f>
        <v>362.5</v>
      </c>
    </row>
    <row r="275" spans="1:12" x14ac:dyDescent="0.35">
      <c r="A275" s="2">
        <v>271</v>
      </c>
      <c r="B275" s="9">
        <v>7</v>
      </c>
      <c r="C275" s="2">
        <v>4</v>
      </c>
      <c r="D275" s="9">
        <v>0</v>
      </c>
      <c r="E275" s="89">
        <v>0</v>
      </c>
      <c r="F275" s="9">
        <v>1</v>
      </c>
      <c r="G275" s="9">
        <f t="shared" si="31"/>
        <v>0</v>
      </c>
      <c r="H275" s="9"/>
      <c r="I275" s="9"/>
      <c r="J275" s="9">
        <f>E275/SUM(E275:E284)</f>
        <v>0</v>
      </c>
      <c r="K275" s="9"/>
    </row>
    <row r="276" spans="1:12" x14ac:dyDescent="0.35">
      <c r="A276" s="2">
        <v>272</v>
      </c>
      <c r="B276" s="9">
        <v>7</v>
      </c>
      <c r="C276" s="2">
        <v>4</v>
      </c>
      <c r="D276" s="9">
        <v>0</v>
      </c>
      <c r="E276" s="89">
        <v>0</v>
      </c>
      <c r="F276" s="9">
        <v>2</v>
      </c>
      <c r="G276" s="9">
        <f t="shared" si="31"/>
        <v>0</v>
      </c>
      <c r="H276" s="9"/>
      <c r="I276" s="9"/>
      <c r="J276" s="9">
        <f>E276/SUM(E275:E284)</f>
        <v>0</v>
      </c>
      <c r="K276" s="9"/>
    </row>
    <row r="277" spans="1:12" x14ac:dyDescent="0.35">
      <c r="A277" s="2">
        <v>273</v>
      </c>
      <c r="B277" s="9">
        <v>7</v>
      </c>
      <c r="C277" s="2">
        <v>4</v>
      </c>
      <c r="D277" s="57">
        <f>(R92-S92)/H277</f>
        <v>0</v>
      </c>
      <c r="E277" s="89">
        <v>500</v>
      </c>
      <c r="F277" s="9">
        <v>3</v>
      </c>
      <c r="G277" s="9">
        <f t="shared" si="31"/>
        <v>0</v>
      </c>
      <c r="H277" s="58">
        <v>20000</v>
      </c>
      <c r="I277" s="57"/>
      <c r="J277" s="9">
        <f>E277/SUM(E275:E284)</f>
        <v>0.05</v>
      </c>
      <c r="K277" s="61">
        <v>0.5</v>
      </c>
      <c r="L277" s="9"/>
    </row>
    <row r="278" spans="1:12" x14ac:dyDescent="0.35">
      <c r="A278" s="2">
        <v>274</v>
      </c>
      <c r="B278" s="9">
        <v>7</v>
      </c>
      <c r="C278" s="2">
        <v>4</v>
      </c>
      <c r="D278" s="9">
        <f>D268</f>
        <v>300</v>
      </c>
      <c r="E278" s="89">
        <v>2500</v>
      </c>
      <c r="F278" s="9">
        <v>0</v>
      </c>
      <c r="G278" s="9">
        <f t="shared" si="31"/>
        <v>0</v>
      </c>
      <c r="H278" s="9"/>
      <c r="I278" s="9"/>
      <c r="J278" s="9">
        <f>E278/SUM(E275:E284)</f>
        <v>0.25</v>
      </c>
      <c r="K278" s="9"/>
      <c r="L278" s="9"/>
    </row>
    <row r="279" spans="1:12" x14ac:dyDescent="0.35">
      <c r="A279" s="2">
        <v>275</v>
      </c>
      <c r="B279" s="9">
        <v>7</v>
      </c>
      <c r="C279" s="2">
        <v>4</v>
      </c>
      <c r="D279" s="9">
        <f t="shared" ref="D279:D284" si="32">D269</f>
        <v>600</v>
      </c>
      <c r="E279" s="89">
        <v>2500</v>
      </c>
      <c r="F279" s="9">
        <v>0</v>
      </c>
      <c r="G279" s="9">
        <f t="shared" si="31"/>
        <v>0</v>
      </c>
      <c r="H279" s="9"/>
      <c r="I279" s="9"/>
      <c r="J279" s="9">
        <f>E279/SUM(E275:E284)</f>
        <v>0.25</v>
      </c>
      <c r="K279" s="9"/>
      <c r="L279" s="9"/>
    </row>
    <row r="280" spans="1:12" x14ac:dyDescent="0.35">
      <c r="A280" s="2">
        <v>276</v>
      </c>
      <c r="B280" s="9">
        <v>7</v>
      </c>
      <c r="C280" s="2">
        <v>4</v>
      </c>
      <c r="D280" s="9">
        <f t="shared" si="32"/>
        <v>450</v>
      </c>
      <c r="E280" s="89">
        <v>2500</v>
      </c>
      <c r="F280" s="9">
        <v>0</v>
      </c>
      <c r="G280" s="9">
        <f t="shared" si="31"/>
        <v>0</v>
      </c>
      <c r="H280" s="9"/>
      <c r="I280" s="9"/>
      <c r="J280" s="9">
        <f>E280/SUM(E275:E284)</f>
        <v>0.25</v>
      </c>
      <c r="K280" s="9"/>
      <c r="L280" s="9"/>
    </row>
    <row r="281" spans="1:12" x14ac:dyDescent="0.35">
      <c r="A281" s="2">
        <v>277</v>
      </c>
      <c r="B281" s="9">
        <v>7</v>
      </c>
      <c r="C281" s="2">
        <v>4</v>
      </c>
      <c r="D281" s="9">
        <f t="shared" si="32"/>
        <v>50</v>
      </c>
      <c r="E281" s="89">
        <v>500</v>
      </c>
      <c r="F281" s="9">
        <v>0</v>
      </c>
      <c r="G281" s="9">
        <f t="shared" si="31"/>
        <v>1</v>
      </c>
      <c r="H281" s="9"/>
      <c r="I281" s="9"/>
      <c r="J281" s="9">
        <f>E281/SUM(E275:E284)</f>
        <v>0.05</v>
      </c>
      <c r="K281" s="9"/>
      <c r="L281" s="9"/>
    </row>
    <row r="282" spans="1:12" x14ac:dyDescent="0.35">
      <c r="A282" s="2">
        <v>278</v>
      </c>
      <c r="B282" s="9">
        <v>7</v>
      </c>
      <c r="C282" s="2">
        <v>4</v>
      </c>
      <c r="D282" s="9">
        <f t="shared" si="32"/>
        <v>150</v>
      </c>
      <c r="E282" s="89">
        <v>500</v>
      </c>
      <c r="F282" s="9">
        <v>0</v>
      </c>
      <c r="G282" s="9">
        <f t="shared" si="31"/>
        <v>1</v>
      </c>
      <c r="H282" s="9"/>
      <c r="I282" s="9"/>
      <c r="J282" s="9">
        <f>E282/SUM(E275:E284)</f>
        <v>0.05</v>
      </c>
      <c r="K282" s="9"/>
      <c r="L282" s="9"/>
    </row>
    <row r="283" spans="1:12" x14ac:dyDescent="0.35">
      <c r="A283" s="2">
        <v>279</v>
      </c>
      <c r="B283" s="9">
        <v>7</v>
      </c>
      <c r="C283" s="2">
        <v>4</v>
      </c>
      <c r="D283" s="9">
        <f t="shared" si="32"/>
        <v>200</v>
      </c>
      <c r="E283" s="89">
        <v>500</v>
      </c>
      <c r="F283" s="9">
        <v>0</v>
      </c>
      <c r="G283" s="9">
        <f t="shared" si="31"/>
        <v>1</v>
      </c>
      <c r="H283" s="9"/>
      <c r="I283" s="9"/>
      <c r="J283" s="9">
        <f>E283/SUM(E275:E284)</f>
        <v>0.05</v>
      </c>
      <c r="K283" s="9"/>
      <c r="L283" s="9"/>
    </row>
    <row r="284" spans="1:12" x14ac:dyDescent="0.35">
      <c r="A284" s="2">
        <v>280</v>
      </c>
      <c r="B284" s="9">
        <v>7</v>
      </c>
      <c r="C284" s="2">
        <v>4</v>
      </c>
      <c r="D284" s="9">
        <f t="shared" si="32"/>
        <v>100</v>
      </c>
      <c r="E284" s="89">
        <v>500</v>
      </c>
      <c r="F284" s="9">
        <v>0</v>
      </c>
      <c r="G284" s="9">
        <f t="shared" si="31"/>
        <v>1</v>
      </c>
      <c r="H284" s="9"/>
      <c r="I284" s="9"/>
      <c r="J284" s="9">
        <f>E284/SUM(E275:E284)</f>
        <v>0.05</v>
      </c>
      <c r="K284" s="9" t="s">
        <v>27</v>
      </c>
      <c r="L284" s="53">
        <f>SUMPRODUCT(D275:D284,J275:J284)</f>
        <v>362.5</v>
      </c>
    </row>
    <row r="285" spans="1:12" x14ac:dyDescent="0.35">
      <c r="A285" s="2">
        <v>281</v>
      </c>
      <c r="B285" s="9">
        <v>7</v>
      </c>
      <c r="C285" s="2">
        <v>5</v>
      </c>
      <c r="D285" s="57">
        <f>(R94-S94)/H285</f>
        <v>0</v>
      </c>
      <c r="E285" s="89">
        <v>300</v>
      </c>
      <c r="F285" s="9">
        <v>1</v>
      </c>
      <c r="G285" s="9">
        <f t="shared" si="31"/>
        <v>0</v>
      </c>
      <c r="H285" s="58">
        <v>40000</v>
      </c>
      <c r="I285" s="57"/>
      <c r="J285" s="9">
        <f>E285/SUM(E285:E294)</f>
        <v>0.03</v>
      </c>
      <c r="K285" s="61">
        <v>0.05</v>
      </c>
      <c r="L285" s="9"/>
    </row>
    <row r="286" spans="1:12" x14ac:dyDescent="0.35">
      <c r="A286" s="2">
        <v>282</v>
      </c>
      <c r="B286" s="9">
        <v>7</v>
      </c>
      <c r="C286" s="2">
        <v>5</v>
      </c>
      <c r="D286" s="57">
        <f>(R93-S93)/H285</f>
        <v>0</v>
      </c>
      <c r="E286" s="89">
        <v>200</v>
      </c>
      <c r="F286" s="9">
        <v>2</v>
      </c>
      <c r="G286" s="9">
        <f t="shared" si="31"/>
        <v>0</v>
      </c>
      <c r="H286" s="9"/>
      <c r="I286" s="9"/>
      <c r="J286" s="9">
        <f>E286/SUM(E285:E294)</f>
        <v>0.02</v>
      </c>
      <c r="K286" s="61">
        <v>0.2</v>
      </c>
      <c r="L286" s="9"/>
    </row>
    <row r="287" spans="1:12" x14ac:dyDescent="0.35">
      <c r="A287" s="2">
        <v>283</v>
      </c>
      <c r="B287" s="9">
        <v>7</v>
      </c>
      <c r="C287" s="2">
        <v>5</v>
      </c>
      <c r="D287" s="9">
        <v>0</v>
      </c>
      <c r="E287" s="89">
        <v>0</v>
      </c>
      <c r="F287" s="9">
        <v>3</v>
      </c>
      <c r="G287" s="9">
        <f t="shared" si="31"/>
        <v>0</v>
      </c>
      <c r="H287" s="9"/>
      <c r="I287" s="9"/>
      <c r="J287" s="9">
        <f>E287/SUM(E285:E294)</f>
        <v>0</v>
      </c>
      <c r="K287" s="61"/>
      <c r="L287" s="9"/>
    </row>
    <row r="288" spans="1:12" x14ac:dyDescent="0.35">
      <c r="A288" s="2">
        <v>284</v>
      </c>
      <c r="B288" s="9">
        <v>7</v>
      </c>
      <c r="C288" s="2">
        <v>5</v>
      </c>
      <c r="D288" s="9">
        <f>D278</f>
        <v>300</v>
      </c>
      <c r="E288" s="89">
        <v>2500</v>
      </c>
      <c r="F288" s="9">
        <v>0</v>
      </c>
      <c r="G288" s="9">
        <f t="shared" si="31"/>
        <v>0</v>
      </c>
      <c r="H288" s="9"/>
      <c r="I288" s="9"/>
      <c r="J288" s="9">
        <f>E288/SUM(E285:E294)</f>
        <v>0.25</v>
      </c>
      <c r="K288" s="9"/>
      <c r="L288" s="9"/>
    </row>
    <row r="289" spans="1:12" x14ac:dyDescent="0.35">
      <c r="A289" s="2">
        <v>285</v>
      </c>
      <c r="B289" s="9">
        <v>7</v>
      </c>
      <c r="C289" s="2">
        <v>5</v>
      </c>
      <c r="D289" s="9">
        <f t="shared" ref="D289:D294" si="33">D279</f>
        <v>600</v>
      </c>
      <c r="E289" s="89">
        <v>2500</v>
      </c>
      <c r="F289" s="9">
        <v>0</v>
      </c>
      <c r="G289" s="9">
        <f t="shared" si="31"/>
        <v>0</v>
      </c>
      <c r="H289" s="9"/>
      <c r="I289" s="9"/>
      <c r="J289" s="9">
        <f>E289/SUM(E285:E294)</f>
        <v>0.25</v>
      </c>
      <c r="K289" s="9"/>
      <c r="L289" s="9"/>
    </row>
    <row r="290" spans="1:12" x14ac:dyDescent="0.35">
      <c r="A290" s="2">
        <v>286</v>
      </c>
      <c r="B290" s="9">
        <v>7</v>
      </c>
      <c r="C290" s="2">
        <v>5</v>
      </c>
      <c r="D290" s="9">
        <f t="shared" si="33"/>
        <v>450</v>
      </c>
      <c r="E290" s="89">
        <v>2500</v>
      </c>
      <c r="F290" s="9">
        <v>0</v>
      </c>
      <c r="G290" s="9">
        <f t="shared" si="31"/>
        <v>0</v>
      </c>
      <c r="H290" s="9"/>
      <c r="I290" s="9"/>
      <c r="J290" s="9">
        <f>E290/SUM(E285:E294)</f>
        <v>0.25</v>
      </c>
      <c r="K290" s="9"/>
      <c r="L290" s="9"/>
    </row>
    <row r="291" spans="1:12" x14ac:dyDescent="0.35">
      <c r="A291" s="2">
        <v>287</v>
      </c>
      <c r="B291" s="9">
        <v>7</v>
      </c>
      <c r="C291" s="2">
        <v>5</v>
      </c>
      <c r="D291" s="9">
        <f t="shared" si="33"/>
        <v>50</v>
      </c>
      <c r="E291" s="89">
        <v>500</v>
      </c>
      <c r="F291" s="9">
        <v>0</v>
      </c>
      <c r="G291" s="9">
        <f t="shared" si="31"/>
        <v>1</v>
      </c>
      <c r="H291" s="9"/>
      <c r="I291" s="9"/>
      <c r="J291" s="9">
        <f>E291/SUM(E285:E294)</f>
        <v>0.05</v>
      </c>
      <c r="K291" s="9"/>
      <c r="L291" s="9"/>
    </row>
    <row r="292" spans="1:12" x14ac:dyDescent="0.35">
      <c r="A292" s="2">
        <v>288</v>
      </c>
      <c r="B292" s="9">
        <v>7</v>
      </c>
      <c r="C292" s="2">
        <v>5</v>
      </c>
      <c r="D292" s="9">
        <f t="shared" si="33"/>
        <v>150</v>
      </c>
      <c r="E292" s="89">
        <v>500</v>
      </c>
      <c r="F292" s="9">
        <v>0</v>
      </c>
      <c r="G292" s="9">
        <f t="shared" si="31"/>
        <v>1</v>
      </c>
      <c r="H292" s="9"/>
      <c r="I292" s="9"/>
      <c r="J292" s="9">
        <f>E292/SUM(E285:E294)</f>
        <v>0.05</v>
      </c>
      <c r="K292" s="9"/>
      <c r="L292" s="9"/>
    </row>
    <row r="293" spans="1:12" x14ac:dyDescent="0.35">
      <c r="A293" s="2">
        <v>289</v>
      </c>
      <c r="B293" s="9">
        <v>7</v>
      </c>
      <c r="C293" s="2">
        <v>5</v>
      </c>
      <c r="D293" s="9">
        <f t="shared" si="33"/>
        <v>200</v>
      </c>
      <c r="E293" s="89">
        <v>500</v>
      </c>
      <c r="F293" s="9">
        <v>0</v>
      </c>
      <c r="G293" s="9">
        <f t="shared" si="31"/>
        <v>1</v>
      </c>
      <c r="H293" s="9"/>
      <c r="I293" s="9"/>
      <c r="J293" s="9">
        <f>E293/SUM(E285:E294)</f>
        <v>0.05</v>
      </c>
      <c r="K293" s="9"/>
      <c r="L293" s="9"/>
    </row>
    <row r="294" spans="1:12" x14ac:dyDescent="0.35">
      <c r="A294" s="2">
        <v>290</v>
      </c>
      <c r="B294" s="9">
        <v>7</v>
      </c>
      <c r="C294" s="2">
        <v>5</v>
      </c>
      <c r="D294" s="9">
        <f t="shared" si="33"/>
        <v>100</v>
      </c>
      <c r="E294" s="89">
        <v>500</v>
      </c>
      <c r="F294" s="9">
        <v>0</v>
      </c>
      <c r="G294" s="9">
        <f t="shared" si="31"/>
        <v>1</v>
      </c>
      <c r="H294" s="9"/>
      <c r="I294" s="9"/>
      <c r="J294" s="9">
        <f>E294/SUM(E285:E294)</f>
        <v>0.05</v>
      </c>
      <c r="K294" s="9" t="s">
        <v>27</v>
      </c>
      <c r="L294" s="53">
        <f>SUMPRODUCT(D285:D294,J285:J294)</f>
        <v>362.5</v>
      </c>
    </row>
    <row r="295" spans="1:12" x14ac:dyDescent="0.35">
      <c r="A295" s="2">
        <v>291</v>
      </c>
      <c r="B295" s="9">
        <v>7</v>
      </c>
      <c r="C295" s="2">
        <v>6</v>
      </c>
      <c r="D295" s="57">
        <f>(R94-S94)/H295</f>
        <v>0</v>
      </c>
      <c r="E295" s="89">
        <v>300</v>
      </c>
      <c r="F295" s="9">
        <v>1</v>
      </c>
      <c r="G295" s="9">
        <f t="shared" si="31"/>
        <v>0</v>
      </c>
      <c r="H295" s="58">
        <v>20000</v>
      </c>
      <c r="I295" s="57"/>
      <c r="J295" s="9">
        <f>E295/SUM(E295:E304)</f>
        <v>0.03</v>
      </c>
      <c r="K295" s="61">
        <v>0.05</v>
      </c>
      <c r="L295" s="9"/>
    </row>
    <row r="296" spans="1:12" x14ac:dyDescent="0.35">
      <c r="A296" s="2">
        <v>292</v>
      </c>
      <c r="B296" s="9">
        <v>7</v>
      </c>
      <c r="C296" s="2">
        <v>6</v>
      </c>
      <c r="D296" s="9">
        <v>0</v>
      </c>
      <c r="E296" s="89">
        <v>0</v>
      </c>
      <c r="F296" s="9">
        <v>2</v>
      </c>
      <c r="G296" s="9">
        <f t="shared" si="31"/>
        <v>0</v>
      </c>
      <c r="H296" s="9"/>
      <c r="I296" s="9"/>
      <c r="J296" s="9">
        <f>E296/SUM(E295:E304)</f>
        <v>0</v>
      </c>
      <c r="K296" s="61"/>
      <c r="L296" s="9"/>
    </row>
    <row r="297" spans="1:12" x14ac:dyDescent="0.35">
      <c r="A297" s="2">
        <v>293</v>
      </c>
      <c r="B297" s="9">
        <v>7</v>
      </c>
      <c r="C297" s="2">
        <v>6</v>
      </c>
      <c r="D297" s="57">
        <f>(R92-S92)/H295</f>
        <v>0</v>
      </c>
      <c r="E297" s="89">
        <v>200</v>
      </c>
      <c r="F297" s="9">
        <v>3</v>
      </c>
      <c r="G297" s="9">
        <f t="shared" si="31"/>
        <v>0</v>
      </c>
      <c r="H297" s="9"/>
      <c r="I297" s="9"/>
      <c r="J297" s="9">
        <f>E297/SUM(E295:E304)</f>
        <v>0.02</v>
      </c>
      <c r="K297" s="61">
        <v>0.5</v>
      </c>
      <c r="L297" s="9"/>
    </row>
    <row r="298" spans="1:12" x14ac:dyDescent="0.35">
      <c r="A298" s="2">
        <v>294</v>
      </c>
      <c r="B298" s="9">
        <v>7</v>
      </c>
      <c r="C298" s="2">
        <v>6</v>
      </c>
      <c r="D298" s="9">
        <f>D288</f>
        <v>300</v>
      </c>
      <c r="E298" s="89">
        <v>2500</v>
      </c>
      <c r="F298" s="9">
        <v>0</v>
      </c>
      <c r="G298" s="9">
        <f t="shared" si="31"/>
        <v>0</v>
      </c>
      <c r="H298" s="9"/>
      <c r="I298" s="9"/>
      <c r="J298" s="9">
        <f>E298/SUM(E295:E304)</f>
        <v>0.25</v>
      </c>
      <c r="K298" s="9"/>
      <c r="L298" s="9"/>
    </row>
    <row r="299" spans="1:12" x14ac:dyDescent="0.35">
      <c r="A299" s="2">
        <v>295</v>
      </c>
      <c r="B299" s="9">
        <v>7</v>
      </c>
      <c r="C299" s="2">
        <v>6</v>
      </c>
      <c r="D299" s="9">
        <f t="shared" ref="D299:D304" si="34">D289</f>
        <v>600</v>
      </c>
      <c r="E299" s="89">
        <v>2500</v>
      </c>
      <c r="F299" s="9">
        <v>0</v>
      </c>
      <c r="G299" s="9">
        <f t="shared" si="31"/>
        <v>0</v>
      </c>
      <c r="H299" s="9"/>
      <c r="I299" s="9"/>
      <c r="J299" s="9">
        <f>E299/SUM(E295:E304)</f>
        <v>0.25</v>
      </c>
      <c r="K299" s="9"/>
      <c r="L299" s="9"/>
    </row>
    <row r="300" spans="1:12" x14ac:dyDescent="0.35">
      <c r="A300" s="2">
        <v>296</v>
      </c>
      <c r="B300" s="9">
        <v>7</v>
      </c>
      <c r="C300" s="2">
        <v>6</v>
      </c>
      <c r="D300" s="9">
        <f t="shared" si="34"/>
        <v>450</v>
      </c>
      <c r="E300" s="89">
        <v>2500</v>
      </c>
      <c r="F300" s="9">
        <v>0</v>
      </c>
      <c r="G300" s="9">
        <f t="shared" si="31"/>
        <v>0</v>
      </c>
      <c r="H300" s="9"/>
      <c r="I300" s="9"/>
      <c r="J300" s="9">
        <f>E300/SUM(E295:E304)</f>
        <v>0.25</v>
      </c>
      <c r="K300" s="9"/>
      <c r="L300" s="9"/>
    </row>
    <row r="301" spans="1:12" x14ac:dyDescent="0.35">
      <c r="A301" s="2">
        <v>297</v>
      </c>
      <c r="B301" s="9">
        <v>7</v>
      </c>
      <c r="C301" s="2">
        <v>6</v>
      </c>
      <c r="D301" s="9">
        <f t="shared" si="34"/>
        <v>50</v>
      </c>
      <c r="E301" s="89">
        <v>500</v>
      </c>
      <c r="F301" s="9">
        <v>0</v>
      </c>
      <c r="G301" s="9">
        <f t="shared" si="31"/>
        <v>1</v>
      </c>
      <c r="H301" s="9"/>
      <c r="I301" s="9"/>
      <c r="J301" s="9">
        <f>E301/SUM(E295:E304)</f>
        <v>0.05</v>
      </c>
      <c r="K301" s="9"/>
      <c r="L301" s="9"/>
    </row>
    <row r="302" spans="1:12" x14ac:dyDescent="0.35">
      <c r="A302" s="2">
        <v>298</v>
      </c>
      <c r="B302" s="9">
        <v>7</v>
      </c>
      <c r="C302" s="2">
        <v>6</v>
      </c>
      <c r="D302" s="9">
        <f t="shared" si="34"/>
        <v>150</v>
      </c>
      <c r="E302" s="89">
        <v>500</v>
      </c>
      <c r="F302" s="9">
        <v>0</v>
      </c>
      <c r="G302" s="9">
        <f t="shared" si="31"/>
        <v>1</v>
      </c>
      <c r="H302" s="9"/>
      <c r="I302" s="9"/>
      <c r="J302" s="9">
        <f>E302/SUM(E295:E304)</f>
        <v>0.05</v>
      </c>
      <c r="K302" s="9"/>
      <c r="L302" s="9"/>
    </row>
    <row r="303" spans="1:12" x14ac:dyDescent="0.35">
      <c r="A303" s="2">
        <v>299</v>
      </c>
      <c r="B303" s="9">
        <v>7</v>
      </c>
      <c r="C303" s="2">
        <v>6</v>
      </c>
      <c r="D303" s="9">
        <f t="shared" si="34"/>
        <v>200</v>
      </c>
      <c r="E303" s="89">
        <v>500</v>
      </c>
      <c r="F303" s="9">
        <v>0</v>
      </c>
      <c r="G303" s="9">
        <f t="shared" si="31"/>
        <v>1</v>
      </c>
      <c r="H303" s="9"/>
      <c r="I303" s="9"/>
      <c r="J303" s="9">
        <f>E303/SUM(E295:E304)</f>
        <v>0.05</v>
      </c>
      <c r="K303" s="9"/>
      <c r="L303" s="9"/>
    </row>
    <row r="304" spans="1:12" x14ac:dyDescent="0.35">
      <c r="A304" s="2">
        <v>300</v>
      </c>
      <c r="B304" s="9">
        <v>7</v>
      </c>
      <c r="C304" s="2">
        <v>6</v>
      </c>
      <c r="D304" s="9">
        <f t="shared" si="34"/>
        <v>100</v>
      </c>
      <c r="E304" s="89">
        <v>500</v>
      </c>
      <c r="F304" s="9">
        <v>0</v>
      </c>
      <c r="G304" s="9">
        <f t="shared" si="31"/>
        <v>1</v>
      </c>
      <c r="H304" s="9"/>
      <c r="I304" s="9"/>
      <c r="J304" s="9">
        <f>E304/SUM(E295:E304)</f>
        <v>0.05</v>
      </c>
      <c r="K304" s="9" t="s">
        <v>27</v>
      </c>
      <c r="L304" s="53">
        <f>SUMPRODUCT(D295:D304,J295:J304)</f>
        <v>362.5</v>
      </c>
    </row>
    <row r="305" spans="1:12" x14ac:dyDescent="0.35">
      <c r="A305" s="2">
        <v>301</v>
      </c>
      <c r="B305" s="9">
        <v>7</v>
      </c>
      <c r="C305" s="2">
        <v>7</v>
      </c>
      <c r="D305" s="9">
        <v>0</v>
      </c>
      <c r="E305" s="89">
        <v>0</v>
      </c>
      <c r="F305" s="9">
        <v>1</v>
      </c>
      <c r="G305" s="9">
        <f t="shared" si="31"/>
        <v>0</v>
      </c>
      <c r="H305" s="9"/>
      <c r="I305" s="9"/>
      <c r="J305" s="9">
        <f>E305/SUM(E305:E314)</f>
        <v>0</v>
      </c>
      <c r="K305" s="9"/>
      <c r="L305" s="53"/>
    </row>
    <row r="306" spans="1:12" x14ac:dyDescent="0.35">
      <c r="A306" s="2">
        <v>302</v>
      </c>
      <c r="B306" s="9">
        <v>7</v>
      </c>
      <c r="C306" s="2">
        <v>7</v>
      </c>
      <c r="D306" s="57">
        <f>(R93-S93)/H306</f>
        <v>0</v>
      </c>
      <c r="E306" s="89">
        <v>300</v>
      </c>
      <c r="F306" s="9">
        <v>2</v>
      </c>
      <c r="G306" s="9">
        <f t="shared" si="31"/>
        <v>0</v>
      </c>
      <c r="H306" s="58">
        <v>20000</v>
      </c>
      <c r="I306" s="57"/>
      <c r="J306" s="9">
        <f>E306/SUM(E305:E314)</f>
        <v>0.03</v>
      </c>
      <c r="K306" s="61">
        <v>0.2</v>
      </c>
      <c r="L306" s="9"/>
    </row>
    <row r="307" spans="1:12" x14ac:dyDescent="0.35">
      <c r="A307" s="2">
        <v>303</v>
      </c>
      <c r="B307" s="9">
        <v>7</v>
      </c>
      <c r="C307" s="2">
        <v>7</v>
      </c>
      <c r="D307" s="57">
        <f>(R92-S92)/H306</f>
        <v>0</v>
      </c>
      <c r="E307" s="89">
        <v>200</v>
      </c>
      <c r="F307" s="9">
        <v>3</v>
      </c>
      <c r="G307" s="9">
        <f t="shared" si="31"/>
        <v>0</v>
      </c>
      <c r="H307" s="9"/>
      <c r="I307" s="9"/>
      <c r="J307" s="9">
        <f>E307/SUM(E305:E314)</f>
        <v>0.02</v>
      </c>
      <c r="K307" s="61">
        <v>0.5</v>
      </c>
      <c r="L307" s="9"/>
    </row>
    <row r="308" spans="1:12" x14ac:dyDescent="0.35">
      <c r="A308" s="2">
        <v>304</v>
      </c>
      <c r="B308" s="9">
        <v>7</v>
      </c>
      <c r="C308" s="2">
        <v>7</v>
      </c>
      <c r="D308" s="9">
        <f>D298</f>
        <v>300</v>
      </c>
      <c r="E308" s="89">
        <v>2500</v>
      </c>
      <c r="F308" s="9">
        <v>0</v>
      </c>
      <c r="G308" s="9">
        <f t="shared" si="31"/>
        <v>0</v>
      </c>
      <c r="H308" s="9"/>
      <c r="I308" s="9"/>
      <c r="J308" s="9">
        <f>E308/SUM(E305:E314)</f>
        <v>0.25</v>
      </c>
      <c r="K308" s="9"/>
      <c r="L308" s="9"/>
    </row>
    <row r="309" spans="1:12" x14ac:dyDescent="0.35">
      <c r="A309" s="2">
        <v>305</v>
      </c>
      <c r="B309" s="9">
        <v>7</v>
      </c>
      <c r="C309" s="2">
        <v>7</v>
      </c>
      <c r="D309" s="9">
        <f t="shared" ref="D309:D314" si="35">D299</f>
        <v>600</v>
      </c>
      <c r="E309" s="89">
        <v>2500</v>
      </c>
      <c r="F309" s="9">
        <v>0</v>
      </c>
      <c r="G309" s="9">
        <f t="shared" si="31"/>
        <v>0</v>
      </c>
      <c r="H309" s="9"/>
      <c r="I309" s="9"/>
      <c r="J309" s="9">
        <f>E309/SUM(E305:E314)</f>
        <v>0.25</v>
      </c>
      <c r="K309" s="9"/>
      <c r="L309" s="9"/>
    </row>
    <row r="310" spans="1:12" x14ac:dyDescent="0.35">
      <c r="A310" s="2">
        <v>306</v>
      </c>
      <c r="B310" s="9">
        <v>7</v>
      </c>
      <c r="C310" s="2">
        <v>7</v>
      </c>
      <c r="D310" s="9">
        <f t="shared" si="35"/>
        <v>450</v>
      </c>
      <c r="E310" s="89">
        <v>2500</v>
      </c>
      <c r="F310" s="9">
        <v>0</v>
      </c>
      <c r="G310" s="9">
        <f t="shared" si="31"/>
        <v>0</v>
      </c>
      <c r="H310" s="9"/>
      <c r="I310" s="9"/>
      <c r="J310" s="9">
        <f>E310/SUM(E305:E314)</f>
        <v>0.25</v>
      </c>
      <c r="K310" s="9"/>
      <c r="L310" s="9"/>
    </row>
    <row r="311" spans="1:12" x14ac:dyDescent="0.35">
      <c r="A311" s="2">
        <v>307</v>
      </c>
      <c r="B311" s="9">
        <v>7</v>
      </c>
      <c r="C311" s="2">
        <v>7</v>
      </c>
      <c r="D311" s="9">
        <f t="shared" si="35"/>
        <v>50</v>
      </c>
      <c r="E311" s="89">
        <v>500</v>
      </c>
      <c r="F311" s="9">
        <v>0</v>
      </c>
      <c r="G311" s="9">
        <f t="shared" si="31"/>
        <v>1</v>
      </c>
      <c r="H311" s="9"/>
      <c r="I311" s="9"/>
      <c r="J311" s="9">
        <f>E311/SUM(E305:E314)</f>
        <v>0.05</v>
      </c>
      <c r="K311" s="9"/>
      <c r="L311" s="9"/>
    </row>
    <row r="312" spans="1:12" x14ac:dyDescent="0.35">
      <c r="A312" s="2">
        <v>308</v>
      </c>
      <c r="B312" s="9">
        <v>7</v>
      </c>
      <c r="C312" s="2">
        <v>7</v>
      </c>
      <c r="D312" s="9">
        <f t="shared" si="35"/>
        <v>150</v>
      </c>
      <c r="E312" s="89">
        <v>500</v>
      </c>
      <c r="F312" s="9">
        <v>0</v>
      </c>
      <c r="G312" s="9">
        <f t="shared" si="31"/>
        <v>1</v>
      </c>
      <c r="H312" s="9"/>
      <c r="I312" s="9"/>
      <c r="J312" s="9">
        <f>E312/SUM(E305:E314)</f>
        <v>0.05</v>
      </c>
      <c r="K312" s="9"/>
      <c r="L312" s="9"/>
    </row>
    <row r="313" spans="1:12" x14ac:dyDescent="0.35">
      <c r="A313" s="2">
        <v>309</v>
      </c>
      <c r="B313" s="9">
        <v>7</v>
      </c>
      <c r="C313" s="2">
        <v>7</v>
      </c>
      <c r="D313" s="9">
        <f t="shared" si="35"/>
        <v>200</v>
      </c>
      <c r="E313" s="89">
        <v>500</v>
      </c>
      <c r="F313" s="9">
        <v>0</v>
      </c>
      <c r="G313" s="9">
        <f t="shared" si="31"/>
        <v>1</v>
      </c>
      <c r="H313" s="9"/>
      <c r="I313" s="9"/>
      <c r="J313" s="9">
        <f>E313/SUM(E305:E314)</f>
        <v>0.05</v>
      </c>
      <c r="K313" s="9"/>
      <c r="L313" s="9"/>
    </row>
    <row r="314" spans="1:12" x14ac:dyDescent="0.35">
      <c r="A314" s="2">
        <v>310</v>
      </c>
      <c r="B314" s="9">
        <v>7</v>
      </c>
      <c r="C314" s="2">
        <v>7</v>
      </c>
      <c r="D314" s="9">
        <f t="shared" si="35"/>
        <v>100</v>
      </c>
      <c r="E314" s="89">
        <v>500</v>
      </c>
      <c r="F314" s="9">
        <v>0</v>
      </c>
      <c r="G314" s="9">
        <f t="shared" si="31"/>
        <v>1</v>
      </c>
      <c r="H314" s="9"/>
      <c r="I314" s="9"/>
      <c r="J314" s="9">
        <f>E314/SUM(E305:E314)</f>
        <v>0.05</v>
      </c>
      <c r="K314" s="9" t="s">
        <v>27</v>
      </c>
      <c r="L314" s="53">
        <f>SUMPRODUCT(D305:D314,J305:J314)</f>
        <v>362.5</v>
      </c>
    </row>
    <row r="315" spans="1:12" x14ac:dyDescent="0.35">
      <c r="A315" s="2">
        <v>311</v>
      </c>
      <c r="B315" s="9">
        <v>7</v>
      </c>
      <c r="C315" s="2">
        <v>8</v>
      </c>
      <c r="D315" s="57">
        <f>(R94-S94)/H315</f>
        <v>0</v>
      </c>
      <c r="E315" s="89">
        <v>200</v>
      </c>
      <c r="F315" s="9">
        <v>1</v>
      </c>
      <c r="G315" s="9">
        <f t="shared" si="31"/>
        <v>0</v>
      </c>
      <c r="H315" s="58">
        <v>100000</v>
      </c>
      <c r="I315" s="57"/>
      <c r="J315" s="9">
        <f>E315/SUM(E315:E324)</f>
        <v>0.02</v>
      </c>
      <c r="K315" s="61">
        <v>0.05</v>
      </c>
      <c r="L315" s="9"/>
    </row>
    <row r="316" spans="1:12" x14ac:dyDescent="0.35">
      <c r="A316" s="2">
        <v>312</v>
      </c>
      <c r="B316" s="9">
        <v>7</v>
      </c>
      <c r="C316" s="2">
        <v>8</v>
      </c>
      <c r="D316" s="57">
        <f>(R93-S93)/H315</f>
        <v>0</v>
      </c>
      <c r="E316" s="89">
        <v>200</v>
      </c>
      <c r="F316" s="9">
        <v>2</v>
      </c>
      <c r="G316" s="9">
        <f t="shared" si="31"/>
        <v>0</v>
      </c>
      <c r="H316" s="9"/>
      <c r="I316" s="9"/>
      <c r="J316" s="9">
        <f>E316/SUM(E315:E324)</f>
        <v>0.02</v>
      </c>
      <c r="K316" s="61">
        <v>0.2</v>
      </c>
      <c r="L316" s="9"/>
    </row>
    <row r="317" spans="1:12" x14ac:dyDescent="0.35">
      <c r="A317" s="2">
        <v>313</v>
      </c>
      <c r="B317" s="9">
        <v>7</v>
      </c>
      <c r="C317" s="2">
        <v>8</v>
      </c>
      <c r="D317" s="57">
        <f>(R92-S92)/H315</f>
        <v>0</v>
      </c>
      <c r="E317" s="89">
        <v>100</v>
      </c>
      <c r="F317" s="9">
        <v>3</v>
      </c>
      <c r="G317" s="9">
        <f t="shared" si="31"/>
        <v>0</v>
      </c>
      <c r="H317" s="9"/>
      <c r="I317" s="9"/>
      <c r="J317" s="9">
        <f>E317/SUM(E315:E324)</f>
        <v>0.01</v>
      </c>
      <c r="K317" s="61">
        <v>0.5</v>
      </c>
      <c r="L317" s="9"/>
    </row>
    <row r="318" spans="1:12" x14ac:dyDescent="0.35">
      <c r="A318" s="2">
        <v>314</v>
      </c>
      <c r="B318" s="9">
        <v>7</v>
      </c>
      <c r="C318" s="2">
        <v>8</v>
      </c>
      <c r="D318" s="9">
        <f>D308</f>
        <v>300</v>
      </c>
      <c r="E318" s="89">
        <v>2500</v>
      </c>
      <c r="F318" s="9">
        <v>0</v>
      </c>
      <c r="G318" s="9">
        <f t="shared" si="31"/>
        <v>0</v>
      </c>
      <c r="H318" s="9"/>
      <c r="I318" s="9"/>
      <c r="J318" s="9">
        <f>E318/SUM(E315:E324)</f>
        <v>0.25</v>
      </c>
      <c r="K318" s="9"/>
      <c r="L318" s="9"/>
    </row>
    <row r="319" spans="1:12" x14ac:dyDescent="0.35">
      <c r="A319" s="2">
        <v>315</v>
      </c>
      <c r="B319" s="9">
        <v>7</v>
      </c>
      <c r="C319" s="2">
        <v>8</v>
      </c>
      <c r="D319" s="9">
        <f t="shared" ref="D319:D324" si="36">D309</f>
        <v>600</v>
      </c>
      <c r="E319" s="89">
        <v>2500</v>
      </c>
      <c r="F319" s="9">
        <v>0</v>
      </c>
      <c r="G319" s="9">
        <f t="shared" si="31"/>
        <v>0</v>
      </c>
      <c r="H319" s="9"/>
      <c r="I319" s="9"/>
      <c r="J319" s="9">
        <f>E319/SUM(E315:E324)</f>
        <v>0.25</v>
      </c>
      <c r="K319" s="9"/>
      <c r="L319" s="9"/>
    </row>
    <row r="320" spans="1:12" x14ac:dyDescent="0.35">
      <c r="A320" s="2">
        <v>316</v>
      </c>
      <c r="B320" s="9">
        <v>7</v>
      </c>
      <c r="C320" s="2">
        <v>8</v>
      </c>
      <c r="D320" s="9">
        <f t="shared" si="36"/>
        <v>450</v>
      </c>
      <c r="E320" s="89">
        <v>2500</v>
      </c>
      <c r="F320" s="9">
        <v>0</v>
      </c>
      <c r="G320" s="9">
        <f t="shared" si="31"/>
        <v>0</v>
      </c>
      <c r="H320" s="9"/>
      <c r="I320" s="9"/>
      <c r="J320" s="9">
        <f>E320/SUM(E315:E324)</f>
        <v>0.25</v>
      </c>
      <c r="K320" s="9"/>
      <c r="L320" s="9"/>
    </row>
    <row r="321" spans="1:12" x14ac:dyDescent="0.35">
      <c r="A321" s="2">
        <v>317</v>
      </c>
      <c r="B321" s="9">
        <v>7</v>
      </c>
      <c r="C321" s="2">
        <v>8</v>
      </c>
      <c r="D321" s="9">
        <f t="shared" si="36"/>
        <v>50</v>
      </c>
      <c r="E321" s="89">
        <v>500</v>
      </c>
      <c r="F321" s="9">
        <v>0</v>
      </c>
      <c r="G321" s="9">
        <f t="shared" si="31"/>
        <v>1</v>
      </c>
      <c r="H321" s="9"/>
      <c r="I321" s="9"/>
      <c r="J321" s="9">
        <f>E321/SUM(E315:E324)</f>
        <v>0.05</v>
      </c>
      <c r="K321" s="9"/>
      <c r="L321" s="9"/>
    </row>
    <row r="322" spans="1:12" x14ac:dyDescent="0.35">
      <c r="A322" s="2">
        <v>318</v>
      </c>
      <c r="B322" s="9">
        <v>7</v>
      </c>
      <c r="C322" s="2">
        <v>8</v>
      </c>
      <c r="D322" s="9">
        <f t="shared" si="36"/>
        <v>150</v>
      </c>
      <c r="E322" s="89">
        <v>500</v>
      </c>
      <c r="F322" s="9">
        <v>0</v>
      </c>
      <c r="G322" s="9">
        <f t="shared" si="31"/>
        <v>1</v>
      </c>
      <c r="H322" s="9"/>
      <c r="I322" s="9"/>
      <c r="J322" s="9">
        <f>E322/SUM(E315:E324)</f>
        <v>0.05</v>
      </c>
      <c r="K322" s="9"/>
      <c r="L322" s="9"/>
    </row>
    <row r="323" spans="1:12" x14ac:dyDescent="0.35">
      <c r="A323" s="2">
        <v>319</v>
      </c>
      <c r="B323" s="9">
        <v>7</v>
      </c>
      <c r="C323" s="2">
        <v>8</v>
      </c>
      <c r="D323" s="9">
        <f t="shared" si="36"/>
        <v>200</v>
      </c>
      <c r="E323" s="89">
        <v>500</v>
      </c>
      <c r="F323" s="9">
        <v>0</v>
      </c>
      <c r="G323" s="9">
        <f t="shared" si="31"/>
        <v>1</v>
      </c>
      <c r="H323" s="9"/>
      <c r="I323" s="9"/>
      <c r="J323" s="9">
        <f>E323/SUM(E315:E324)</f>
        <v>0.05</v>
      </c>
      <c r="K323" s="9"/>
      <c r="L323" s="9"/>
    </row>
    <row r="324" spans="1:12" x14ac:dyDescent="0.35">
      <c r="A324" s="2">
        <v>320</v>
      </c>
      <c r="B324" s="9">
        <v>7</v>
      </c>
      <c r="C324" s="2">
        <v>8</v>
      </c>
      <c r="D324" s="9">
        <f t="shared" si="36"/>
        <v>100</v>
      </c>
      <c r="E324" s="89">
        <v>500</v>
      </c>
      <c r="F324" s="9">
        <v>0</v>
      </c>
      <c r="G324" s="9">
        <f t="shared" si="31"/>
        <v>1</v>
      </c>
      <c r="H324" s="9"/>
      <c r="I324" s="9"/>
      <c r="J324" s="9">
        <f>E324/SUM(E315:E324)</f>
        <v>0.05</v>
      </c>
      <c r="K324" s="9" t="s">
        <v>27</v>
      </c>
      <c r="L324" s="53">
        <f>SUMPRODUCT(D315:D324,J315:J324)</f>
        <v>362.5</v>
      </c>
    </row>
  </sheetData>
  <phoneticPr fontId="25" type="noConversion"/>
  <conditionalFormatting sqref="B1">
    <cfRule type="containsText" dxfId="234" priority="23" operator="containsText" text=" ">
      <formula>NOT(ISERROR(SEARCH(" ",B1)))</formula>
    </cfRule>
  </conditionalFormatting>
  <conditionalFormatting sqref="B2">
    <cfRule type="containsText" dxfId="233" priority="57" operator="containsText" text=" ">
      <formula>NOT(ISERROR(SEARCH(" ",B2)))</formula>
    </cfRule>
  </conditionalFormatting>
  <conditionalFormatting sqref="A3">
    <cfRule type="containsText" dxfId="232" priority="77" operator="containsText" text=" ">
      <formula>NOT(ISERROR(SEARCH(" ",A3)))</formula>
    </cfRule>
  </conditionalFormatting>
  <conditionalFormatting sqref="D4">
    <cfRule type="containsText" dxfId="231" priority="401" operator="containsText" text=" ">
      <formula>NOT(ISERROR(SEARCH(" ",D4)))</formula>
    </cfRule>
  </conditionalFormatting>
  <conditionalFormatting sqref="E4">
    <cfRule type="containsText" dxfId="230" priority="93" operator="containsText" text=" ">
      <formula>NOT(ISERROR(SEARCH(" ",E4)))</formula>
    </cfRule>
  </conditionalFormatting>
  <conditionalFormatting sqref="F4">
    <cfRule type="containsText" dxfId="229" priority="83" operator="containsText" text=" ">
      <formula>NOT(ISERROR(SEARCH(" ",F4)))</formula>
    </cfRule>
  </conditionalFormatting>
  <conditionalFormatting sqref="L25">
    <cfRule type="containsText" dxfId="228" priority="66" operator="containsText" text=" ">
      <formula>NOT(ISERROR(SEARCH(" ",L25)))</formula>
    </cfRule>
  </conditionalFormatting>
  <conditionalFormatting sqref="L35">
    <cfRule type="containsText" dxfId="227" priority="65" operator="containsText" text=" ">
      <formula>NOT(ISERROR(SEARCH(" ",L35)))</formula>
    </cfRule>
  </conditionalFormatting>
  <conditionalFormatting sqref="L36">
    <cfRule type="containsText" dxfId="226" priority="64" operator="containsText" text=" ">
      <formula>NOT(ISERROR(SEARCH(" ",L36)))</formula>
    </cfRule>
  </conditionalFormatting>
  <conditionalFormatting sqref="L105">
    <cfRule type="containsText" dxfId="225" priority="43" operator="containsText" text=" ">
      <formula>NOT(ISERROR(SEARCH(" ",L105)))</formula>
    </cfRule>
  </conditionalFormatting>
  <conditionalFormatting sqref="L115">
    <cfRule type="containsText" dxfId="224" priority="42" operator="containsText" text=" ">
      <formula>NOT(ISERROR(SEARCH(" ",L115)))</formula>
    </cfRule>
  </conditionalFormatting>
  <conditionalFormatting sqref="L116">
    <cfRule type="containsText" dxfId="223" priority="41" operator="containsText" text=" ">
      <formula>NOT(ISERROR(SEARCH(" ",L116)))</formula>
    </cfRule>
  </conditionalFormatting>
  <conditionalFormatting sqref="L185">
    <cfRule type="containsText" dxfId="222" priority="28" operator="containsText" text=" ">
      <formula>NOT(ISERROR(SEARCH(" ",L185)))</formula>
    </cfRule>
  </conditionalFormatting>
  <conditionalFormatting sqref="L195">
    <cfRule type="containsText" dxfId="221" priority="27" operator="containsText" text=" ">
      <formula>NOT(ISERROR(SEARCH(" ",L195)))</formula>
    </cfRule>
  </conditionalFormatting>
  <conditionalFormatting sqref="L196">
    <cfRule type="containsText" dxfId="220" priority="26" operator="containsText" text=" ">
      <formula>NOT(ISERROR(SEARCH(" ",L196)))</formula>
    </cfRule>
  </conditionalFormatting>
  <conditionalFormatting sqref="B3">
    <cfRule type="containsText" dxfId="219" priority="56" operator="containsText" text=" ">
      <formula>NOT(ISERROR(SEARCH(" ",B3)))</formula>
    </cfRule>
  </conditionalFormatting>
  <conditionalFormatting sqref="B5:B84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B244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:B164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5:B244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:C7">
    <cfRule type="containsText" dxfId="218" priority="71" operator="containsText" text=" ">
      <formula>NOT(ISERROR(SEARCH(" ",C5)))</formula>
    </cfRule>
  </conditionalFormatting>
  <conditionalFormatting sqref="C85:C87">
    <cfRule type="containsText" dxfId="217" priority="48" operator="containsText" text=" ">
      <formula>NOT(ISERROR(SEARCH(" ",C85)))</formula>
    </cfRule>
  </conditionalFormatting>
  <conditionalFormatting sqref="C105:C114">
    <cfRule type="containsText" dxfId="216" priority="54" operator="containsText" text=" ">
      <formula>NOT(ISERROR(SEARCH(" ",C105)))</formula>
    </cfRule>
  </conditionalFormatting>
  <conditionalFormatting sqref="C165:C167">
    <cfRule type="containsText" dxfId="215" priority="33" operator="containsText" text=" ">
      <formula>NOT(ISERROR(SEARCH(" ",C165)))</formula>
    </cfRule>
  </conditionalFormatting>
  <conditionalFormatting sqref="C185:C194">
    <cfRule type="containsText" dxfId="214" priority="39" operator="containsText" text=" ">
      <formula>NOT(ISERROR(SEARCH(" ",C185)))</formula>
    </cfRule>
  </conditionalFormatting>
  <conditionalFormatting sqref="D1:D3">
    <cfRule type="containsText" dxfId="213" priority="402" operator="containsText" text=" ">
      <formula>NOT(ISERROR(SEARCH(" ",D1)))</formula>
    </cfRule>
  </conditionalFormatting>
  <conditionalFormatting sqref="E1:E3">
    <cfRule type="containsText" dxfId="212" priority="94" operator="containsText" text=" ">
      <formula>NOT(ISERROR(SEARCH(" ",E1)))</formula>
    </cfRule>
  </conditionalFormatting>
  <conditionalFormatting sqref="F1:F3">
    <cfRule type="containsText" dxfId="211" priority="84" operator="containsText" text=" ">
      <formula>NOT(ISERROR(SEARCH(" ",F1)))</formula>
    </cfRule>
  </conditionalFormatting>
  <conditionalFormatting sqref="H5:H7">
    <cfRule type="containsText" dxfId="210" priority="75" operator="containsText" text=" ">
      <formula>NOT(ISERROR(SEARCH(" ",H5)))</formula>
    </cfRule>
  </conditionalFormatting>
  <conditionalFormatting sqref="H85:H87">
    <cfRule type="containsText" dxfId="209" priority="49" operator="containsText" text=" ">
      <formula>NOT(ISERROR(SEARCH(" ",H85)))</formula>
    </cfRule>
  </conditionalFormatting>
  <conditionalFormatting sqref="H88:H94">
    <cfRule type="containsText" dxfId="208" priority="53" operator="containsText" text=" ">
      <formula>NOT(ISERROR(SEARCH(" ",H88)))</formula>
    </cfRule>
  </conditionalFormatting>
  <conditionalFormatting sqref="H165:H167">
    <cfRule type="containsText" dxfId="207" priority="34" operator="containsText" text=" ">
      <formula>NOT(ISERROR(SEARCH(" ",H165)))</formula>
    </cfRule>
  </conditionalFormatting>
  <conditionalFormatting sqref="H168:H174">
    <cfRule type="containsText" dxfId="206" priority="38" operator="containsText" text=" ">
      <formula>NOT(ISERROR(SEARCH(" ",H168)))</formula>
    </cfRule>
  </conditionalFormatting>
  <conditionalFormatting sqref="I1:I4">
    <cfRule type="containsText" dxfId="205" priority="85" operator="containsText" text=" ">
      <formula>NOT(ISERROR(SEARCH(" ",I1)))</formula>
    </cfRule>
  </conditionalFormatting>
  <conditionalFormatting sqref="M23:M25">
    <cfRule type="containsText" dxfId="204" priority="426" operator="containsText" text=" ">
      <formula>NOT(ISERROR(SEARCH(" ",M23)))</formula>
    </cfRule>
  </conditionalFormatting>
  <conditionalFormatting sqref="A1 K1:M3 K4 M13:M21">
    <cfRule type="containsText" dxfId="203" priority="78" operator="containsText" text=" ">
      <formula>NOT(ISERROR(SEARCH(" ",A1)))</formula>
    </cfRule>
  </conditionalFormatting>
  <conditionalFormatting sqref="C1 C3">
    <cfRule type="containsText" dxfId="202" priority="422" operator="containsText" text=" ">
      <formula>NOT(ISERROR(SEARCH(" ",C1)))</formula>
    </cfRule>
  </conditionalFormatting>
  <conditionalFormatting sqref="A2 A4">
    <cfRule type="containsText" dxfId="201" priority="76" operator="containsText" text=" ">
      <formula>NOT(ISERROR(SEARCH(" ",A2)))</formula>
    </cfRule>
  </conditionalFormatting>
  <conditionalFormatting sqref="C2 C4 C25:C34">
    <cfRule type="containsText" dxfId="200" priority="396" operator="containsText" text=" ">
      <formula>NOT(ISERROR(SEARCH(" ",C2)))</formula>
    </cfRule>
  </conditionalFormatting>
  <conditionalFormatting sqref="F5:G5 F6:F7 G6:G244">
    <cfRule type="cellIs" dxfId="199" priority="70" operator="greaterThan">
      <formula>0</formula>
    </cfRule>
  </conditionalFormatting>
  <conditionalFormatting sqref="C8:C16 C18 C24 C20 C22">
    <cfRule type="containsText" dxfId="198" priority="196" operator="containsText" text=" ">
      <formula>NOT(ISERROR(SEARCH(" ",C8)))</formula>
    </cfRule>
  </conditionalFormatting>
  <conditionalFormatting sqref="F37:F84 F28:F34 F18:F24 F8:F14">
    <cfRule type="cellIs" dxfId="197" priority="82" operator="greaterThan">
      <formula>0</formula>
    </cfRule>
  </conditionalFormatting>
  <conditionalFormatting sqref="H8:H14 M22">
    <cfRule type="containsText" dxfId="196" priority="204" operator="containsText" text=" ">
      <formula>NOT(ISERROR(SEARCH(" ",H8)))</formula>
    </cfRule>
  </conditionalFormatting>
  <conditionalFormatting sqref="F15:F17">
    <cfRule type="cellIs" dxfId="195" priority="69" operator="greaterThan">
      <formula>0</formula>
    </cfRule>
  </conditionalFormatting>
  <conditionalFormatting sqref="C19 C23 C21 C17">
    <cfRule type="containsText" dxfId="194" priority="203" operator="containsText" text=" ">
      <formula>NOT(ISERROR(SEARCH(" ",C17)))</formula>
    </cfRule>
  </conditionalFormatting>
  <conditionalFormatting sqref="F25:F27">
    <cfRule type="cellIs" dxfId="193" priority="68" operator="greaterThan">
      <formula>0</formula>
    </cfRule>
  </conditionalFormatting>
  <conditionalFormatting sqref="F35:F36">
    <cfRule type="cellIs" dxfId="192" priority="67" operator="greaterThan">
      <formula>0</formula>
    </cfRule>
  </conditionalFormatting>
  <conditionalFormatting sqref="F85:F87">
    <cfRule type="cellIs" dxfId="191" priority="47" operator="greaterThan">
      <formula>0</formula>
    </cfRule>
  </conditionalFormatting>
  <conditionalFormatting sqref="C88:C96 C98 C104 C100 C102">
    <cfRule type="containsText" dxfId="190" priority="51" operator="containsText" text=" ">
      <formula>NOT(ISERROR(SEARCH(" ",C88)))</formula>
    </cfRule>
  </conditionalFormatting>
  <conditionalFormatting sqref="F117:F164 F108:F114 F98:F104 F88:F94">
    <cfRule type="cellIs" dxfId="189" priority="50" operator="greaterThan">
      <formula>0</formula>
    </cfRule>
  </conditionalFormatting>
  <conditionalFormatting sqref="F95:F97">
    <cfRule type="cellIs" dxfId="188" priority="46" operator="greaterThan">
      <formula>0</formula>
    </cfRule>
  </conditionalFormatting>
  <conditionalFormatting sqref="C99 C103 C101 C97">
    <cfRule type="containsText" dxfId="187" priority="52" operator="containsText" text=" ">
      <formula>NOT(ISERROR(SEARCH(" ",C97)))</formula>
    </cfRule>
  </conditionalFormatting>
  <conditionalFormatting sqref="F105:F107">
    <cfRule type="cellIs" dxfId="186" priority="45" operator="greaterThan">
      <formula>0</formula>
    </cfRule>
  </conditionalFormatting>
  <conditionalFormatting sqref="F115:F116">
    <cfRule type="cellIs" dxfId="185" priority="44" operator="greaterThan">
      <formula>0</formula>
    </cfRule>
  </conditionalFormatting>
  <conditionalFormatting sqref="F165:F167">
    <cfRule type="cellIs" dxfId="184" priority="32" operator="greaterThan">
      <formula>0</formula>
    </cfRule>
  </conditionalFormatting>
  <conditionalFormatting sqref="C168:C176 C178 C184 C180 C182">
    <cfRule type="containsText" dxfId="183" priority="36" operator="containsText" text=" ">
      <formula>NOT(ISERROR(SEARCH(" ",C168)))</formula>
    </cfRule>
  </conditionalFormatting>
  <conditionalFormatting sqref="F197:F244 F188:F194 F178:F184 F168:F174">
    <cfRule type="cellIs" dxfId="182" priority="35" operator="greaterThan">
      <formula>0</formula>
    </cfRule>
  </conditionalFormatting>
  <conditionalFormatting sqref="F175:F177">
    <cfRule type="cellIs" dxfId="181" priority="31" operator="greaterThan">
      <formula>0</formula>
    </cfRule>
  </conditionalFormatting>
  <conditionalFormatting sqref="C179 C183 C181 C177">
    <cfRule type="containsText" dxfId="180" priority="37" operator="containsText" text=" ">
      <formula>NOT(ISERROR(SEARCH(" ",C177)))</formula>
    </cfRule>
  </conditionalFormatting>
  <conditionalFormatting sqref="F185:F187">
    <cfRule type="cellIs" dxfId="179" priority="30" operator="greaterThan">
      <formula>0</formula>
    </cfRule>
  </conditionalFormatting>
  <conditionalFormatting sqref="F195:F196">
    <cfRule type="cellIs" dxfId="178" priority="29" operator="greaterThan">
      <formula>0</formula>
    </cfRule>
  </conditionalFormatting>
  <conditionalFormatting sqref="E5:E244">
    <cfRule type="cellIs" dxfId="177" priority="22" operator="equal">
      <formula>500</formula>
    </cfRule>
  </conditionalFormatting>
  <conditionalFormatting sqref="G4">
    <cfRule type="containsText" dxfId="176" priority="20" operator="containsText" text=" ">
      <formula>NOT(ISERROR(SEARCH(" ",G4)))</formula>
    </cfRule>
  </conditionalFormatting>
  <conditionalFormatting sqref="G1:G3">
    <cfRule type="containsText" dxfId="175" priority="21" operator="containsText" text=" ">
      <formula>NOT(ISERROR(SEARCH(" ",G1)))</formula>
    </cfRule>
  </conditionalFormatting>
  <conditionalFormatting sqref="B4">
    <cfRule type="containsText" dxfId="174" priority="19" operator="containsText" text=" ">
      <formula>NOT(ISERROR(SEARCH(" ",B4)))</formula>
    </cfRule>
  </conditionalFormatting>
  <conditionalFormatting sqref="L265">
    <cfRule type="containsText" dxfId="173" priority="6" operator="containsText" text=" ">
      <formula>NOT(ISERROR(SEARCH(" ",L265)))</formula>
    </cfRule>
  </conditionalFormatting>
  <conditionalFormatting sqref="L275">
    <cfRule type="containsText" dxfId="172" priority="5" operator="containsText" text=" ">
      <formula>NOT(ISERROR(SEARCH(" ",L275)))</formula>
    </cfRule>
  </conditionalFormatting>
  <conditionalFormatting sqref="L276">
    <cfRule type="containsText" dxfId="171" priority="4" operator="containsText" text=" ">
      <formula>NOT(ISERROR(SEARCH(" ",L276)))</formula>
    </cfRule>
  </conditionalFormatting>
  <conditionalFormatting sqref="B245:B32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5:B32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5:C247">
    <cfRule type="containsText" dxfId="170" priority="11" operator="containsText" text=" ">
      <formula>NOT(ISERROR(SEARCH(" ",C245)))</formula>
    </cfRule>
  </conditionalFormatting>
  <conditionalFormatting sqref="C265:C274">
    <cfRule type="containsText" dxfId="169" priority="17" operator="containsText" text=" ">
      <formula>NOT(ISERROR(SEARCH(" ",C265)))</formula>
    </cfRule>
  </conditionalFormatting>
  <conditionalFormatting sqref="H245:H247">
    <cfRule type="containsText" dxfId="168" priority="12" operator="containsText" text=" ">
      <formula>NOT(ISERROR(SEARCH(" ",H245)))</formula>
    </cfRule>
  </conditionalFormatting>
  <conditionalFormatting sqref="H248:H254">
    <cfRule type="containsText" dxfId="167" priority="16" operator="containsText" text=" ">
      <formula>NOT(ISERROR(SEARCH(" ",H248)))</formula>
    </cfRule>
  </conditionalFormatting>
  <conditionalFormatting sqref="G245:G324">
    <cfRule type="cellIs" dxfId="166" priority="18" operator="greaterThan">
      <formula>0</formula>
    </cfRule>
  </conditionalFormatting>
  <conditionalFormatting sqref="F245:F247">
    <cfRule type="cellIs" dxfId="165" priority="10" operator="greaterThan">
      <formula>0</formula>
    </cfRule>
  </conditionalFormatting>
  <conditionalFormatting sqref="C248:C256 C258 C264 C260 C262">
    <cfRule type="containsText" dxfId="164" priority="14" operator="containsText" text=" ">
      <formula>NOT(ISERROR(SEARCH(" ",C248)))</formula>
    </cfRule>
  </conditionalFormatting>
  <conditionalFormatting sqref="F277:F324 F268:F274 F258:F264 F248:F254">
    <cfRule type="cellIs" dxfId="163" priority="13" operator="greaterThan">
      <formula>0</formula>
    </cfRule>
  </conditionalFormatting>
  <conditionalFormatting sqref="F255:F257">
    <cfRule type="cellIs" dxfId="162" priority="9" operator="greaterThan">
      <formula>0</formula>
    </cfRule>
  </conditionalFormatting>
  <conditionalFormatting sqref="C259 C263 C261 C257">
    <cfRule type="containsText" dxfId="161" priority="15" operator="containsText" text=" ">
      <formula>NOT(ISERROR(SEARCH(" ",C257)))</formula>
    </cfRule>
  </conditionalFormatting>
  <conditionalFormatting sqref="F265:F267">
    <cfRule type="cellIs" dxfId="160" priority="8" operator="greaterThan">
      <formula>0</formula>
    </cfRule>
  </conditionalFormatting>
  <conditionalFormatting sqref="F275:F276">
    <cfRule type="cellIs" dxfId="159" priority="7" operator="greaterThan">
      <formula>0</formula>
    </cfRule>
  </conditionalFormatting>
  <conditionalFormatting sqref="E245:E324">
    <cfRule type="cellIs" dxfId="158" priority="1" operator="equal">
      <formula>500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G31" sqref="G31"/>
    </sheetView>
  </sheetViews>
  <sheetFormatPr defaultColWidth="9" defaultRowHeight="14.4" x14ac:dyDescent="0.25"/>
  <cols>
    <col min="2" max="2" width="16.21875" customWidth="1"/>
    <col min="4" max="4" width="19.109375" customWidth="1"/>
    <col min="5" max="5" width="20.109375" customWidth="1"/>
    <col min="6" max="6" width="19.21875" customWidth="1"/>
  </cols>
  <sheetData>
    <row r="1" spans="1:15" ht="15.6" x14ac:dyDescent="0.35">
      <c r="A1" s="4" t="s">
        <v>1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K1" s="108" t="s">
        <v>43</v>
      </c>
      <c r="L1" s="110" t="s">
        <v>44</v>
      </c>
      <c r="M1" s="112" t="s">
        <v>45</v>
      </c>
      <c r="N1" s="2"/>
      <c r="O1" s="2"/>
    </row>
    <row r="2" spans="1:15" ht="15.6" x14ac:dyDescent="0.35">
      <c r="A2" s="15" t="s">
        <v>2</v>
      </c>
      <c r="B2" s="15" t="s">
        <v>2</v>
      </c>
      <c r="C2" s="15" t="s">
        <v>2</v>
      </c>
      <c r="D2" s="15" t="s">
        <v>2</v>
      </c>
      <c r="E2" s="15" t="s">
        <v>2</v>
      </c>
      <c r="F2" s="15" t="s">
        <v>46</v>
      </c>
      <c r="K2" s="109"/>
      <c r="L2" s="111"/>
      <c r="M2" s="113"/>
      <c r="N2" s="2"/>
      <c r="O2" s="2"/>
    </row>
    <row r="3" spans="1:15" ht="15.6" x14ac:dyDescent="0.35">
      <c r="A3" s="15" t="s">
        <v>47</v>
      </c>
      <c r="B3" s="52" t="s">
        <v>4</v>
      </c>
      <c r="C3" s="15" t="s">
        <v>5</v>
      </c>
      <c r="D3" s="15" t="s">
        <v>48</v>
      </c>
      <c r="E3" s="15" t="s">
        <v>49</v>
      </c>
      <c r="F3" s="15" t="s">
        <v>50</v>
      </c>
      <c r="K3" s="109"/>
      <c r="L3" s="111"/>
      <c r="M3" s="113"/>
      <c r="N3" s="2"/>
      <c r="O3" s="2"/>
    </row>
    <row r="4" spans="1:15" ht="52.8" x14ac:dyDescent="0.35">
      <c r="A4" s="17" t="s">
        <v>3</v>
      </c>
      <c r="B4" s="8" t="s">
        <v>153</v>
      </c>
      <c r="C4" s="17" t="s">
        <v>10</v>
      </c>
      <c r="D4" s="84" t="s">
        <v>138</v>
      </c>
      <c r="E4" s="17" t="s">
        <v>51</v>
      </c>
      <c r="F4" s="17" t="s">
        <v>52</v>
      </c>
      <c r="K4" s="109"/>
      <c r="L4" s="111"/>
      <c r="M4" s="113"/>
      <c r="N4" s="19"/>
      <c r="O4" s="2"/>
    </row>
    <row r="5" spans="1:15" ht="15.6" x14ac:dyDescent="0.25">
      <c r="A5" s="9">
        <v>1</v>
      </c>
      <c r="B5" s="9">
        <v>3</v>
      </c>
      <c r="C5" s="9">
        <v>1</v>
      </c>
      <c r="K5" s="9">
        <v>1</v>
      </c>
      <c r="L5" s="54" t="s">
        <v>53</v>
      </c>
      <c r="M5" s="9"/>
      <c r="N5" s="55"/>
      <c r="O5" s="9"/>
    </row>
    <row r="6" spans="1:15" ht="15.6" x14ac:dyDescent="0.25">
      <c r="A6" s="9">
        <v>2</v>
      </c>
      <c r="B6" s="9">
        <v>3</v>
      </c>
      <c r="C6" s="9">
        <v>2</v>
      </c>
      <c r="D6" s="53">
        <v>0</v>
      </c>
      <c r="E6" s="53">
        <v>1000</v>
      </c>
      <c r="F6" s="9">
        <v>1</v>
      </c>
      <c r="K6" s="9">
        <v>2</v>
      </c>
      <c r="L6" s="56">
        <v>0.05</v>
      </c>
      <c r="M6" s="9" t="s">
        <v>54</v>
      </c>
      <c r="N6" s="55"/>
      <c r="O6" s="9"/>
    </row>
    <row r="7" spans="1:15" ht="15.6" x14ac:dyDescent="0.25">
      <c r="A7" s="9">
        <v>3</v>
      </c>
      <c r="B7" s="9">
        <v>3</v>
      </c>
      <c r="C7" s="9">
        <v>3</v>
      </c>
      <c r="D7" s="53">
        <v>1</v>
      </c>
      <c r="E7" s="53">
        <v>2000</v>
      </c>
      <c r="F7" s="9">
        <v>1</v>
      </c>
      <c r="K7" s="9">
        <v>3</v>
      </c>
      <c r="L7" s="56">
        <v>0.2</v>
      </c>
      <c r="M7" s="9" t="s">
        <v>55</v>
      </c>
      <c r="N7" s="55"/>
      <c r="O7" s="9"/>
    </row>
    <row r="8" spans="1:15" ht="15.6" x14ac:dyDescent="0.25">
      <c r="A8" s="9">
        <v>4</v>
      </c>
      <c r="B8" s="9">
        <v>3</v>
      </c>
      <c r="C8" s="9">
        <v>4</v>
      </c>
      <c r="D8" s="53">
        <v>2</v>
      </c>
      <c r="E8" s="53">
        <v>5000</v>
      </c>
      <c r="F8" s="9">
        <v>1</v>
      </c>
      <c r="K8" s="9">
        <v>4</v>
      </c>
      <c r="L8" s="56">
        <v>0.5</v>
      </c>
      <c r="M8" s="9" t="s">
        <v>56</v>
      </c>
      <c r="N8" s="55"/>
      <c r="O8" s="9"/>
    </row>
    <row r="9" spans="1:15" ht="15.6" x14ac:dyDescent="0.25">
      <c r="A9" s="9">
        <v>5</v>
      </c>
      <c r="B9" s="9">
        <v>3</v>
      </c>
      <c r="C9" s="9">
        <v>5</v>
      </c>
      <c r="D9" s="9">
        <f>D7</f>
        <v>1</v>
      </c>
      <c r="E9" s="9">
        <f>E7</f>
        <v>2000</v>
      </c>
      <c r="F9" s="9" t="s">
        <v>57</v>
      </c>
      <c r="K9" s="9">
        <v>5</v>
      </c>
      <c r="L9" s="54" t="s">
        <v>58</v>
      </c>
      <c r="M9" s="9" t="s">
        <v>59</v>
      </c>
      <c r="N9" s="55"/>
      <c r="O9" s="9"/>
    </row>
    <row r="10" spans="1:15" ht="15.6" x14ac:dyDescent="0.25">
      <c r="A10" s="9">
        <v>6</v>
      </c>
      <c r="B10" s="9">
        <v>3</v>
      </c>
      <c r="C10" s="9">
        <v>6</v>
      </c>
      <c r="D10" s="9">
        <f>D8</f>
        <v>2</v>
      </c>
      <c r="E10" s="9">
        <f>E8</f>
        <v>5000</v>
      </c>
      <c r="F10" s="9" t="s">
        <v>57</v>
      </c>
      <c r="K10" s="9">
        <v>6</v>
      </c>
      <c r="L10" s="54" t="s">
        <v>60</v>
      </c>
      <c r="M10" s="9" t="s">
        <v>61</v>
      </c>
      <c r="N10" s="55"/>
      <c r="O10" s="9"/>
    </row>
    <row r="11" spans="1:15" ht="15.6" x14ac:dyDescent="0.25">
      <c r="A11" s="9">
        <v>7</v>
      </c>
      <c r="B11" s="9">
        <v>3</v>
      </c>
      <c r="C11" s="9">
        <v>7</v>
      </c>
      <c r="D11" s="9">
        <f>D8</f>
        <v>2</v>
      </c>
      <c r="E11" s="9">
        <f>E8</f>
        <v>5000</v>
      </c>
      <c r="F11" s="9" t="s">
        <v>62</v>
      </c>
      <c r="K11" s="9">
        <v>7</v>
      </c>
      <c r="L11" s="54" t="s">
        <v>63</v>
      </c>
      <c r="M11" s="9" t="s">
        <v>64</v>
      </c>
      <c r="N11" s="55"/>
      <c r="O11" s="9"/>
    </row>
    <row r="12" spans="1:15" ht="15.6" x14ac:dyDescent="0.25">
      <c r="A12" s="9">
        <v>8</v>
      </c>
      <c r="B12" s="9">
        <v>3</v>
      </c>
      <c r="C12" s="9">
        <v>8</v>
      </c>
      <c r="D12" s="9">
        <f>D8</f>
        <v>2</v>
      </c>
      <c r="E12" s="9">
        <f>E8</f>
        <v>5000</v>
      </c>
      <c r="F12" s="9" t="s">
        <v>65</v>
      </c>
      <c r="K12" s="9">
        <v>8</v>
      </c>
      <c r="L12" s="54" t="s">
        <v>66</v>
      </c>
      <c r="M12" s="9" t="s">
        <v>67</v>
      </c>
      <c r="N12" s="55"/>
      <c r="O12" s="9"/>
    </row>
    <row r="13" spans="1:15" ht="15.6" x14ac:dyDescent="0.25">
      <c r="A13" s="9">
        <v>9</v>
      </c>
      <c r="B13" s="9">
        <v>4</v>
      </c>
      <c r="C13" s="9">
        <v>1</v>
      </c>
      <c r="K13" s="85" t="s">
        <v>140</v>
      </c>
      <c r="L13" s="9"/>
      <c r="M13" s="9"/>
      <c r="N13" s="55"/>
      <c r="O13" s="9"/>
    </row>
    <row r="14" spans="1:15" ht="15.6" x14ac:dyDescent="0.25">
      <c r="A14" s="9">
        <v>10</v>
      </c>
      <c r="B14" s="9">
        <v>4</v>
      </c>
      <c r="C14" s="9">
        <v>2</v>
      </c>
      <c r="D14" s="53">
        <v>0</v>
      </c>
      <c r="E14" s="53">
        <v>10000</v>
      </c>
      <c r="F14" s="9">
        <v>1</v>
      </c>
    </row>
    <row r="15" spans="1:15" ht="15.6" x14ac:dyDescent="0.25">
      <c r="A15" s="9">
        <v>11</v>
      </c>
      <c r="B15" s="9">
        <v>4</v>
      </c>
      <c r="C15" s="9">
        <v>3</v>
      </c>
      <c r="D15" s="53">
        <v>1</v>
      </c>
      <c r="E15" s="53">
        <v>20000</v>
      </c>
      <c r="F15" s="9">
        <v>1</v>
      </c>
    </row>
    <row r="16" spans="1:15" ht="15.6" x14ac:dyDescent="0.25">
      <c r="A16" s="9">
        <v>12</v>
      </c>
      <c r="B16" s="9">
        <v>4</v>
      </c>
      <c r="C16" s="9">
        <v>4</v>
      </c>
      <c r="D16" s="53">
        <v>2</v>
      </c>
      <c r="E16" s="53">
        <v>50000</v>
      </c>
      <c r="F16" s="9">
        <v>1</v>
      </c>
    </row>
    <row r="17" spans="1:6" ht="15.6" x14ac:dyDescent="0.25">
      <c r="A17" s="9">
        <v>13</v>
      </c>
      <c r="B17" s="9">
        <v>4</v>
      </c>
      <c r="C17" s="9">
        <v>5</v>
      </c>
      <c r="D17" s="9">
        <f>D15</f>
        <v>1</v>
      </c>
      <c r="E17" s="9">
        <f>E15</f>
        <v>20000</v>
      </c>
      <c r="F17" s="9" t="s">
        <v>57</v>
      </c>
    </row>
    <row r="18" spans="1:6" ht="15.6" x14ac:dyDescent="0.25">
      <c r="A18" s="9">
        <v>14</v>
      </c>
      <c r="B18" s="9">
        <v>4</v>
      </c>
      <c r="C18" s="9">
        <v>6</v>
      </c>
      <c r="D18" s="9">
        <f>D16</f>
        <v>2</v>
      </c>
      <c r="E18" s="9">
        <f>E16</f>
        <v>50000</v>
      </c>
      <c r="F18" s="9" t="s">
        <v>57</v>
      </c>
    </row>
    <row r="19" spans="1:6" ht="15.6" x14ac:dyDescent="0.25">
      <c r="A19" s="9">
        <v>15</v>
      </c>
      <c r="B19" s="9">
        <v>4</v>
      </c>
      <c r="C19" s="9">
        <v>7</v>
      </c>
      <c r="D19" s="9">
        <f>D16</f>
        <v>2</v>
      </c>
      <c r="E19" s="9">
        <f>E16</f>
        <v>50000</v>
      </c>
      <c r="F19" s="9" t="s">
        <v>62</v>
      </c>
    </row>
    <row r="20" spans="1:6" ht="15.6" x14ac:dyDescent="0.25">
      <c r="A20" s="9">
        <v>16</v>
      </c>
      <c r="B20" s="9">
        <v>4</v>
      </c>
      <c r="C20" s="9">
        <v>8</v>
      </c>
      <c r="D20" s="9">
        <f>D16</f>
        <v>2</v>
      </c>
      <c r="E20" s="9">
        <f>E16</f>
        <v>50000</v>
      </c>
      <c r="F20" s="9" t="s">
        <v>65</v>
      </c>
    </row>
    <row r="21" spans="1:6" ht="15.6" x14ac:dyDescent="0.25">
      <c r="A21" s="9">
        <v>17</v>
      </c>
      <c r="B21" s="9">
        <v>6</v>
      </c>
      <c r="C21" s="9">
        <v>1</v>
      </c>
    </row>
    <row r="22" spans="1:6" ht="15.6" x14ac:dyDescent="0.25">
      <c r="A22" s="9">
        <v>18</v>
      </c>
      <c r="B22" s="9">
        <v>6</v>
      </c>
      <c r="C22" s="9">
        <v>2</v>
      </c>
      <c r="D22" s="53">
        <v>0</v>
      </c>
      <c r="E22" s="53">
        <v>20000</v>
      </c>
      <c r="F22" s="9">
        <v>1</v>
      </c>
    </row>
    <row r="23" spans="1:6" ht="15.6" x14ac:dyDescent="0.25">
      <c r="A23" s="9">
        <v>19</v>
      </c>
      <c r="B23" s="9">
        <v>6</v>
      </c>
      <c r="C23" s="9">
        <v>3</v>
      </c>
      <c r="D23" s="53">
        <v>1</v>
      </c>
      <c r="E23" s="53">
        <v>40000</v>
      </c>
      <c r="F23" s="9">
        <v>1</v>
      </c>
    </row>
    <row r="24" spans="1:6" ht="15.6" x14ac:dyDescent="0.25">
      <c r="A24" s="9">
        <v>20</v>
      </c>
      <c r="B24" s="9">
        <v>6</v>
      </c>
      <c r="C24" s="9">
        <v>4</v>
      </c>
      <c r="D24" s="53">
        <v>2</v>
      </c>
      <c r="E24" s="53">
        <v>60000</v>
      </c>
      <c r="F24" s="9">
        <v>1</v>
      </c>
    </row>
    <row r="25" spans="1:6" ht="15.6" x14ac:dyDescent="0.25">
      <c r="A25" s="9">
        <v>21</v>
      </c>
      <c r="B25" s="9">
        <v>6</v>
      </c>
      <c r="C25" s="9">
        <v>5</v>
      </c>
      <c r="D25" s="9">
        <f>D23</f>
        <v>1</v>
      </c>
      <c r="E25" s="9">
        <f>E23</f>
        <v>40000</v>
      </c>
      <c r="F25" s="9" t="s">
        <v>57</v>
      </c>
    </row>
    <row r="26" spans="1:6" ht="15.6" x14ac:dyDescent="0.25">
      <c r="A26" s="9">
        <v>22</v>
      </c>
      <c r="B26" s="9">
        <v>6</v>
      </c>
      <c r="C26" s="9">
        <v>6</v>
      </c>
      <c r="D26" s="9">
        <f>D24</f>
        <v>2</v>
      </c>
      <c r="E26" s="9">
        <f>E24</f>
        <v>60000</v>
      </c>
      <c r="F26" s="9" t="s">
        <v>57</v>
      </c>
    </row>
    <row r="27" spans="1:6" ht="15.6" x14ac:dyDescent="0.25">
      <c r="A27" s="9">
        <v>23</v>
      </c>
      <c r="B27" s="9">
        <v>6</v>
      </c>
      <c r="C27" s="9">
        <v>7</v>
      </c>
      <c r="D27" s="9">
        <f>D24</f>
        <v>2</v>
      </c>
      <c r="E27" s="9">
        <f>E24</f>
        <v>60000</v>
      </c>
      <c r="F27" s="9" t="s">
        <v>62</v>
      </c>
    </row>
    <row r="28" spans="1:6" ht="15.6" x14ac:dyDescent="0.25">
      <c r="A28" s="9">
        <v>24</v>
      </c>
      <c r="B28" s="9">
        <v>6</v>
      </c>
      <c r="C28" s="9">
        <v>8</v>
      </c>
      <c r="D28" s="9">
        <f>D24</f>
        <v>2</v>
      </c>
      <c r="E28" s="9">
        <f>E24</f>
        <v>60000</v>
      </c>
      <c r="F28" s="9" t="s">
        <v>65</v>
      </c>
    </row>
    <row r="29" spans="1:6" ht="15.6" x14ac:dyDescent="0.25">
      <c r="A29" s="9">
        <v>25</v>
      </c>
      <c r="B29" s="9">
        <v>6</v>
      </c>
      <c r="C29" s="9">
        <v>1</v>
      </c>
    </row>
    <row r="30" spans="1:6" ht="15.6" x14ac:dyDescent="0.25">
      <c r="A30" s="9">
        <v>26</v>
      </c>
      <c r="B30" s="9">
        <v>6</v>
      </c>
      <c r="C30" s="9">
        <v>2</v>
      </c>
      <c r="D30" s="53">
        <v>0</v>
      </c>
      <c r="E30" s="53">
        <v>20000</v>
      </c>
      <c r="F30" s="9">
        <v>1</v>
      </c>
    </row>
    <row r="31" spans="1:6" ht="15.6" x14ac:dyDescent="0.25">
      <c r="A31" s="9">
        <v>27</v>
      </c>
      <c r="B31" s="9">
        <v>6</v>
      </c>
      <c r="C31" s="9">
        <v>3</v>
      </c>
      <c r="D31" s="53">
        <v>1</v>
      </c>
      <c r="E31" s="53">
        <v>40000</v>
      </c>
      <c r="F31" s="9">
        <v>1</v>
      </c>
    </row>
    <row r="32" spans="1:6" ht="15.6" x14ac:dyDescent="0.25">
      <c r="A32" s="9">
        <v>28</v>
      </c>
      <c r="B32" s="9">
        <v>6</v>
      </c>
      <c r="C32" s="9">
        <v>4</v>
      </c>
      <c r="D32" s="53">
        <v>2</v>
      </c>
      <c r="E32" s="53">
        <v>60000</v>
      </c>
      <c r="F32" s="9">
        <v>1</v>
      </c>
    </row>
    <row r="33" spans="1:6" ht="15.6" x14ac:dyDescent="0.25">
      <c r="A33" s="9">
        <v>29</v>
      </c>
      <c r="B33" s="9">
        <v>6</v>
      </c>
      <c r="C33" s="9">
        <v>5</v>
      </c>
      <c r="D33" s="9">
        <f>D31</f>
        <v>1</v>
      </c>
      <c r="E33" s="9">
        <f>E31</f>
        <v>40000</v>
      </c>
      <c r="F33" s="9" t="s">
        <v>57</v>
      </c>
    </row>
    <row r="34" spans="1:6" ht="15.6" x14ac:dyDescent="0.25">
      <c r="A34" s="9">
        <v>30</v>
      </c>
      <c r="B34" s="9">
        <v>6</v>
      </c>
      <c r="C34" s="9">
        <v>6</v>
      </c>
      <c r="D34" s="9">
        <f>D32</f>
        <v>2</v>
      </c>
      <c r="E34" s="9">
        <f>E32</f>
        <v>60000</v>
      </c>
      <c r="F34" s="9" t="s">
        <v>57</v>
      </c>
    </row>
    <row r="35" spans="1:6" ht="15.6" x14ac:dyDescent="0.25">
      <c r="A35" s="9">
        <v>31</v>
      </c>
      <c r="B35" s="9">
        <v>6</v>
      </c>
      <c r="C35" s="9">
        <v>7</v>
      </c>
      <c r="D35" s="9">
        <f>D32</f>
        <v>2</v>
      </c>
      <c r="E35" s="9">
        <f>E32</f>
        <v>60000</v>
      </c>
      <c r="F35" s="9" t="s">
        <v>62</v>
      </c>
    </row>
    <row r="36" spans="1:6" ht="15.6" x14ac:dyDescent="0.25">
      <c r="A36" s="9">
        <v>32</v>
      </c>
      <c r="B36" s="9">
        <v>6</v>
      </c>
      <c r="C36" s="9">
        <v>8</v>
      </c>
      <c r="D36" s="9">
        <f>D32</f>
        <v>2</v>
      </c>
      <c r="E36" s="9">
        <f>E32</f>
        <v>60000</v>
      </c>
      <c r="F36" s="9" t="s">
        <v>65</v>
      </c>
    </row>
    <row r="37" spans="1:6" ht="15.6" x14ac:dyDescent="0.25">
      <c r="A37" s="9">
        <v>33</v>
      </c>
      <c r="B37" s="9">
        <v>7</v>
      </c>
      <c r="C37" s="9">
        <v>1</v>
      </c>
    </row>
    <row r="38" spans="1:6" ht="15.6" x14ac:dyDescent="0.25">
      <c r="A38" s="9">
        <v>34</v>
      </c>
      <c r="B38" s="9">
        <v>7</v>
      </c>
      <c r="C38" s="9">
        <v>2</v>
      </c>
      <c r="D38" s="53">
        <v>0</v>
      </c>
      <c r="E38" s="53">
        <v>20000</v>
      </c>
      <c r="F38" s="9">
        <v>1</v>
      </c>
    </row>
    <row r="39" spans="1:6" ht="15.6" x14ac:dyDescent="0.25">
      <c r="A39" s="9">
        <v>35</v>
      </c>
      <c r="B39" s="9">
        <v>7</v>
      </c>
      <c r="C39" s="9">
        <v>3</v>
      </c>
      <c r="D39" s="53">
        <v>1</v>
      </c>
      <c r="E39" s="53">
        <v>40000</v>
      </c>
      <c r="F39" s="9">
        <v>1</v>
      </c>
    </row>
    <row r="40" spans="1:6" ht="15.6" x14ac:dyDescent="0.25">
      <c r="A40" s="9">
        <v>36</v>
      </c>
      <c r="B40" s="9">
        <v>7</v>
      </c>
      <c r="C40" s="9">
        <v>4</v>
      </c>
      <c r="D40" s="53">
        <v>2</v>
      </c>
      <c r="E40" s="53">
        <v>60000</v>
      </c>
      <c r="F40" s="9">
        <v>1</v>
      </c>
    </row>
    <row r="41" spans="1:6" ht="15.6" x14ac:dyDescent="0.25">
      <c r="A41" s="9">
        <v>37</v>
      </c>
      <c r="B41" s="9">
        <v>7</v>
      </c>
      <c r="C41" s="9">
        <v>5</v>
      </c>
      <c r="D41" s="9">
        <f>D39</f>
        <v>1</v>
      </c>
      <c r="E41" s="9">
        <f>E39</f>
        <v>40000</v>
      </c>
      <c r="F41" s="9" t="s">
        <v>57</v>
      </c>
    </row>
    <row r="42" spans="1:6" ht="15.6" x14ac:dyDescent="0.25">
      <c r="A42" s="9">
        <v>38</v>
      </c>
      <c r="B42" s="9">
        <v>7</v>
      </c>
      <c r="C42" s="9">
        <v>6</v>
      </c>
      <c r="D42" s="9">
        <f>D40</f>
        <v>2</v>
      </c>
      <c r="E42" s="9">
        <f>E40</f>
        <v>60000</v>
      </c>
      <c r="F42" s="9" t="s">
        <v>57</v>
      </c>
    </row>
    <row r="43" spans="1:6" ht="15.6" x14ac:dyDescent="0.25">
      <c r="A43" s="9">
        <v>39</v>
      </c>
      <c r="B43" s="9">
        <v>7</v>
      </c>
      <c r="C43" s="9">
        <v>7</v>
      </c>
      <c r="D43" s="9">
        <f>D40</f>
        <v>2</v>
      </c>
      <c r="E43" s="9">
        <f>E40</f>
        <v>60000</v>
      </c>
      <c r="F43" s="9" t="s">
        <v>62</v>
      </c>
    </row>
    <row r="44" spans="1:6" ht="15.6" x14ac:dyDescent="0.25">
      <c r="A44" s="9">
        <v>40</v>
      </c>
      <c r="B44" s="9">
        <v>7</v>
      </c>
      <c r="C44" s="9">
        <v>8</v>
      </c>
      <c r="D44" s="9">
        <f>D40</f>
        <v>2</v>
      </c>
      <c r="E44" s="9">
        <f>E40</f>
        <v>60000</v>
      </c>
      <c r="F44" s="9" t="s">
        <v>65</v>
      </c>
    </row>
    <row r="45" spans="1:6" ht="15.6" x14ac:dyDescent="0.25">
      <c r="A45" s="9">
        <v>41</v>
      </c>
      <c r="B45" s="9">
        <v>7</v>
      </c>
      <c r="C45" s="9">
        <v>1</v>
      </c>
    </row>
    <row r="46" spans="1:6" ht="15.6" x14ac:dyDescent="0.25">
      <c r="A46" s="9">
        <v>42</v>
      </c>
      <c r="B46" s="9">
        <v>7</v>
      </c>
      <c r="C46" s="9">
        <v>2</v>
      </c>
      <c r="D46" s="53">
        <v>0</v>
      </c>
      <c r="E46" s="53">
        <v>20000</v>
      </c>
      <c r="F46" s="9">
        <v>1</v>
      </c>
    </row>
    <row r="47" spans="1:6" ht="15.6" x14ac:dyDescent="0.25">
      <c r="A47" s="9">
        <v>43</v>
      </c>
      <c r="B47" s="9">
        <v>7</v>
      </c>
      <c r="C47" s="9">
        <v>3</v>
      </c>
      <c r="D47" s="53">
        <v>1</v>
      </c>
      <c r="E47" s="53">
        <v>40000</v>
      </c>
      <c r="F47" s="9">
        <v>1</v>
      </c>
    </row>
    <row r="48" spans="1:6" ht="15.6" x14ac:dyDescent="0.25">
      <c r="A48" s="9">
        <v>44</v>
      </c>
      <c r="B48" s="9">
        <v>7</v>
      </c>
      <c r="C48" s="9">
        <v>4</v>
      </c>
      <c r="D48" s="53">
        <v>2</v>
      </c>
      <c r="E48" s="53">
        <v>60000</v>
      </c>
      <c r="F48" s="9">
        <v>1</v>
      </c>
    </row>
    <row r="49" spans="1:6" ht="15.6" x14ac:dyDescent="0.25">
      <c r="A49" s="9">
        <v>45</v>
      </c>
      <c r="B49" s="9">
        <v>7</v>
      </c>
      <c r="C49" s="9">
        <v>5</v>
      </c>
      <c r="D49" s="9">
        <f>D47</f>
        <v>1</v>
      </c>
      <c r="E49" s="9">
        <f>E47</f>
        <v>40000</v>
      </c>
      <c r="F49" s="9" t="s">
        <v>57</v>
      </c>
    </row>
    <row r="50" spans="1:6" ht="15.6" x14ac:dyDescent="0.25">
      <c r="A50" s="9">
        <v>46</v>
      </c>
      <c r="B50" s="9">
        <v>7</v>
      </c>
      <c r="C50" s="9">
        <v>6</v>
      </c>
      <c r="D50" s="9">
        <f>D48</f>
        <v>2</v>
      </c>
      <c r="E50" s="9">
        <f>E48</f>
        <v>60000</v>
      </c>
      <c r="F50" s="9" t="s">
        <v>57</v>
      </c>
    </row>
    <row r="51" spans="1:6" ht="15.6" x14ac:dyDescent="0.25">
      <c r="A51" s="9">
        <v>47</v>
      </c>
      <c r="B51" s="9">
        <v>7</v>
      </c>
      <c r="C51" s="9">
        <v>7</v>
      </c>
      <c r="D51" s="9">
        <f>D48</f>
        <v>2</v>
      </c>
      <c r="E51" s="9">
        <f>E48</f>
        <v>60000</v>
      </c>
      <c r="F51" s="9" t="s">
        <v>62</v>
      </c>
    </row>
    <row r="52" spans="1:6" ht="15.6" x14ac:dyDescent="0.25">
      <c r="A52" s="9">
        <v>48</v>
      </c>
      <c r="B52" s="9">
        <v>7</v>
      </c>
      <c r="C52" s="9">
        <v>8</v>
      </c>
      <c r="D52" s="9">
        <f>D48</f>
        <v>2</v>
      </c>
      <c r="E52" s="9">
        <f>E48</f>
        <v>60000</v>
      </c>
      <c r="F52" s="9" t="s">
        <v>65</v>
      </c>
    </row>
  </sheetData>
  <mergeCells count="3">
    <mergeCell ref="K1:K4"/>
    <mergeCell ref="L1:L4"/>
    <mergeCell ref="M1:M4"/>
  </mergeCells>
  <phoneticPr fontId="25" type="noConversion"/>
  <conditionalFormatting sqref="B1">
    <cfRule type="containsText" dxfId="157" priority="10" operator="containsText" text=" ">
      <formula>NOT(ISERROR(SEARCH(" ",B1)))</formula>
    </cfRule>
  </conditionalFormatting>
  <conditionalFormatting sqref="D1">
    <cfRule type="containsText" dxfId="156" priority="22" operator="containsText" text=" ">
      <formula>NOT(ISERROR(SEARCH(" ",D1)))</formula>
    </cfRule>
  </conditionalFormatting>
  <conditionalFormatting sqref="E1">
    <cfRule type="containsText" dxfId="155" priority="18" operator="containsText" text=" ">
      <formula>NOT(ISERROR(SEARCH(" ",E1)))</formula>
    </cfRule>
  </conditionalFormatting>
  <conditionalFormatting sqref="F1">
    <cfRule type="containsText" dxfId="154" priority="14" operator="containsText" text=" ">
      <formula>NOT(ISERROR(SEARCH(" ",F1)))</formula>
    </cfRule>
  </conditionalFormatting>
  <conditionalFormatting sqref="B2">
    <cfRule type="containsText" dxfId="153" priority="9" operator="containsText" text=" ">
      <formula>NOT(ISERROR(SEARCH(" ",B2)))</formula>
    </cfRule>
  </conditionalFormatting>
  <conditionalFormatting sqref="D2">
    <cfRule type="containsText" dxfId="152" priority="12" operator="containsText" text=" ">
      <formula>NOT(ISERROR(SEARCH(" ",D2)))</formula>
    </cfRule>
  </conditionalFormatting>
  <conditionalFormatting sqref="E2">
    <cfRule type="containsText" dxfId="151" priority="11" operator="containsText" text=" ">
      <formula>NOT(ISERROR(SEARCH(" ",E2)))</formula>
    </cfRule>
  </conditionalFormatting>
  <conditionalFormatting sqref="F2">
    <cfRule type="containsText" dxfId="150" priority="13" operator="containsText" text=" ">
      <formula>NOT(ISERROR(SEARCH(" ",F2)))</formula>
    </cfRule>
  </conditionalFormatting>
  <conditionalFormatting sqref="D3">
    <cfRule type="containsText" dxfId="149" priority="24" operator="containsText" text=" ">
      <formula>NOT(ISERROR(SEARCH(" ",D3)))</formula>
    </cfRule>
  </conditionalFormatting>
  <conditionalFormatting sqref="E3">
    <cfRule type="containsText" dxfId="148" priority="20" operator="containsText" text=" ">
      <formula>NOT(ISERROR(SEARCH(" ",E3)))</formula>
    </cfRule>
  </conditionalFormatting>
  <conditionalFormatting sqref="F3">
    <cfRule type="containsText" dxfId="147" priority="16" operator="containsText" text=" ">
      <formula>NOT(ISERROR(SEARCH(" ",F3)))</formula>
    </cfRule>
  </conditionalFormatting>
  <conditionalFormatting sqref="D4">
    <cfRule type="containsText" dxfId="146" priority="23" operator="containsText" text=" ">
      <formula>NOT(ISERROR(SEARCH(" ",D4)))</formula>
    </cfRule>
  </conditionalFormatting>
  <conditionalFormatting sqref="E4">
    <cfRule type="containsText" dxfId="145" priority="19" operator="containsText" text=" ">
      <formula>NOT(ISERROR(SEARCH(" ",E4)))</formula>
    </cfRule>
  </conditionalFormatting>
  <conditionalFormatting sqref="F4">
    <cfRule type="containsText" dxfId="144" priority="15" operator="containsText" text=" ">
      <formula>NOT(ISERROR(SEARCH(" ",F4)))</formula>
    </cfRule>
  </conditionalFormatting>
  <conditionalFormatting sqref="B3">
    <cfRule type="containsText" dxfId="143" priority="6" operator="containsText" text=" ">
      <formula>NOT(ISERROR(SEARCH(" ",B3)))</formula>
    </cfRule>
  </conditionalFormatting>
  <conditionalFormatting sqref="B5:B28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:N7">
    <cfRule type="containsText" dxfId="142" priority="30" operator="containsText" text=" ">
      <formula>NOT(ISERROR(SEARCH(" ",N5)))</formula>
    </cfRule>
  </conditionalFormatting>
  <conditionalFormatting sqref="N8:N13">
    <cfRule type="containsText" dxfId="141" priority="34" operator="containsText" text=" ">
      <formula>NOT(ISERROR(SEARCH(" ",N8)))</formula>
    </cfRule>
  </conditionalFormatting>
  <conditionalFormatting sqref="O1:O4">
    <cfRule type="containsText" dxfId="140" priority="33" operator="containsText" text=" ">
      <formula>NOT(ISERROR(SEARCH(" ",O1)))</formula>
    </cfRule>
  </conditionalFormatting>
  <conditionalFormatting sqref="A1 A3">
    <cfRule type="containsText" dxfId="139" priority="8" operator="containsText" text=" ">
      <formula>NOT(ISERROR(SEARCH(" ",A1)))</formula>
    </cfRule>
  </conditionalFormatting>
  <conditionalFormatting sqref="C1 C3">
    <cfRule type="containsText" dxfId="138" priority="28" operator="containsText" text=" ">
      <formula>NOT(ISERROR(SEARCH(" ",C1)))</formula>
    </cfRule>
  </conditionalFormatting>
  <conditionalFormatting sqref="K1 M1">
    <cfRule type="containsText" dxfId="137" priority="31" operator="containsText" text=" ">
      <formula>NOT(ISERROR(SEARCH(" ",K1)))</formula>
    </cfRule>
  </conditionalFormatting>
  <conditionalFormatting sqref="A2 A4">
    <cfRule type="containsText" dxfId="136" priority="7" operator="containsText" text=" ">
      <formula>NOT(ISERROR(SEARCH(" ",A2)))</formula>
    </cfRule>
  </conditionalFormatting>
  <conditionalFormatting sqref="C2 C4">
    <cfRule type="containsText" dxfId="135" priority="27" operator="containsText" text=" ">
      <formula>NOT(ISERROR(SEARCH(" ",C2)))</formula>
    </cfRule>
  </conditionalFormatting>
  <conditionalFormatting sqref="K5:L7">
    <cfRule type="cellIs" dxfId="134" priority="29" operator="greaterThan">
      <formula>0</formula>
    </cfRule>
  </conditionalFormatting>
  <conditionalFormatting sqref="K8:L12 L13:M13">
    <cfRule type="cellIs" dxfId="133" priority="32" operator="greaterThan">
      <formula>0</formula>
    </cfRule>
  </conditionalFormatting>
  <conditionalFormatting sqref="B29:B3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">
    <cfRule type="containsText" dxfId="132" priority="3" operator="containsText" text=" ">
      <formula>NOT(ISERROR(SEARCH(" ",B4)))</formula>
    </cfRule>
  </conditionalFormatting>
  <conditionalFormatting sqref="B37:B5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2"/>
  <sheetViews>
    <sheetView workbookViewId="0">
      <selection activeCell="F23" sqref="A23:F23"/>
    </sheetView>
  </sheetViews>
  <sheetFormatPr defaultColWidth="9" defaultRowHeight="15.6" x14ac:dyDescent="0.35"/>
  <cols>
    <col min="1" max="1" width="8" style="2" customWidth="1"/>
    <col min="2" max="2" width="9" style="2"/>
    <col min="3" max="4" width="21.77734375" style="2" customWidth="1"/>
    <col min="5" max="6" width="20.77734375" style="2" customWidth="1"/>
    <col min="7" max="16" width="9" style="2"/>
    <col min="17" max="17" width="16.77734375" style="2" customWidth="1"/>
    <col min="18" max="19" width="9" style="2"/>
    <col min="20" max="20" width="14" style="2" customWidth="1"/>
    <col min="21" max="22" width="9" style="2"/>
    <col min="23" max="23" width="13.88671875" style="2" customWidth="1"/>
    <col min="24" max="24" width="8.21875" style="2" customWidth="1"/>
    <col min="25" max="27" width="12.88671875" style="2" customWidth="1"/>
    <col min="28" max="28" width="11.6640625" style="2" customWidth="1"/>
    <col min="29" max="29" width="12.77734375" style="2" customWidth="1"/>
    <col min="30" max="31" width="9" style="2"/>
    <col min="32" max="32" width="14.109375" style="2" customWidth="1"/>
    <col min="33" max="16384" width="9" style="2"/>
  </cols>
  <sheetData>
    <row r="1" spans="1:32" ht="16.2" x14ac:dyDescent="0.4">
      <c r="A1" s="4" t="s">
        <v>0</v>
      </c>
      <c r="B1" s="4" t="s">
        <v>0</v>
      </c>
      <c r="C1" s="4" t="s">
        <v>0</v>
      </c>
      <c r="D1" s="86" t="s">
        <v>1</v>
      </c>
      <c r="E1" s="14" t="s">
        <v>0</v>
      </c>
      <c r="F1" s="86" t="s">
        <v>144</v>
      </c>
    </row>
    <row r="2" spans="1:32" ht="16.2" x14ac:dyDescent="0.4">
      <c r="A2" s="15" t="s">
        <v>2</v>
      </c>
      <c r="B2" s="15" t="s">
        <v>2</v>
      </c>
      <c r="C2" s="15" t="s">
        <v>2</v>
      </c>
      <c r="D2" s="87" t="s">
        <v>2</v>
      </c>
      <c r="E2" s="16" t="s">
        <v>2</v>
      </c>
      <c r="F2" s="87" t="s">
        <v>145</v>
      </c>
    </row>
    <row r="3" spans="1:32" ht="16.2" x14ac:dyDescent="0.4">
      <c r="A3" s="15" t="s">
        <v>47</v>
      </c>
      <c r="B3" s="15" t="s">
        <v>68</v>
      </c>
      <c r="C3" s="15" t="s">
        <v>69</v>
      </c>
      <c r="D3" s="87" t="s">
        <v>141</v>
      </c>
      <c r="E3" s="16" t="s">
        <v>70</v>
      </c>
      <c r="F3" s="87" t="s">
        <v>146</v>
      </c>
    </row>
    <row r="4" spans="1:32" ht="39.6" customHeight="1" x14ac:dyDescent="0.4">
      <c r="A4" s="17" t="s">
        <v>71</v>
      </c>
      <c r="B4" s="17" t="s">
        <v>72</v>
      </c>
      <c r="C4" s="84" t="s">
        <v>137</v>
      </c>
      <c r="D4" s="84" t="s">
        <v>139</v>
      </c>
      <c r="E4" s="18" t="s">
        <v>73</v>
      </c>
      <c r="F4" s="17" t="s">
        <v>147</v>
      </c>
      <c r="Q4" s="21" t="s">
        <v>74</v>
      </c>
      <c r="R4" s="22"/>
      <c r="S4" s="30" t="s">
        <v>75</v>
      </c>
      <c r="T4" s="31" t="s">
        <v>76</v>
      </c>
      <c r="U4" s="22" t="s">
        <v>77</v>
      </c>
      <c r="V4" s="32" t="s">
        <v>78</v>
      </c>
      <c r="W4" s="31" t="s">
        <v>79</v>
      </c>
      <c r="X4" s="33" t="s">
        <v>77</v>
      </c>
      <c r="Y4" s="34" t="s">
        <v>80</v>
      </c>
      <c r="Z4" s="34" t="s">
        <v>81</v>
      </c>
      <c r="AA4" s="46" t="s">
        <v>82</v>
      </c>
      <c r="AB4" s="34" t="s">
        <v>83</v>
      </c>
      <c r="AC4" s="47" t="s">
        <v>84</v>
      </c>
      <c r="AE4" s="2" t="s">
        <v>85</v>
      </c>
    </row>
    <row r="5" spans="1:32" x14ac:dyDescent="0.35">
      <c r="A5" s="2">
        <v>1</v>
      </c>
      <c r="B5" s="2">
        <f>'奖金池|Jackpot'!Q8*100</f>
        <v>5</v>
      </c>
      <c r="C5" s="2">
        <f>'奖金池|Jackpot'!P21*100</f>
        <v>40</v>
      </c>
      <c r="D5" s="2">
        <v>0</v>
      </c>
      <c r="E5" s="19">
        <v>1000000</v>
      </c>
      <c r="F5" s="2">
        <v>0</v>
      </c>
      <c r="O5" s="23"/>
      <c r="P5" s="2" t="s">
        <v>86</v>
      </c>
      <c r="Q5" s="24">
        <v>10</v>
      </c>
      <c r="R5" s="25">
        <v>1000</v>
      </c>
      <c r="S5" s="35" t="s">
        <v>87</v>
      </c>
      <c r="T5" s="24">
        <v>20</v>
      </c>
      <c r="U5" s="25">
        <v>100</v>
      </c>
      <c r="V5" s="36" t="s">
        <v>87</v>
      </c>
      <c r="W5" s="37">
        <v>20</v>
      </c>
      <c r="X5" s="38">
        <v>100</v>
      </c>
      <c r="Y5" s="38" t="s">
        <v>87</v>
      </c>
      <c r="Z5" s="38" t="s">
        <v>87</v>
      </c>
      <c r="AA5" s="38" t="s">
        <v>87</v>
      </c>
      <c r="AB5" s="38" t="s">
        <v>87</v>
      </c>
      <c r="AC5" s="48" t="s">
        <v>87</v>
      </c>
    </row>
    <row r="6" spans="1:32" ht="16.2" x14ac:dyDescent="0.4">
      <c r="A6" s="2">
        <v>2</v>
      </c>
      <c r="B6" s="2">
        <f>'奖金池|Jackpot'!Q7*100</f>
        <v>20</v>
      </c>
      <c r="C6" s="2">
        <f>'奖金池|Jackpot'!P20*100</f>
        <v>30</v>
      </c>
      <c r="D6" s="2">
        <v>1</v>
      </c>
      <c r="E6" s="19">
        <v>4000000</v>
      </c>
      <c r="F6" s="2">
        <f>7*24</f>
        <v>168</v>
      </c>
      <c r="I6" s="20" t="s">
        <v>88</v>
      </c>
      <c r="O6" s="26"/>
      <c r="P6" s="2" t="s">
        <v>89</v>
      </c>
      <c r="Q6" s="24">
        <v>1000</v>
      </c>
      <c r="R6" s="25">
        <v>5000</v>
      </c>
      <c r="S6" s="35" t="s">
        <v>87</v>
      </c>
      <c r="T6" s="24">
        <v>200</v>
      </c>
      <c r="U6" s="25">
        <v>1000</v>
      </c>
      <c r="V6" s="36" t="s">
        <v>87</v>
      </c>
      <c r="W6" s="37">
        <v>200</v>
      </c>
      <c r="X6" s="38">
        <v>1000</v>
      </c>
      <c r="Y6" s="38" t="s">
        <v>87</v>
      </c>
      <c r="Z6" s="38" t="s">
        <v>87</v>
      </c>
      <c r="AA6" s="38" t="s">
        <v>87</v>
      </c>
      <c r="AB6" s="38" t="s">
        <v>87</v>
      </c>
      <c r="AC6" s="48" t="s">
        <v>87</v>
      </c>
    </row>
    <row r="7" spans="1:32" ht="16.2" x14ac:dyDescent="0.4">
      <c r="A7" s="2">
        <v>3</v>
      </c>
      <c r="B7" s="2">
        <f>'奖金池|Jackpot'!Q6*100</f>
        <v>50</v>
      </c>
      <c r="C7" s="2">
        <f>'奖金池|Jackpot'!P19*100</f>
        <v>30</v>
      </c>
      <c r="D7" s="2">
        <v>2</v>
      </c>
      <c r="E7" s="19">
        <v>10000000</v>
      </c>
      <c r="F7" s="2">
        <f>15*24</f>
        <v>360</v>
      </c>
      <c r="O7" s="23"/>
      <c r="P7" s="2" t="s">
        <v>90</v>
      </c>
      <c r="Q7" s="24">
        <v>5000</v>
      </c>
      <c r="R7" s="25">
        <v>8000</v>
      </c>
      <c r="S7" s="35" t="s">
        <v>91</v>
      </c>
      <c r="T7" s="24">
        <v>2000</v>
      </c>
      <c r="U7" s="25">
        <v>10000</v>
      </c>
      <c r="V7" s="39" t="s">
        <v>92</v>
      </c>
      <c r="W7" s="37">
        <v>2000</v>
      </c>
      <c r="X7" s="38">
        <v>10000</v>
      </c>
      <c r="Y7" s="38">
        <f>AA7*0.9</f>
        <v>121500000</v>
      </c>
      <c r="Z7" s="38">
        <f>AA7*1.1</f>
        <v>148500000</v>
      </c>
      <c r="AA7" s="49">
        <v>135000000</v>
      </c>
      <c r="AB7" s="38">
        <f>Y7*5%</f>
        <v>6075000</v>
      </c>
      <c r="AC7" s="48">
        <f>X7*600</f>
        <v>6000000</v>
      </c>
    </row>
    <row r="8" spans="1:32" ht="16.2" x14ac:dyDescent="0.4">
      <c r="O8" s="26"/>
      <c r="P8" s="2" t="s">
        <v>93</v>
      </c>
      <c r="Q8" s="24">
        <v>8000</v>
      </c>
      <c r="R8" s="25">
        <v>100000</v>
      </c>
      <c r="S8" s="35" t="s">
        <v>94</v>
      </c>
      <c r="T8" s="40">
        <v>20000</v>
      </c>
      <c r="U8" s="25">
        <v>100000</v>
      </c>
      <c r="V8" s="39" t="s">
        <v>95</v>
      </c>
      <c r="W8" s="37">
        <v>20000</v>
      </c>
      <c r="X8" s="38">
        <v>100000</v>
      </c>
      <c r="Y8" s="38">
        <f>AA8*0.9</f>
        <v>1305000000</v>
      </c>
      <c r="Z8" s="38">
        <f>AA8*1.1</f>
        <v>1595000000.0000002</v>
      </c>
      <c r="AA8" s="49">
        <v>1450000000</v>
      </c>
      <c r="AB8" s="38">
        <f t="shared" ref="AB8:AB10" si="0">Y8*5%</f>
        <v>65250000</v>
      </c>
      <c r="AC8" s="48">
        <f>X8*600</f>
        <v>60000000</v>
      </c>
    </row>
    <row r="9" spans="1:32" ht="16.2" x14ac:dyDescent="0.4">
      <c r="O9" s="23"/>
      <c r="P9" s="2" t="s">
        <v>96</v>
      </c>
      <c r="Q9" s="24">
        <v>10000</v>
      </c>
      <c r="R9" s="25">
        <v>100000</v>
      </c>
      <c r="S9" s="35" t="s">
        <v>87</v>
      </c>
      <c r="T9" s="24">
        <v>10000</v>
      </c>
      <c r="U9" s="25">
        <v>100000</v>
      </c>
      <c r="V9" s="39" t="s">
        <v>87</v>
      </c>
      <c r="W9" s="37">
        <v>10000</v>
      </c>
      <c r="X9" s="38">
        <v>100000</v>
      </c>
      <c r="Y9" s="38" t="s">
        <v>87</v>
      </c>
      <c r="Z9" s="38" t="s">
        <v>87</v>
      </c>
      <c r="AA9" s="38" t="s">
        <v>87</v>
      </c>
      <c r="AB9" s="38" t="s">
        <v>87</v>
      </c>
      <c r="AC9" s="48" t="s">
        <v>87</v>
      </c>
      <c r="AF9" s="2">
        <v>31953099</v>
      </c>
    </row>
    <row r="10" spans="1:32" ht="16.2" x14ac:dyDescent="0.4">
      <c r="O10" s="23"/>
      <c r="P10" s="2" t="s">
        <v>97</v>
      </c>
      <c r="Q10" s="27">
        <v>20000</v>
      </c>
      <c r="R10" s="28">
        <v>100000</v>
      </c>
      <c r="S10" s="41" t="s">
        <v>98</v>
      </c>
      <c r="T10" s="42">
        <v>20000</v>
      </c>
      <c r="U10" s="28">
        <v>100000</v>
      </c>
      <c r="V10" s="43" t="s">
        <v>99</v>
      </c>
      <c r="W10" s="44">
        <v>20000</v>
      </c>
      <c r="X10" s="45">
        <v>100000</v>
      </c>
      <c r="Y10" s="45">
        <f>AA10*0.9</f>
        <v>1800000000</v>
      </c>
      <c r="Z10" s="45">
        <f>AA10*1.1</f>
        <v>2200000000</v>
      </c>
      <c r="AA10" s="50">
        <v>2000000000</v>
      </c>
      <c r="AB10" s="45">
        <f t="shared" si="0"/>
        <v>90000000</v>
      </c>
      <c r="AC10" s="51">
        <f>X10*600</f>
        <v>60000000</v>
      </c>
      <c r="AE10" s="2">
        <f>0.005*X10</f>
        <v>500</v>
      </c>
      <c r="AF10" s="2">
        <f>AA10*50%/AE10</f>
        <v>2000000</v>
      </c>
    </row>
    <row r="11" spans="1:32" ht="16.2" x14ac:dyDescent="0.4">
      <c r="O11" s="26"/>
      <c r="AF11" s="2">
        <f>AF10/6/60/60</f>
        <v>92.592592592592595</v>
      </c>
    </row>
    <row r="12" spans="1:32" x14ac:dyDescent="0.35">
      <c r="O12" s="23"/>
      <c r="R12" s="29"/>
    </row>
    <row r="13" spans="1:32" ht="16.2" x14ac:dyDescent="0.4">
      <c r="O13" s="26"/>
      <c r="R13" s="29"/>
    </row>
    <row r="14" spans="1:32" x14ac:dyDescent="0.35">
      <c r="O14" s="23"/>
    </row>
    <row r="15" spans="1:32" x14ac:dyDescent="0.35">
      <c r="O15" s="23"/>
    </row>
    <row r="16" spans="1:32" x14ac:dyDescent="0.35">
      <c r="O16" s="23"/>
    </row>
    <row r="17" spans="15:15" x14ac:dyDescent="0.35">
      <c r="O17" s="23"/>
    </row>
    <row r="18" spans="15:15" x14ac:dyDescent="0.35">
      <c r="O18" s="23"/>
    </row>
    <row r="19" spans="15:15" x14ac:dyDescent="0.35">
      <c r="O19" s="23"/>
    </row>
    <row r="20" spans="15:15" ht="16.2" x14ac:dyDescent="0.4">
      <c r="O20" s="26"/>
    </row>
    <row r="21" spans="15:15" x14ac:dyDescent="0.35">
      <c r="O21" s="23"/>
    </row>
    <row r="22" spans="15:15" ht="16.2" x14ac:dyDescent="0.4">
      <c r="O22" s="26"/>
    </row>
    <row r="23" spans="15:15" x14ac:dyDescent="0.35">
      <c r="O23" s="23"/>
    </row>
    <row r="24" spans="15:15" ht="16.2" x14ac:dyDescent="0.4">
      <c r="O24" s="26"/>
    </row>
    <row r="25" spans="15:15" x14ac:dyDescent="0.35">
      <c r="O25" s="23"/>
    </row>
    <row r="26" spans="15:15" ht="16.2" x14ac:dyDescent="0.4">
      <c r="O26" s="26"/>
    </row>
    <row r="27" spans="15:15" x14ac:dyDescent="0.35">
      <c r="O27" s="23"/>
    </row>
    <row r="28" spans="15:15" x14ac:dyDescent="0.35">
      <c r="O28" s="23"/>
    </row>
    <row r="29" spans="15:15" x14ac:dyDescent="0.35">
      <c r="O29" s="23"/>
    </row>
    <row r="30" spans="15:15" x14ac:dyDescent="0.35">
      <c r="O30" s="23"/>
    </row>
    <row r="31" spans="15:15" x14ac:dyDescent="0.35">
      <c r="O31" s="23"/>
    </row>
    <row r="32" spans="15:15" x14ac:dyDescent="0.35">
      <c r="O32" s="23"/>
    </row>
  </sheetData>
  <phoneticPr fontId="25" type="noConversion"/>
  <conditionalFormatting sqref="E1">
    <cfRule type="containsText" dxfId="131" priority="14" operator="containsText" text=" ">
      <formula>NOT(ISERROR(SEARCH(" ",E1)))</formula>
    </cfRule>
  </conditionalFormatting>
  <conditionalFormatting sqref="E2">
    <cfRule type="containsText" dxfId="130" priority="13" operator="containsText" text=" ">
      <formula>NOT(ISERROR(SEARCH(" ",E2)))</formula>
    </cfRule>
  </conditionalFormatting>
  <conditionalFormatting sqref="A3">
    <cfRule type="containsText" dxfId="129" priority="22" operator="containsText" text=" ">
      <formula>NOT(ISERROR(SEARCH(" ",A3)))</formula>
    </cfRule>
  </conditionalFormatting>
  <conditionalFormatting sqref="E3">
    <cfRule type="containsText" dxfId="128" priority="16" operator="containsText" text=" ">
      <formula>NOT(ISERROR(SEARCH(" ",E3)))</formula>
    </cfRule>
  </conditionalFormatting>
  <conditionalFormatting sqref="E4">
    <cfRule type="containsText" dxfId="127" priority="15" operator="containsText" text=" ">
      <formula>NOT(ISERROR(SEARCH(" ",E4)))</formula>
    </cfRule>
  </conditionalFormatting>
  <conditionalFormatting sqref="I6">
    <cfRule type="containsText" dxfId="126" priority="17" operator="containsText" text=".">
      <formula>NOT(ISERROR(SEARCH(".",I6)))</formula>
    </cfRule>
    <cfRule type="containsText" dxfId="125" priority="18" operator="containsText" text=" ">
      <formula>NOT(ISERROR(SEARCH(" ",I6)))</formula>
    </cfRule>
  </conditionalFormatting>
  <conditionalFormatting sqref="P7">
    <cfRule type="containsText" dxfId="124" priority="11" operator="containsText" text=" ">
      <formula>NOT(ISERROR(SEARCH(" ",P7)))</formula>
    </cfRule>
    <cfRule type="containsText" dxfId="123" priority="12" operator="containsText" text=".">
      <formula>NOT(ISERROR(SEARCH(".",P7)))</formula>
    </cfRule>
  </conditionalFormatting>
  <conditionalFormatting sqref="P8">
    <cfRule type="containsText" dxfId="122" priority="9" operator="containsText" text=" ">
      <formula>NOT(ISERROR(SEARCH(" ",P8)))</formula>
    </cfRule>
    <cfRule type="containsText" dxfId="121" priority="10" operator="containsText" text=".">
      <formula>NOT(ISERROR(SEARCH(".",P8)))</formula>
    </cfRule>
  </conditionalFormatting>
  <conditionalFormatting sqref="P10">
    <cfRule type="containsText" dxfId="120" priority="7" operator="containsText" text=" ">
      <formula>NOT(ISERROR(SEARCH(" ",P10)))</formula>
    </cfRule>
    <cfRule type="containsText" dxfId="119" priority="8" operator="containsText" text=".">
      <formula>NOT(ISERROR(SEARCH(".",P10)))</formula>
    </cfRule>
  </conditionalFormatting>
  <conditionalFormatting sqref="A1 O5:O32">
    <cfRule type="containsText" dxfId="118" priority="23" operator="containsText" text=" ">
      <formula>NOT(ISERROR(SEARCH(" ",A1)))</formula>
    </cfRule>
  </conditionalFormatting>
  <conditionalFormatting sqref="B1 B3">
    <cfRule type="containsText" dxfId="117" priority="25" operator="containsText" text=" ">
      <formula>NOT(ISERROR(SEARCH(" ",B1)))</formula>
    </cfRule>
  </conditionalFormatting>
  <conditionalFormatting sqref="C1 C3">
    <cfRule type="containsText" dxfId="116" priority="20" operator="containsText" text=" ">
      <formula>NOT(ISERROR(SEARCH(" ",C1)))</formula>
    </cfRule>
  </conditionalFormatting>
  <conditionalFormatting sqref="A2 A4">
    <cfRule type="containsText" dxfId="115" priority="21" operator="containsText" text=" ">
      <formula>NOT(ISERROR(SEARCH(" ",A2)))</formula>
    </cfRule>
  </conditionalFormatting>
  <conditionalFormatting sqref="B2 B4">
    <cfRule type="containsText" dxfId="114" priority="24" operator="containsText" text=" ">
      <formula>NOT(ISERROR(SEARCH(" ",B2)))</formula>
    </cfRule>
  </conditionalFormatting>
  <conditionalFormatting sqref="C2 C4:D4">
    <cfRule type="containsText" dxfId="113" priority="19" operator="containsText" text=" ">
      <formula>NOT(ISERROR(SEARCH(" ",C2)))</formula>
    </cfRule>
  </conditionalFormatting>
  <conditionalFormatting sqref="D1">
    <cfRule type="containsText" dxfId="112" priority="4" operator="containsText" text=" ">
      <formula>NOT(ISERROR(SEARCH(" ",D1)))</formula>
    </cfRule>
  </conditionalFormatting>
  <conditionalFormatting sqref="D2">
    <cfRule type="containsText" dxfId="111" priority="3" operator="containsText" text=" ">
      <formula>NOT(ISERROR(SEARCH(" ",D2)))</formula>
    </cfRule>
  </conditionalFormatting>
  <conditionalFormatting sqref="D3">
    <cfRule type="containsText" dxfId="110" priority="5" operator="containsText" text=" ">
      <formula>NOT(ISERROR(SEARCH(" ",D3)))</formula>
    </cfRule>
  </conditionalFormatting>
  <conditionalFormatting sqref="F1 F3">
    <cfRule type="containsText" dxfId="109" priority="2" operator="containsText" text=" ">
      <formula>NOT(ISERROR(SEARCH(" ",F1)))</formula>
    </cfRule>
  </conditionalFormatting>
  <conditionalFormatting sqref="F2 F4">
    <cfRule type="containsText" dxfId="108" priority="1" operator="containsText" text=" ">
      <formula>NOT(ISERROR(SEARCH(" ",F2)))</formula>
    </cfRule>
  </conditionalFormatting>
  <pageMargins left="0.75" right="0.75" top="1" bottom="1" header="0.5" footer="0.5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tabSelected="1" workbookViewId="0">
      <selection activeCell="C10" sqref="C10"/>
    </sheetView>
  </sheetViews>
  <sheetFormatPr defaultColWidth="8.77734375" defaultRowHeight="15.6" x14ac:dyDescent="0.35"/>
  <cols>
    <col min="1" max="2" width="15.6640625" style="2" customWidth="1"/>
    <col min="3" max="5" width="15.6640625" style="96" customWidth="1"/>
    <col min="6" max="6" width="25" style="2" customWidth="1"/>
    <col min="7" max="7" width="21.21875" style="2" customWidth="1"/>
    <col min="8" max="9" width="18.5546875" style="2" customWidth="1"/>
    <col min="10" max="10" width="14.44140625" style="2" customWidth="1"/>
    <col min="11" max="11" width="20.44140625" style="2" customWidth="1"/>
    <col min="12" max="12" width="14.109375" style="2" customWidth="1"/>
    <col min="13" max="13" width="12.77734375" style="2" customWidth="1"/>
    <col min="14" max="14" width="84.88671875" style="2" customWidth="1"/>
    <col min="15" max="15" width="17" style="2" customWidth="1"/>
    <col min="16" max="16" width="27.77734375" style="2" customWidth="1"/>
    <col min="17" max="17" width="16.6640625" style="2" customWidth="1"/>
    <col min="18" max="18" width="27.77734375" style="2" customWidth="1"/>
    <col min="19" max="19" width="15" style="2" customWidth="1"/>
    <col min="20" max="20" width="19.5546875" style="2" customWidth="1"/>
    <col min="21" max="21" width="9.77734375" style="2" customWidth="1"/>
    <col min="22" max="22" width="17.109375" style="2" customWidth="1"/>
    <col min="23" max="23" width="10.44140625" style="2" customWidth="1"/>
    <col min="24" max="28" width="8.77734375" style="2"/>
    <col min="29" max="29" width="14.44140625" style="2" customWidth="1"/>
    <col min="30" max="30" width="8.77734375" style="2"/>
    <col min="31" max="31" width="32.5546875" style="2" customWidth="1"/>
    <col min="32" max="32" width="36.77734375" style="2" customWidth="1"/>
    <col min="33" max="16384" width="8.77734375" style="2"/>
  </cols>
  <sheetData>
    <row r="1" spans="1:34" x14ac:dyDescent="0.35">
      <c r="A1" s="3" t="s">
        <v>0</v>
      </c>
      <c r="B1" s="3" t="s">
        <v>187</v>
      </c>
      <c r="C1" s="99" t="s">
        <v>188</v>
      </c>
      <c r="D1" s="99" t="s">
        <v>198</v>
      </c>
      <c r="E1" s="99" t="s">
        <v>202</v>
      </c>
      <c r="F1" s="4" t="s">
        <v>0</v>
      </c>
      <c r="G1" s="90" t="s">
        <v>0</v>
      </c>
      <c r="H1" s="3" t="s">
        <v>156</v>
      </c>
      <c r="I1" s="3" t="s">
        <v>156</v>
      </c>
      <c r="J1" s="9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3" t="s">
        <v>0</v>
      </c>
      <c r="T1" s="3" t="s">
        <v>0</v>
      </c>
      <c r="U1" s="3" t="s">
        <v>0</v>
      </c>
      <c r="V1" s="3" t="s">
        <v>0</v>
      </c>
      <c r="W1" s="3" t="s">
        <v>0</v>
      </c>
    </row>
    <row r="2" spans="1:34" x14ac:dyDescent="0.35">
      <c r="A2" s="3" t="s">
        <v>2</v>
      </c>
      <c r="B2" s="3" t="s">
        <v>184</v>
      </c>
      <c r="C2" s="99" t="s">
        <v>145</v>
      </c>
      <c r="D2" s="99" t="s">
        <v>199</v>
      </c>
      <c r="E2" s="99" t="s">
        <v>203</v>
      </c>
      <c r="F2" s="3" t="s">
        <v>46</v>
      </c>
      <c r="G2" s="90" t="s">
        <v>46</v>
      </c>
      <c r="H2" s="3" t="s">
        <v>155</v>
      </c>
      <c r="I2" s="3" t="s">
        <v>155</v>
      </c>
      <c r="J2" s="93" t="s">
        <v>46</v>
      </c>
      <c r="K2" s="3" t="s">
        <v>46</v>
      </c>
      <c r="L2" s="3" t="s">
        <v>46</v>
      </c>
      <c r="M2" s="3" t="s">
        <v>46</v>
      </c>
      <c r="N2" s="3" t="s">
        <v>46</v>
      </c>
      <c r="O2" s="3" t="s">
        <v>46</v>
      </c>
      <c r="P2" s="3" t="s">
        <v>46</v>
      </c>
      <c r="Q2" s="3" t="s">
        <v>46</v>
      </c>
      <c r="R2" s="3" t="s">
        <v>46</v>
      </c>
      <c r="S2" s="3" t="s">
        <v>46</v>
      </c>
      <c r="T2" s="3" t="s">
        <v>46</v>
      </c>
      <c r="U2" s="3" t="s">
        <v>46</v>
      </c>
      <c r="V2" s="3" t="s">
        <v>46</v>
      </c>
      <c r="W2" s="3" t="s">
        <v>46</v>
      </c>
    </row>
    <row r="3" spans="1:34" x14ac:dyDescent="0.35">
      <c r="A3" s="5" t="s">
        <v>100</v>
      </c>
      <c r="B3" s="5" t="s">
        <v>185</v>
      </c>
      <c r="C3" s="98" t="s">
        <v>170</v>
      </c>
      <c r="D3" s="98" t="s">
        <v>205</v>
      </c>
      <c r="E3" s="98" t="s">
        <v>201</v>
      </c>
      <c r="F3" s="6" t="s">
        <v>70</v>
      </c>
      <c r="G3" s="91" t="s">
        <v>101</v>
      </c>
      <c r="H3" s="7" t="s">
        <v>158</v>
      </c>
      <c r="I3" s="7" t="s">
        <v>154</v>
      </c>
      <c r="J3" s="94" t="s">
        <v>102</v>
      </c>
      <c r="K3" s="7" t="s">
        <v>161</v>
      </c>
      <c r="L3" s="7" t="s">
        <v>103</v>
      </c>
      <c r="M3" s="7" t="s">
        <v>104</v>
      </c>
      <c r="N3" s="7" t="s">
        <v>105</v>
      </c>
      <c r="O3" s="7" t="s">
        <v>106</v>
      </c>
      <c r="P3" s="7" t="s">
        <v>107</v>
      </c>
      <c r="Q3" s="7" t="s">
        <v>108</v>
      </c>
      <c r="R3" s="7" t="s">
        <v>109</v>
      </c>
      <c r="S3" s="7" t="s">
        <v>110</v>
      </c>
      <c r="T3" s="7" t="s">
        <v>111</v>
      </c>
      <c r="U3" s="7" t="s">
        <v>112</v>
      </c>
      <c r="V3" s="7" t="s">
        <v>113</v>
      </c>
      <c r="W3" s="7" t="s">
        <v>114</v>
      </c>
    </row>
    <row r="4" spans="1:34" s="1" customFormat="1" ht="66" x14ac:dyDescent="0.35">
      <c r="A4" s="8" t="s">
        <v>211</v>
      </c>
      <c r="B4" s="8" t="s">
        <v>186</v>
      </c>
      <c r="C4" s="97" t="s">
        <v>216</v>
      </c>
      <c r="D4" s="97" t="s">
        <v>200</v>
      </c>
      <c r="E4" s="97" t="s">
        <v>206</v>
      </c>
      <c r="F4" s="88" t="s">
        <v>142</v>
      </c>
      <c r="G4" s="92" t="s">
        <v>210</v>
      </c>
      <c r="H4" s="8" t="s">
        <v>183</v>
      </c>
      <c r="I4" s="8" t="s">
        <v>157</v>
      </c>
      <c r="J4" s="95" t="s">
        <v>143</v>
      </c>
      <c r="K4" s="8" t="s">
        <v>167</v>
      </c>
      <c r="L4" s="8" t="s">
        <v>115</v>
      </c>
      <c r="M4" s="8" t="s">
        <v>116</v>
      </c>
      <c r="N4" s="8" t="s">
        <v>117</v>
      </c>
      <c r="O4" s="8" t="s">
        <v>163</v>
      </c>
      <c r="P4" s="8" t="s">
        <v>162</v>
      </c>
      <c r="Q4" s="8" t="s">
        <v>165</v>
      </c>
      <c r="R4" s="8" t="s">
        <v>166</v>
      </c>
      <c r="S4" s="8" t="s">
        <v>118</v>
      </c>
      <c r="T4" s="8" t="s">
        <v>119</v>
      </c>
      <c r="U4" s="8" t="s">
        <v>120</v>
      </c>
      <c r="V4" s="8" t="s">
        <v>121</v>
      </c>
      <c r="W4" s="8" t="s">
        <v>122</v>
      </c>
    </row>
    <row r="5" spans="1:34" x14ac:dyDescent="0.35">
      <c r="A5" s="9">
        <v>3</v>
      </c>
      <c r="B5" s="9">
        <v>5000</v>
      </c>
      <c r="C5" s="11" t="s">
        <v>208</v>
      </c>
      <c r="D5" s="11" t="s">
        <v>195</v>
      </c>
      <c r="E5" s="11"/>
      <c r="F5" s="10" t="str">
        <f t="shared" ref="F5:F10" si="0">ROUND(J5*0.0084,0)&amp;","&amp;ROUND(J5*0.0336,0)&amp;","&amp;ROUND(J5*0.084,0)</f>
        <v>798000,3192000,7980000</v>
      </c>
      <c r="G5" s="11" t="s">
        <v>123</v>
      </c>
      <c r="H5" s="11" t="s">
        <v>159</v>
      </c>
      <c r="I5" s="11">
        <f t="shared" ref="I5:I10" si="1">J5/2</f>
        <v>47500000</v>
      </c>
      <c r="J5" s="12" t="s">
        <v>171</v>
      </c>
      <c r="K5" s="13" t="str">
        <f>ROUND(J5*0.9,0)&amp;","&amp;ROUND(J5*1.1,0)</f>
        <v>85500000,104500000</v>
      </c>
      <c r="L5" s="13" t="str">
        <f t="shared" ref="L5:L10" si="2">1&amp;","&amp;ROUND(J5*(1/0.72/100000),0)</f>
        <v>1,1319</v>
      </c>
      <c r="M5" s="11" t="s">
        <v>124</v>
      </c>
      <c r="N5" s="12" t="s">
        <v>125</v>
      </c>
      <c r="O5" s="11" t="s">
        <v>126</v>
      </c>
      <c r="P5" s="12" t="s">
        <v>127</v>
      </c>
      <c r="Q5" s="11" t="s">
        <v>126</v>
      </c>
      <c r="R5" s="12" t="s">
        <v>164</v>
      </c>
      <c r="S5" s="11" t="s">
        <v>128</v>
      </c>
      <c r="T5" s="13" t="str">
        <f t="shared" ref="T5:T10" si="3">ROUND(J5*0.98,0)&amp;","&amp;ROUND(J5*1.02,0)</f>
        <v>93100000,96900000</v>
      </c>
      <c r="U5" s="11" t="s">
        <v>129</v>
      </c>
      <c r="V5" s="11" t="s">
        <v>148</v>
      </c>
      <c r="W5" s="11" t="s">
        <v>130</v>
      </c>
    </row>
    <row r="6" spans="1:34" x14ac:dyDescent="0.35">
      <c r="A6" s="9">
        <v>4</v>
      </c>
      <c r="B6" s="9">
        <v>50000</v>
      </c>
      <c r="C6" s="11" t="s">
        <v>209</v>
      </c>
      <c r="D6" s="11" t="s">
        <v>197</v>
      </c>
      <c r="E6" s="11"/>
      <c r="F6" s="10" t="str">
        <f t="shared" si="0"/>
        <v>7980000,31920000,79800000</v>
      </c>
      <c r="G6" s="11" t="s">
        <v>123</v>
      </c>
      <c r="H6" s="11" t="s">
        <v>172</v>
      </c>
      <c r="I6" s="11">
        <f t="shared" si="1"/>
        <v>475000000</v>
      </c>
      <c r="J6" s="12" t="s">
        <v>169</v>
      </c>
      <c r="K6" s="13" t="str">
        <f t="shared" ref="K6:K9" si="4">ROUND(J6*0.9,0)&amp;","&amp;ROUND(J6*1.1,0)</f>
        <v>855000000,1045000000</v>
      </c>
      <c r="L6" s="13" t="str">
        <f t="shared" si="2"/>
        <v>1,13194</v>
      </c>
      <c r="M6" s="11" t="s">
        <v>124</v>
      </c>
      <c r="N6" s="12" t="s">
        <v>131</v>
      </c>
      <c r="O6" s="11" t="s">
        <v>126</v>
      </c>
      <c r="P6" s="12" t="s">
        <v>132</v>
      </c>
      <c r="Q6" s="11" t="s">
        <v>126</v>
      </c>
      <c r="R6" s="12" t="s">
        <v>133</v>
      </c>
      <c r="S6" s="11" t="s">
        <v>128</v>
      </c>
      <c r="T6" s="13" t="str">
        <f t="shared" si="3"/>
        <v>931000000,969000000</v>
      </c>
      <c r="U6" s="11" t="s">
        <v>129</v>
      </c>
      <c r="V6" s="11" t="s">
        <v>148</v>
      </c>
      <c r="W6" s="11" t="s">
        <v>130</v>
      </c>
    </row>
    <row r="7" spans="1:34" x14ac:dyDescent="0.35">
      <c r="A7" s="9">
        <v>6</v>
      </c>
      <c r="B7" s="9">
        <v>50000</v>
      </c>
      <c r="C7" s="11" t="s">
        <v>207</v>
      </c>
      <c r="D7" s="11" t="s">
        <v>196</v>
      </c>
      <c r="E7" s="11"/>
      <c r="F7" s="10" t="str">
        <f t="shared" si="0"/>
        <v>11970000,47880000,119700000</v>
      </c>
      <c r="G7" s="11" t="s">
        <v>123</v>
      </c>
      <c r="H7" s="11" t="s">
        <v>159</v>
      </c>
      <c r="I7" s="11">
        <f t="shared" si="1"/>
        <v>712500000</v>
      </c>
      <c r="J7" s="12">
        <f>J6*1.5</f>
        <v>1425000000</v>
      </c>
      <c r="K7" s="13" t="str">
        <f t="shared" si="4"/>
        <v>1282500000,1567500000</v>
      </c>
      <c r="L7" s="13" t="str">
        <f t="shared" si="2"/>
        <v>1,19792</v>
      </c>
      <c r="M7" s="11" t="s">
        <v>124</v>
      </c>
      <c r="N7" s="12" t="s">
        <v>134</v>
      </c>
      <c r="O7" s="11" t="s">
        <v>126</v>
      </c>
      <c r="P7" s="12" t="s">
        <v>135</v>
      </c>
      <c r="Q7" s="11" t="s">
        <v>126</v>
      </c>
      <c r="R7" s="12" t="s">
        <v>136</v>
      </c>
      <c r="S7" s="11" t="s">
        <v>128</v>
      </c>
      <c r="T7" s="13" t="str">
        <f t="shared" si="3"/>
        <v>1396500000,1453500000</v>
      </c>
      <c r="U7" s="11" t="s">
        <v>129</v>
      </c>
      <c r="V7" s="11" t="s">
        <v>148</v>
      </c>
      <c r="W7" s="11" t="s">
        <v>130</v>
      </c>
    </row>
    <row r="8" spans="1:34" x14ac:dyDescent="0.35">
      <c r="A8" s="9">
        <v>7</v>
      </c>
      <c r="B8" s="9">
        <v>50000</v>
      </c>
      <c r="C8" s="11" t="s">
        <v>207</v>
      </c>
      <c r="D8" s="11" t="s">
        <v>195</v>
      </c>
      <c r="E8" s="11"/>
      <c r="F8" s="10" t="str">
        <f t="shared" si="0"/>
        <v>11970000,47880000,119700000</v>
      </c>
      <c r="G8" s="11" t="s">
        <v>123</v>
      </c>
      <c r="H8" s="11" t="s">
        <v>159</v>
      </c>
      <c r="I8" s="11">
        <f t="shared" si="1"/>
        <v>712500000</v>
      </c>
      <c r="J8" s="12">
        <f>J7</f>
        <v>1425000000</v>
      </c>
      <c r="K8" s="13" t="str">
        <f t="shared" si="4"/>
        <v>1282500000,1567500000</v>
      </c>
      <c r="L8" s="13" t="str">
        <f t="shared" si="2"/>
        <v>1,19792</v>
      </c>
      <c r="M8" s="11" t="s">
        <v>124</v>
      </c>
      <c r="N8" s="12" t="s">
        <v>160</v>
      </c>
      <c r="O8" s="11" t="s">
        <v>126</v>
      </c>
      <c r="P8" s="12" t="s">
        <v>168</v>
      </c>
      <c r="Q8" s="11" t="s">
        <v>126</v>
      </c>
      <c r="R8" s="12" t="s">
        <v>136</v>
      </c>
      <c r="S8" s="11" t="s">
        <v>128</v>
      </c>
      <c r="T8" s="13" t="str">
        <f t="shared" si="3"/>
        <v>1396500000,1453500000</v>
      </c>
      <c r="U8" s="11" t="s">
        <v>129</v>
      </c>
      <c r="V8" s="11" t="s">
        <v>148</v>
      </c>
      <c r="W8" s="11" t="s">
        <v>130</v>
      </c>
    </row>
    <row r="9" spans="1:34" x14ac:dyDescent="0.35">
      <c r="A9" s="9">
        <v>2</v>
      </c>
      <c r="B9" s="9">
        <v>500</v>
      </c>
      <c r="C9" s="11" t="s">
        <v>207</v>
      </c>
      <c r="D9" s="11">
        <f>C9*B9*98.6%</f>
        <v>246500</v>
      </c>
      <c r="E9" s="11" t="s">
        <v>204</v>
      </c>
      <c r="F9" s="10" t="str">
        <f t="shared" si="0"/>
        <v>79800,319200,798000</v>
      </c>
      <c r="G9" s="11" t="s">
        <v>123</v>
      </c>
      <c r="H9" s="11" t="s">
        <v>189</v>
      </c>
      <c r="I9" s="11">
        <f t="shared" si="1"/>
        <v>4750000</v>
      </c>
      <c r="J9" s="12" t="s">
        <v>194</v>
      </c>
      <c r="K9" s="13" t="str">
        <f t="shared" si="4"/>
        <v>8550000,10450000</v>
      </c>
      <c r="L9" s="13" t="str">
        <f t="shared" si="2"/>
        <v>1,132</v>
      </c>
      <c r="M9" s="11" t="s">
        <v>124</v>
      </c>
      <c r="N9" s="12" t="s">
        <v>190</v>
      </c>
      <c r="O9" s="11" t="s">
        <v>126</v>
      </c>
      <c r="P9" s="12" t="s">
        <v>191</v>
      </c>
      <c r="Q9" s="11" t="s">
        <v>126</v>
      </c>
      <c r="R9" s="12" t="s">
        <v>192</v>
      </c>
      <c r="S9" s="11" t="s">
        <v>128</v>
      </c>
      <c r="T9" s="13" t="str">
        <f t="shared" si="3"/>
        <v>9310000,9690000</v>
      </c>
      <c r="U9" s="11" t="s">
        <v>129</v>
      </c>
      <c r="V9" s="11" t="s">
        <v>193</v>
      </c>
      <c r="W9" s="11" t="s">
        <v>130</v>
      </c>
      <c r="AC9" s="2" t="s">
        <v>178</v>
      </c>
      <c r="AD9" s="2" t="s">
        <v>182</v>
      </c>
      <c r="AE9" s="102" t="s">
        <v>177</v>
      </c>
      <c r="AF9" s="2">
        <f>500/0.06</f>
        <v>8333.3333333333339</v>
      </c>
      <c r="AG9" s="2">
        <f>AF9/6/60</f>
        <v>23.148148148148149</v>
      </c>
    </row>
    <row r="10" spans="1:34" x14ac:dyDescent="0.35">
      <c r="A10" s="9">
        <v>20</v>
      </c>
      <c r="B10" s="2">
        <v>10000</v>
      </c>
      <c r="C10" s="11" t="s">
        <v>207</v>
      </c>
      <c r="D10" s="11" t="s">
        <v>196</v>
      </c>
      <c r="E10" s="11"/>
      <c r="F10" s="10" t="str">
        <f t="shared" si="0"/>
        <v>105000,420000,1050000</v>
      </c>
      <c r="G10" s="11" t="s">
        <v>123</v>
      </c>
      <c r="H10" s="11" t="s">
        <v>159</v>
      </c>
      <c r="I10" s="11">
        <f t="shared" si="1"/>
        <v>6250000</v>
      </c>
      <c r="J10" s="12" t="s">
        <v>212</v>
      </c>
      <c r="K10" s="13" t="str">
        <f>ROUND(J10*0.955,0)&amp;","&amp;ROUND(J10*1.045,0)</f>
        <v>11937500,13062500</v>
      </c>
      <c r="L10" s="13" t="str">
        <f t="shared" si="2"/>
        <v>1,174</v>
      </c>
      <c r="M10" s="11" t="s">
        <v>124</v>
      </c>
      <c r="N10" s="12" t="s">
        <v>215</v>
      </c>
      <c r="O10" s="11" t="s">
        <v>126</v>
      </c>
      <c r="P10" s="12" t="s">
        <v>213</v>
      </c>
      <c r="Q10" s="11" t="s">
        <v>126</v>
      </c>
      <c r="R10" s="12" t="s">
        <v>214</v>
      </c>
      <c r="S10" s="11" t="s">
        <v>128</v>
      </c>
      <c r="T10" s="13" t="str">
        <f t="shared" si="3"/>
        <v>12250000,12750000</v>
      </c>
      <c r="U10" s="11"/>
      <c r="V10" s="11"/>
      <c r="W10" s="11"/>
    </row>
    <row r="11" spans="1:34" x14ac:dyDescent="0.35">
      <c r="B11" s="107"/>
      <c r="AD11" s="96"/>
    </row>
    <row r="12" spans="1:34" x14ac:dyDescent="0.35">
      <c r="AD12" s="96"/>
    </row>
    <row r="13" spans="1:34" x14ac:dyDescent="0.35">
      <c r="B13" s="107"/>
      <c r="AC13" s="102"/>
      <c r="AD13" s="102" t="s">
        <v>176</v>
      </c>
      <c r="AE13" s="102" t="s">
        <v>179</v>
      </c>
      <c r="AF13" s="102" t="s">
        <v>180</v>
      </c>
    </row>
    <row r="14" spans="1:34" x14ac:dyDescent="0.35">
      <c r="C14" s="106"/>
      <c r="D14" s="106"/>
      <c r="E14" s="106"/>
      <c r="AC14" s="102" t="s">
        <v>175</v>
      </c>
      <c r="AD14" s="101">
        <v>0.05</v>
      </c>
      <c r="AE14" s="100">
        <v>0.2674102258754732</v>
      </c>
      <c r="AF14" s="100">
        <v>0.29893907354190391</v>
      </c>
      <c r="AH14" s="100">
        <v>8.3199286691126417E-2</v>
      </c>
    </row>
    <row r="15" spans="1:34" x14ac:dyDescent="0.35">
      <c r="C15" s="106"/>
      <c r="D15" s="106"/>
      <c r="E15" s="106"/>
      <c r="AC15" s="102"/>
      <c r="AD15" s="101">
        <v>0.2</v>
      </c>
      <c r="AE15" s="100">
        <v>6.6852556468868299E-2</v>
      </c>
      <c r="AF15" s="100">
        <v>7.4734768385475978E-2</v>
      </c>
      <c r="AH15" s="100">
        <v>4.1599643345563209E-2</v>
      </c>
    </row>
    <row r="16" spans="1:34" x14ac:dyDescent="0.35">
      <c r="AC16" s="102"/>
      <c r="AD16" s="101">
        <v>0.5</v>
      </c>
      <c r="AE16" s="100">
        <v>2.674102258754732E-2</v>
      </c>
      <c r="AF16" s="100">
        <v>2.989390735419039E-2</v>
      </c>
      <c r="AH16" s="100">
        <v>1.6639857338225282E-2</v>
      </c>
    </row>
    <row r="17" spans="29:34" x14ac:dyDescent="0.35">
      <c r="AC17" s="102"/>
      <c r="AD17" s="101" t="s">
        <v>181</v>
      </c>
      <c r="AE17" s="100">
        <f>SUM(AE14:AE16)</f>
        <v>0.36100380493188877</v>
      </c>
      <c r="AF17" s="100">
        <f>SUM(AF14:AF16)</f>
        <v>0.4035677492815703</v>
      </c>
      <c r="AH17" s="100">
        <f>SUM(AH14:AH16)</f>
        <v>0.14143878737491491</v>
      </c>
    </row>
    <row r="18" spans="29:34" x14ac:dyDescent="0.35">
      <c r="AC18" s="102"/>
      <c r="AD18" s="102"/>
      <c r="AE18" s="102"/>
      <c r="AF18" s="102"/>
      <c r="AG18" s="102"/>
      <c r="AH18" s="102"/>
    </row>
    <row r="19" spans="29:34" x14ac:dyDescent="0.35">
      <c r="AC19" s="102" t="s">
        <v>174</v>
      </c>
      <c r="AD19" s="101">
        <v>0.05</v>
      </c>
      <c r="AE19" s="100">
        <v>0.31007751937984529</v>
      </c>
      <c r="AF19" s="100">
        <v>0.32459425717852652</v>
      </c>
      <c r="AG19" s="100"/>
      <c r="AH19" s="100">
        <v>0.19975031210986263</v>
      </c>
    </row>
    <row r="20" spans="29:34" x14ac:dyDescent="0.35">
      <c r="AC20" s="102"/>
      <c r="AD20" s="101">
        <v>0.2</v>
      </c>
      <c r="AE20" s="100">
        <v>7.7519379844961323E-2</v>
      </c>
      <c r="AF20" s="100">
        <v>8.1148564294631631E-2</v>
      </c>
      <c r="AG20" s="100"/>
      <c r="AH20" s="100">
        <v>4.9937578027465658E-2</v>
      </c>
    </row>
    <row r="21" spans="29:34" x14ac:dyDescent="0.35">
      <c r="AC21" s="102"/>
      <c r="AD21" s="101">
        <v>0.5</v>
      </c>
      <c r="AE21" s="100">
        <v>3.1007751937984565E-2</v>
      </c>
      <c r="AF21" s="100">
        <v>3.2459425717852673E-2</v>
      </c>
      <c r="AG21" s="100"/>
      <c r="AH21" s="100">
        <v>1.9975031210986264E-2</v>
      </c>
    </row>
    <row r="22" spans="29:34" x14ac:dyDescent="0.35">
      <c r="AC22" s="102"/>
      <c r="AD22" s="102"/>
      <c r="AE22" s="100">
        <f>SUM(AE19:AE21)</f>
        <v>0.41860465116279116</v>
      </c>
      <c r="AF22" s="100">
        <f>SUM(AF19:AF21)</f>
        <v>0.43820224719101081</v>
      </c>
      <c r="AH22" s="100">
        <f>SUM(AH19:AH21)</f>
        <v>0.26966292134831454</v>
      </c>
    </row>
    <row r="23" spans="29:34" x14ac:dyDescent="0.35">
      <c r="AC23" s="102"/>
      <c r="AD23" s="102"/>
      <c r="AE23" s="102"/>
      <c r="AF23" s="102"/>
      <c r="AG23" s="102"/>
      <c r="AH23" s="102"/>
    </row>
    <row r="24" spans="29:34" x14ac:dyDescent="0.35">
      <c r="AC24" s="102" t="s">
        <v>173</v>
      </c>
      <c r="AD24" s="101">
        <v>0.05</v>
      </c>
      <c r="AE24" s="100">
        <v>0.1788856304985337</v>
      </c>
      <c r="AF24" s="100">
        <v>0.20903954802259889</v>
      </c>
      <c r="AG24" s="100"/>
      <c r="AH24" s="100">
        <v>0.11487758945386065</v>
      </c>
    </row>
    <row r="25" spans="29:34" x14ac:dyDescent="0.35">
      <c r="AC25" s="102"/>
      <c r="AD25" s="101">
        <v>0.15</v>
      </c>
      <c r="AE25" s="100">
        <v>4.4224128327949211E-2</v>
      </c>
      <c r="AF25" s="100">
        <v>5.9176139478782114E-2</v>
      </c>
      <c r="AG25" s="100"/>
      <c r="AH25" s="100">
        <v>2.902152856464052E-2</v>
      </c>
    </row>
    <row r="26" spans="29:34" x14ac:dyDescent="0.35">
      <c r="AC26" s="102"/>
      <c r="AD26" s="101">
        <v>0.3</v>
      </c>
      <c r="AE26" s="100">
        <v>1.9333376075787341E-2</v>
      </c>
      <c r="AF26" s="100">
        <v>2.7639934129196728E-2</v>
      </c>
      <c r="AG26" s="100"/>
      <c r="AH26" s="100">
        <v>1.2789283455591436E-2</v>
      </c>
    </row>
    <row r="27" spans="29:34" x14ac:dyDescent="0.35">
      <c r="AC27" s="102"/>
      <c r="AD27" s="101">
        <v>0.5</v>
      </c>
      <c r="AE27" s="100">
        <v>1.3512540912804122E-2</v>
      </c>
      <c r="AF27" s="100">
        <v>1.7810549511759956E-2</v>
      </c>
      <c r="AG27" s="100"/>
      <c r="AH27" s="100">
        <v>8.9727980649578279E-3</v>
      </c>
    </row>
    <row r="28" spans="29:34" x14ac:dyDescent="0.35">
      <c r="AD28" s="96"/>
      <c r="AE28" s="103">
        <f>SUM(AE24:AE27)</f>
        <v>0.25595567581507439</v>
      </c>
      <c r="AF28" s="103">
        <f>SUM(AF24:AF27)</f>
        <v>0.31366617114233775</v>
      </c>
      <c r="AG28" s="102"/>
      <c r="AH28" s="103">
        <f>SUM(AH24:AH27)</f>
        <v>0.16566119953905042</v>
      </c>
    </row>
    <row r="29" spans="29:34" x14ac:dyDescent="0.35">
      <c r="AD29" s="105"/>
      <c r="AE29" s="104"/>
    </row>
  </sheetData>
  <phoneticPr fontId="25" type="noConversion"/>
  <conditionalFormatting sqref="F1">
    <cfRule type="containsText" dxfId="107" priority="154" operator="containsText" text=" ">
      <formula>NOT(ISERROR(SEARCH(" ",F1)))</formula>
    </cfRule>
  </conditionalFormatting>
  <conditionalFormatting sqref="F3">
    <cfRule type="containsText" dxfId="106" priority="155" operator="containsText" text=" ">
      <formula>NOT(ISERROR(SEARCH(" ",F3)))</formula>
    </cfRule>
  </conditionalFormatting>
  <conditionalFormatting sqref="M3">
    <cfRule type="containsText" dxfId="105" priority="197" operator="containsText" text=" ">
      <formula>NOT(ISERROR(SEARCH(" ",M3)))</formula>
    </cfRule>
  </conditionalFormatting>
  <conditionalFormatting sqref="O3">
    <cfRule type="containsText" dxfId="104" priority="195" operator="containsText" text=" ">
      <formula>NOT(ISERROR(SEARCH(" ",O3)))</formula>
    </cfRule>
  </conditionalFormatting>
  <conditionalFormatting sqref="P3">
    <cfRule type="containsText" dxfId="103" priority="196" operator="containsText" text=" ">
      <formula>NOT(ISERROR(SEARCH(" ",P3)))</formula>
    </cfRule>
  </conditionalFormatting>
  <conditionalFormatting sqref="Q3">
    <cfRule type="containsText" dxfId="102" priority="193" operator="containsText" text=" ">
      <formula>NOT(ISERROR(SEARCH(" ",Q3)))</formula>
    </cfRule>
  </conditionalFormatting>
  <conditionalFormatting sqref="R3">
    <cfRule type="containsText" dxfId="101" priority="194" operator="containsText" text=" ">
      <formula>NOT(ISERROR(SEARCH(" ",R3)))</formula>
    </cfRule>
  </conditionalFormatting>
  <conditionalFormatting sqref="S3">
    <cfRule type="containsText" dxfId="100" priority="191" operator="containsText" text=" ">
      <formula>NOT(ISERROR(SEARCH(" ",S3)))</formula>
    </cfRule>
  </conditionalFormatting>
  <conditionalFormatting sqref="T3">
    <cfRule type="containsText" dxfId="99" priority="190" operator="containsText" text=" ">
      <formula>NOT(ISERROR(SEARCH(" ",T3)))</formula>
    </cfRule>
  </conditionalFormatting>
  <conditionalFormatting sqref="V3">
    <cfRule type="containsText" dxfId="98" priority="192" operator="containsText" text=" ">
      <formula>NOT(ISERROR(SEARCH(" ",V3)))</formula>
    </cfRule>
  </conditionalFormatting>
  <conditionalFormatting sqref="A4:B4">
    <cfRule type="containsText" dxfId="97" priority="175" operator="containsText" text=" ">
      <formula>NOT(ISERROR(SEARCH(" ",A4)))</formula>
    </cfRule>
  </conditionalFormatting>
  <conditionalFormatting sqref="F4">
    <cfRule type="containsText" dxfId="96" priority="156" operator="containsText" text=" ">
      <formula>NOT(ISERROR(SEARCH(" ",F4)))</formula>
    </cfRule>
  </conditionalFormatting>
  <conditionalFormatting sqref="J4">
    <cfRule type="containsText" dxfId="95" priority="188" operator="containsText" text=" ">
      <formula>NOT(ISERROR(SEARCH(" ",J4)))</formula>
    </cfRule>
  </conditionalFormatting>
  <conditionalFormatting sqref="Q4">
    <cfRule type="containsText" dxfId="94" priority="187" operator="containsText" text=" ">
      <formula>NOT(ISERROR(SEARCH(" ",Q4)))</formula>
    </cfRule>
  </conditionalFormatting>
  <conditionalFormatting sqref="S4">
    <cfRule type="containsText" dxfId="93" priority="185" operator="containsText" text=" ">
      <formula>NOT(ISERROR(SEARCH(" ",S4)))</formula>
    </cfRule>
  </conditionalFormatting>
  <conditionalFormatting sqref="U4">
    <cfRule type="containsText" dxfId="92" priority="186" operator="containsText" text=" ">
      <formula>NOT(ISERROR(SEARCH(" ",U4)))</formula>
    </cfRule>
  </conditionalFormatting>
  <conditionalFormatting sqref="N5">
    <cfRule type="containsText" dxfId="91" priority="141" operator="containsText" text=" ">
      <formula>NOT(ISERROR(SEARCH(" ",N5)))</formula>
    </cfRule>
    <cfRule type="containsText" dxfId="90" priority="142" operator="containsText" text=".">
      <formula>NOT(ISERROR(SEARCH(".",N5)))</formula>
    </cfRule>
  </conditionalFormatting>
  <conditionalFormatting sqref="P5">
    <cfRule type="containsText" dxfId="89" priority="137" operator="containsText" text=".">
      <formula>NOT(ISERROR(SEARCH(".",P5)))</formula>
    </cfRule>
    <cfRule type="containsText" dxfId="88" priority="138" operator="containsText" text=" ">
      <formula>NOT(ISERROR(SEARCH(" ",P5)))</formula>
    </cfRule>
  </conditionalFormatting>
  <conditionalFormatting sqref="R5">
    <cfRule type="containsText" dxfId="87" priority="133" operator="containsText" text=".">
      <formula>NOT(ISERROR(SEARCH(".",R5)))</formula>
    </cfRule>
    <cfRule type="containsText" dxfId="86" priority="134" operator="containsText" text=" ">
      <formula>NOT(ISERROR(SEARCH(" ",R5)))</formula>
    </cfRule>
  </conditionalFormatting>
  <conditionalFormatting sqref="U5">
    <cfRule type="containsText" dxfId="85" priority="180" operator="containsText" text=".">
      <formula>NOT(ISERROR(SEARCH(".",U5)))</formula>
    </cfRule>
  </conditionalFormatting>
  <conditionalFormatting sqref="N6">
    <cfRule type="containsText" dxfId="84" priority="130" operator="containsText" text=" ">
      <formula>NOT(ISERROR(SEARCH(" ",N6)))</formula>
    </cfRule>
    <cfRule type="containsText" dxfId="83" priority="131" operator="containsText" text=".">
      <formula>NOT(ISERROR(SEARCH(".",N6)))</formula>
    </cfRule>
  </conditionalFormatting>
  <conditionalFormatting sqref="P6">
    <cfRule type="containsText" dxfId="82" priority="171" operator="containsText" text=".">
      <formula>NOT(ISERROR(SEARCH(".",P6)))</formula>
    </cfRule>
    <cfRule type="containsText" dxfId="81" priority="172" operator="containsText" text=" ">
      <formula>NOT(ISERROR(SEARCH(" ",P6)))</formula>
    </cfRule>
  </conditionalFormatting>
  <conditionalFormatting sqref="R6">
    <cfRule type="containsText" dxfId="80" priority="168" operator="containsText" text=".">
      <formula>NOT(ISERROR(SEARCH(".",R6)))</formula>
    </cfRule>
    <cfRule type="containsText" dxfId="79" priority="169" operator="containsText" text=" ">
      <formula>NOT(ISERROR(SEARCH(" ",R6)))</formula>
    </cfRule>
  </conditionalFormatting>
  <conditionalFormatting sqref="U6">
    <cfRule type="containsText" dxfId="78" priority="170" operator="containsText" text=".">
      <formula>NOT(ISERROR(SEARCH(".",U6)))</formula>
    </cfRule>
  </conditionalFormatting>
  <conditionalFormatting sqref="P7">
    <cfRule type="containsText" dxfId="77" priority="139" operator="containsText" text=".">
      <formula>NOT(ISERROR(SEARCH(".",P7)))</formula>
    </cfRule>
    <cfRule type="containsText" dxfId="76" priority="140" operator="containsText" text=" ">
      <formula>NOT(ISERROR(SEARCH(" ",P7)))</formula>
    </cfRule>
  </conditionalFormatting>
  <conditionalFormatting sqref="R7">
    <cfRule type="containsText" dxfId="75" priority="135" operator="containsText" text=".">
      <formula>NOT(ISERROR(SEARCH(".",R7)))</formula>
    </cfRule>
    <cfRule type="containsText" dxfId="74" priority="136" operator="containsText" text=" ">
      <formula>NOT(ISERROR(SEARCH(" ",R7)))</formula>
    </cfRule>
  </conditionalFormatting>
  <conditionalFormatting sqref="U7">
    <cfRule type="containsText" dxfId="73" priority="161" operator="containsText" text=".">
      <formula>NOT(ISERROR(SEARCH(".",U7)))</formula>
    </cfRule>
  </conditionalFormatting>
  <conditionalFormatting sqref="A5:B7">
    <cfRule type="colorScale" priority="1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5:T7">
    <cfRule type="containsText" dxfId="72" priority="145" operator="containsText" text=" ">
      <formula>NOT(ISERROR(SEARCH(" ",T5)))</formula>
    </cfRule>
    <cfRule type="containsText" dxfId="71" priority="146" operator="containsText" text=".">
      <formula>NOT(ISERROR(SEARCH(".",T5)))</formula>
    </cfRule>
  </conditionalFormatting>
  <conditionalFormatting sqref="U3 W3 G3:K3 N3">
    <cfRule type="containsText" dxfId="70" priority="198" operator="containsText" text=" ">
      <formula>NOT(ISERROR(SEARCH(" ",G3)))</formula>
    </cfRule>
  </conditionalFormatting>
  <conditionalFormatting sqref="G4:I4 W4 K4 N4:O4">
    <cfRule type="containsText" dxfId="69" priority="189" operator="containsText" text=" ">
      <formula>NOT(ISERROR(SEARCH(" ",G4)))</formula>
    </cfRule>
  </conditionalFormatting>
  <conditionalFormatting sqref="G5 U5:W5 V6:V7 J5">
    <cfRule type="containsText" dxfId="68" priority="183" operator="containsText" text=" ">
      <formula>NOT(ISERROR(SEARCH(" ",G5)))</formula>
    </cfRule>
  </conditionalFormatting>
  <conditionalFormatting sqref="G5 V5:W5 V6:V7 J5">
    <cfRule type="containsText" dxfId="67" priority="184" operator="containsText" text=".">
      <formula>NOT(ISERROR(SEARCH(".",G5)))</formula>
    </cfRule>
  </conditionalFormatting>
  <conditionalFormatting sqref="N7 G7 U7 W7 J7:K8 K5:K9">
    <cfRule type="containsText" dxfId="66" priority="164" operator="containsText" text=" ">
      <formula>NOT(ISERROR(SEARCH(" ",G5)))</formula>
    </cfRule>
  </conditionalFormatting>
  <conditionalFormatting sqref="G7 W7 N7 J7:K8 K5:K9">
    <cfRule type="containsText" dxfId="65" priority="165" operator="containsText" text=".">
      <formula>NOT(ISERROR(SEARCH(".",G5)))</formula>
    </cfRule>
  </conditionalFormatting>
  <conditionalFormatting sqref="G6 U6 W6 J6">
    <cfRule type="containsText" dxfId="64" priority="173" operator="containsText" text=" ">
      <formula>NOT(ISERROR(SEARCH(" ",G6)))</formula>
    </cfRule>
  </conditionalFormatting>
  <conditionalFormatting sqref="G6 W6 J6">
    <cfRule type="containsText" dxfId="63" priority="174" operator="containsText" text=".">
      <formula>NOT(ISERROR(SEARCH(".",G6)))</formula>
    </cfRule>
  </conditionalFormatting>
  <conditionalFormatting sqref="P8">
    <cfRule type="containsText" dxfId="62" priority="121" operator="containsText" text=".">
      <formula>NOT(ISERROR(SEARCH(".",P8)))</formula>
    </cfRule>
    <cfRule type="containsText" dxfId="61" priority="122" operator="containsText" text=" ">
      <formula>NOT(ISERROR(SEARCH(" ",P8)))</formula>
    </cfRule>
  </conditionalFormatting>
  <conditionalFormatting sqref="R8">
    <cfRule type="containsText" dxfId="60" priority="119" operator="containsText" text=".">
      <formula>NOT(ISERROR(SEARCH(".",R8)))</formula>
    </cfRule>
    <cfRule type="containsText" dxfId="59" priority="120" operator="containsText" text=" ">
      <formula>NOT(ISERROR(SEARCH(" ",R8)))</formula>
    </cfRule>
  </conditionalFormatting>
  <conditionalFormatting sqref="U8">
    <cfRule type="containsText" dxfId="58" priority="125" operator="containsText" text=".">
      <formula>NOT(ISERROR(SEARCH(".",U8)))</formula>
    </cfRule>
  </conditionalFormatting>
  <conditionalFormatting sqref="A8:B8"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8:T9">
    <cfRule type="containsText" dxfId="57" priority="123" operator="containsText" text=" ">
      <formula>NOT(ISERROR(SEARCH(" ",T8)))</formula>
    </cfRule>
    <cfRule type="containsText" dxfId="56" priority="124" operator="containsText" text=".">
      <formula>NOT(ISERROR(SEARCH(".",T8)))</formula>
    </cfRule>
  </conditionalFormatting>
  <conditionalFormatting sqref="V8">
    <cfRule type="containsText" dxfId="55" priority="128" operator="containsText" text=" ">
      <formula>NOT(ISERROR(SEARCH(" ",V8)))</formula>
    </cfRule>
  </conditionalFormatting>
  <conditionalFormatting sqref="V8">
    <cfRule type="containsText" dxfId="54" priority="129" operator="containsText" text=".">
      <formula>NOT(ISERROR(SEARCH(".",V8)))</formula>
    </cfRule>
  </conditionalFormatting>
  <conditionalFormatting sqref="N8 G8 U8 W8">
    <cfRule type="containsText" dxfId="53" priority="126" operator="containsText" text=" ">
      <formula>NOT(ISERROR(SEARCH(" ",G8)))</formula>
    </cfRule>
  </conditionalFormatting>
  <conditionalFormatting sqref="G8 W8 N8">
    <cfRule type="containsText" dxfId="52" priority="127" operator="containsText" text=".">
      <formula>NOT(ISERROR(SEARCH(".",G8)))</formula>
    </cfRule>
  </conditionalFormatting>
  <conditionalFormatting sqref="H5:I8">
    <cfRule type="containsText" dxfId="51" priority="110" operator="containsText" text=" ">
      <formula>NOT(ISERROR(SEARCH(" ",H5)))</formula>
    </cfRule>
  </conditionalFormatting>
  <conditionalFormatting sqref="H5:I8">
    <cfRule type="containsText" dxfId="50" priority="111" operator="containsText" text=".">
      <formula>NOT(ISERROR(SEARCH(".",H5)))</formula>
    </cfRule>
  </conditionalFormatting>
  <conditionalFormatting sqref="C4:E4">
    <cfRule type="containsText" dxfId="49" priority="65" operator="containsText" text=" ">
      <formula>NOT(ISERROR(SEARCH(" ",C4)))</formula>
    </cfRule>
  </conditionalFormatting>
  <conditionalFormatting sqref="C5:E5 C6:C9">
    <cfRule type="containsText" dxfId="48" priority="60" operator="containsText" text=" ">
      <formula>NOT(ISERROR(SEARCH(" ",C5)))</formula>
    </cfRule>
  </conditionalFormatting>
  <conditionalFormatting sqref="C5:E5 C6:C9">
    <cfRule type="containsText" dxfId="47" priority="61" operator="containsText" text=".">
      <formula>NOT(ISERROR(SEARCH(".",C5)))</formula>
    </cfRule>
  </conditionalFormatting>
  <conditionalFormatting sqref="D7:E7">
    <cfRule type="containsText" dxfId="46" priority="56" operator="containsText" text=" ">
      <formula>NOT(ISERROR(SEARCH(" ",D7)))</formula>
    </cfRule>
  </conditionalFormatting>
  <conditionalFormatting sqref="D7:E7">
    <cfRule type="containsText" dxfId="45" priority="57" operator="containsText" text=".">
      <formula>NOT(ISERROR(SEARCH(".",D7)))</formula>
    </cfRule>
  </conditionalFormatting>
  <conditionalFormatting sqref="D6:E6">
    <cfRule type="containsText" dxfId="44" priority="58" operator="containsText" text=" ">
      <formula>NOT(ISERROR(SEARCH(" ",D6)))</formula>
    </cfRule>
  </conditionalFormatting>
  <conditionalFormatting sqref="D6:E6">
    <cfRule type="containsText" dxfId="43" priority="59" operator="containsText" text=".">
      <formula>NOT(ISERROR(SEARCH(".",D6)))</formula>
    </cfRule>
  </conditionalFormatting>
  <conditionalFormatting sqref="D8:E8">
    <cfRule type="containsText" dxfId="42" priority="54" operator="containsText" text=" ">
      <formula>NOT(ISERROR(SEARCH(" ",D8)))</formula>
    </cfRule>
  </conditionalFormatting>
  <conditionalFormatting sqref="D8:E8">
    <cfRule type="containsText" dxfId="41" priority="55" operator="containsText" text=".">
      <formula>NOT(ISERROR(SEARCH(".",D8)))</formula>
    </cfRule>
  </conditionalFormatting>
  <conditionalFormatting sqref="AC13:AE17 AE24 AD25:AE27 AD19:AE21 AC19:AC27">
    <cfRule type="containsText" dxfId="40" priority="53" operator="containsText" text=" ">
      <formula>NOT(ISERROR(SEARCH(" ",AC13)))</formula>
    </cfRule>
  </conditionalFormatting>
  <conditionalFormatting sqref="AF14:AF16 AF24:AF27 AF19:AF21">
    <cfRule type="containsText" dxfId="39" priority="52" operator="containsText" text=" ">
      <formula>NOT(ISERROR(SEARCH(" ",AF14)))</formula>
    </cfRule>
  </conditionalFormatting>
  <conditionalFormatting sqref="AG24:AG27 AG19:AG21">
    <cfRule type="containsText" dxfId="38" priority="51" operator="containsText" text=" ">
      <formula>NOT(ISERROR(SEARCH(" ",AG19)))</formula>
    </cfRule>
  </conditionalFormatting>
  <conditionalFormatting sqref="AH14:AH16 AH24:AH27 AH19:AH21">
    <cfRule type="containsText" dxfId="37" priority="50" operator="containsText" text=" ">
      <formula>NOT(ISERROR(SEARCH(" ",AH14)))</formula>
    </cfRule>
  </conditionalFormatting>
  <conditionalFormatting sqref="AF17">
    <cfRule type="containsText" dxfId="36" priority="49" operator="containsText" text=" ">
      <formula>NOT(ISERROR(SEARCH(" ",AF17)))</formula>
    </cfRule>
  </conditionalFormatting>
  <conditionalFormatting sqref="AH17">
    <cfRule type="containsText" dxfId="35" priority="48" operator="containsText" text=" ">
      <formula>NOT(ISERROR(SEARCH(" ",AH17)))</formula>
    </cfRule>
  </conditionalFormatting>
  <conditionalFormatting sqref="AE22">
    <cfRule type="containsText" dxfId="34" priority="47" operator="containsText" text=" ">
      <formula>NOT(ISERROR(SEARCH(" ",AE22)))</formula>
    </cfRule>
  </conditionalFormatting>
  <conditionalFormatting sqref="AF22">
    <cfRule type="containsText" dxfId="33" priority="46" operator="containsText" text=" ">
      <formula>NOT(ISERROR(SEARCH(" ",AF22)))</formula>
    </cfRule>
  </conditionalFormatting>
  <conditionalFormatting sqref="AH22">
    <cfRule type="containsText" dxfId="32" priority="45" operator="containsText" text=" ">
      <formula>NOT(ISERROR(SEARCH(" ",AH22)))</formula>
    </cfRule>
  </conditionalFormatting>
  <conditionalFormatting sqref="N9">
    <cfRule type="containsText" dxfId="31" priority="36" operator="containsText" text=" ">
      <formula>NOT(ISERROR(SEARCH(" ",N9)))</formula>
    </cfRule>
    <cfRule type="containsText" dxfId="30" priority="37" operator="containsText" text=".">
      <formula>NOT(ISERROR(SEARCH(".",N9)))</formula>
    </cfRule>
  </conditionalFormatting>
  <conditionalFormatting sqref="P9">
    <cfRule type="containsText" dxfId="29" priority="34" operator="containsText" text=".">
      <formula>NOT(ISERROR(SEARCH(".",P9)))</formula>
    </cfRule>
    <cfRule type="containsText" dxfId="28" priority="35" operator="containsText" text=" ">
      <formula>NOT(ISERROR(SEARCH(" ",P9)))</formula>
    </cfRule>
  </conditionalFormatting>
  <conditionalFormatting sqref="R9">
    <cfRule type="containsText" dxfId="27" priority="32" operator="containsText" text=".">
      <formula>NOT(ISERROR(SEARCH(".",R9)))</formula>
    </cfRule>
    <cfRule type="containsText" dxfId="26" priority="33" operator="containsText" text=" ">
      <formula>NOT(ISERROR(SEARCH(" ",R9)))</formula>
    </cfRule>
  </conditionalFormatting>
  <conditionalFormatting sqref="U9">
    <cfRule type="containsText" dxfId="25" priority="42" operator="containsText" text=".">
      <formula>NOT(ISERROR(SEARCH(".",U9)))</formula>
    </cfRule>
  </conditionalFormatting>
  <conditionalFormatting sqref="A9:B9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9 U9:W9 J9">
    <cfRule type="containsText" dxfId="24" priority="43" operator="containsText" text=" ">
      <formula>NOT(ISERROR(SEARCH(" ",G9)))</formula>
    </cfRule>
  </conditionalFormatting>
  <conditionalFormatting sqref="G9 V9:W9 J9">
    <cfRule type="containsText" dxfId="23" priority="44" operator="containsText" text=".">
      <formula>NOT(ISERROR(SEARCH(".",G9)))</formula>
    </cfRule>
  </conditionalFormatting>
  <conditionalFormatting sqref="H9:I9">
    <cfRule type="containsText" dxfId="22" priority="29" operator="containsText" text=" ">
      <formula>NOT(ISERROR(SEARCH(" ",H9)))</formula>
    </cfRule>
  </conditionalFormatting>
  <conditionalFormatting sqref="H9:I9">
    <cfRule type="containsText" dxfId="21" priority="30" operator="containsText" text=".">
      <formula>NOT(ISERROR(SEARCH(".",H9)))</formula>
    </cfRule>
  </conditionalFormatting>
  <conditionalFormatting sqref="D9:E9">
    <cfRule type="containsText" dxfId="20" priority="27" operator="containsText" text=" ">
      <formula>NOT(ISERROR(SEARCH(" ",D9)))</formula>
    </cfRule>
  </conditionalFormatting>
  <conditionalFormatting sqref="D9:E9">
    <cfRule type="containsText" dxfId="19" priority="28" operator="containsText" text=".">
      <formula>NOT(ISERROR(SEARCH(".",D9)))</formula>
    </cfRule>
  </conditionalFormatting>
  <conditionalFormatting sqref="P10">
    <cfRule type="containsText" dxfId="18" priority="16" operator="containsText" text=".">
      <formula>NOT(ISERROR(SEARCH(".",P10)))</formula>
    </cfRule>
    <cfRule type="containsText" dxfId="17" priority="17" operator="containsText" text=" ">
      <formula>NOT(ISERROR(SEARCH(" ",P10)))</formula>
    </cfRule>
  </conditionalFormatting>
  <conditionalFormatting sqref="R10">
    <cfRule type="containsText" dxfId="16" priority="14" operator="containsText" text=".">
      <formula>NOT(ISERROR(SEARCH(".",R10)))</formula>
    </cfRule>
    <cfRule type="containsText" dxfId="15" priority="15" operator="containsText" text=" ">
      <formula>NOT(ISERROR(SEARCH(" ",R10)))</formula>
    </cfRule>
  </conditionalFormatting>
  <conditionalFormatting sqref="U10">
    <cfRule type="containsText" dxfId="14" priority="20" operator="containsText" text=".">
      <formula>NOT(ISERROR(SEARCH(".",U10)))</formula>
    </cfRule>
  </conditionalFormatting>
  <conditionalFormatting sqref="A10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10">
    <cfRule type="containsText" dxfId="13" priority="18" operator="containsText" text=" ">
      <formula>NOT(ISERROR(SEARCH(" ",T10)))</formula>
    </cfRule>
    <cfRule type="containsText" dxfId="12" priority="19" operator="containsText" text=".">
      <formula>NOT(ISERROR(SEARCH(".",T10)))</formula>
    </cfRule>
  </conditionalFormatting>
  <conditionalFormatting sqref="V10">
    <cfRule type="containsText" dxfId="11" priority="23" operator="containsText" text=" ">
      <formula>NOT(ISERROR(SEARCH(" ",V10)))</formula>
    </cfRule>
  </conditionalFormatting>
  <conditionalFormatting sqref="V10">
    <cfRule type="containsText" dxfId="10" priority="24" operator="containsText" text=".">
      <formula>NOT(ISERROR(SEARCH(".",V10)))</formula>
    </cfRule>
  </conditionalFormatting>
  <conditionalFormatting sqref="G10 U10 W10 J10:K10">
    <cfRule type="containsText" dxfId="9" priority="21" operator="containsText" text=" ">
      <formula>NOT(ISERROR(SEARCH(" ",G10)))</formula>
    </cfRule>
  </conditionalFormatting>
  <conditionalFormatting sqref="G10 W10 J10:K10">
    <cfRule type="containsText" dxfId="8" priority="22" operator="containsText" text=".">
      <formula>NOT(ISERROR(SEARCH(".",G10)))</formula>
    </cfRule>
  </conditionalFormatting>
  <conditionalFormatting sqref="H10:I10">
    <cfRule type="containsText" dxfId="7" priority="11" operator="containsText" text=" ">
      <formula>NOT(ISERROR(SEARCH(" ",H10)))</formula>
    </cfRule>
  </conditionalFormatting>
  <conditionalFormatting sqref="H10:I10">
    <cfRule type="containsText" dxfId="6" priority="12" operator="containsText" text=".">
      <formula>NOT(ISERROR(SEARCH(".",H10)))</formula>
    </cfRule>
  </conditionalFormatting>
  <conditionalFormatting sqref="C10">
    <cfRule type="containsText" dxfId="5" priority="9" operator="containsText" text=" ">
      <formula>NOT(ISERROR(SEARCH(" ",C10)))</formula>
    </cfRule>
  </conditionalFormatting>
  <conditionalFormatting sqref="C10">
    <cfRule type="containsText" dxfId="4" priority="10" operator="containsText" text=".">
      <formula>NOT(ISERROR(SEARCH(".",C10)))</formula>
    </cfRule>
  </conditionalFormatting>
  <conditionalFormatting sqref="D10:E10">
    <cfRule type="containsText" dxfId="3" priority="7" operator="containsText" text=" ">
      <formula>NOT(ISERROR(SEARCH(" ",D10)))</formula>
    </cfRule>
  </conditionalFormatting>
  <conditionalFormatting sqref="D10:E10">
    <cfRule type="containsText" dxfId="2" priority="8" operator="containsText" text=".">
      <formula>NOT(ISERROR(SEARCH(".",D10)))</formula>
    </cfRule>
  </conditionalFormatting>
  <conditionalFormatting sqref="N10">
    <cfRule type="containsText" dxfId="1" priority="1" operator="containsText" text=" ">
      <formula>NOT(ISERROR(SEARCH(" ",N10)))</formula>
    </cfRule>
  </conditionalFormatting>
  <conditionalFormatting sqref="N10">
    <cfRule type="containsText" dxfId="0" priority="2" operator="containsText" text=".">
      <formula>NOT(ISERROR(SEARCH(".",N10)))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奖金池|Jackpot</vt:lpstr>
      <vt:lpstr>奖金BOSSLV|JackpotBossLv</vt:lpstr>
      <vt:lpstr>奖金池档位|JackpotType</vt:lpstr>
      <vt:lpstr>奖金池奖池|JackpotPool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2021-09-16T02:18:17Z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