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sh\India\tech\json_h5\DataTable\"/>
    </mc:Choice>
  </mc:AlternateContent>
  <bookViews>
    <workbookView xWindow="0" yWindow="0" windowWidth="24576" windowHeight="10284"/>
  </bookViews>
  <sheets>
    <sheet name="新手任务|NewTasks" sheetId="2" r:id="rId1"/>
  </sheets>
  <calcPr calcId="162913"/>
</workbook>
</file>

<file path=xl/calcChain.xml><?xml version="1.0" encoding="utf-8"?>
<calcChain xmlns="http://schemas.openxmlformats.org/spreadsheetml/2006/main">
  <c r="C64" i="2" l="1"/>
  <c r="AD16" i="2" l="1"/>
  <c r="AD17" i="2"/>
  <c r="AD27" i="2" s="1"/>
  <c r="AD37" i="2" s="1"/>
  <c r="AD47" i="2" s="1"/>
  <c r="AD57" i="2" s="1"/>
  <c r="AD18" i="2"/>
  <c r="AD28" i="2" s="1"/>
  <c r="AD38" i="2" s="1"/>
  <c r="AD48" i="2" s="1"/>
  <c r="AD58" i="2" s="1"/>
  <c r="AD19" i="2"/>
  <c r="AD29" i="2" s="1"/>
  <c r="AD39" i="2" s="1"/>
  <c r="AD49" i="2" s="1"/>
  <c r="AD59" i="2" s="1"/>
  <c r="AD20" i="2"/>
  <c r="AD30" i="2" s="1"/>
  <c r="AD40" i="2" s="1"/>
  <c r="AD50" i="2" s="1"/>
  <c r="AD60" i="2" s="1"/>
  <c r="AD21" i="2"/>
  <c r="AD22" i="2"/>
  <c r="AD32" i="2" s="1"/>
  <c r="AD42" i="2" s="1"/>
  <c r="AD52" i="2" s="1"/>
  <c r="AD62" i="2" s="1"/>
  <c r="AD23" i="2"/>
  <c r="AD33" i="2" s="1"/>
  <c r="AD43" i="2" s="1"/>
  <c r="AD53" i="2" s="1"/>
  <c r="AD63" i="2" s="1"/>
  <c r="AD24" i="2"/>
  <c r="AD34" i="2" s="1"/>
  <c r="AD44" i="2" s="1"/>
  <c r="AD54" i="2" s="1"/>
  <c r="AD64" i="2" s="1"/>
  <c r="AD25" i="2"/>
  <c r="AD35" i="2" s="1"/>
  <c r="AD45" i="2" s="1"/>
  <c r="AD55" i="2" s="1"/>
  <c r="AD26" i="2"/>
  <c r="AD36" i="2" s="1"/>
  <c r="AD46" i="2" s="1"/>
  <c r="AD56" i="2" s="1"/>
  <c r="AD31" i="2"/>
  <c r="AD41" i="2" s="1"/>
  <c r="AD51" i="2" s="1"/>
  <c r="AD61" i="2" s="1"/>
  <c r="AD15" i="2"/>
  <c r="AG16" i="2"/>
  <c r="AG26" i="2" s="1"/>
  <c r="AG36" i="2" s="1"/>
  <c r="AG46" i="2" s="1"/>
  <c r="AG56" i="2" s="1"/>
  <c r="AG17" i="2"/>
  <c r="AG18" i="2"/>
  <c r="AG28" i="2" s="1"/>
  <c r="AG38" i="2" s="1"/>
  <c r="AG48" i="2" s="1"/>
  <c r="AG58" i="2" s="1"/>
  <c r="AG19" i="2"/>
  <c r="AG29" i="2" s="1"/>
  <c r="AG39" i="2" s="1"/>
  <c r="AG49" i="2" s="1"/>
  <c r="AG59" i="2" s="1"/>
  <c r="AG20" i="2"/>
  <c r="AG30" i="2" s="1"/>
  <c r="AG40" i="2" s="1"/>
  <c r="AG50" i="2" s="1"/>
  <c r="AG60" i="2" s="1"/>
  <c r="AG21" i="2"/>
  <c r="AG22" i="2"/>
  <c r="AG23" i="2"/>
  <c r="AG33" i="2" s="1"/>
  <c r="AG43" i="2" s="1"/>
  <c r="AG53" i="2" s="1"/>
  <c r="AG63" i="2" s="1"/>
  <c r="AG24" i="2"/>
  <c r="AG34" i="2" s="1"/>
  <c r="AG44" i="2" s="1"/>
  <c r="AG54" i="2" s="1"/>
  <c r="AG64" i="2" s="1"/>
  <c r="AG25" i="2"/>
  <c r="AG35" i="2" s="1"/>
  <c r="AG45" i="2" s="1"/>
  <c r="AG55" i="2" s="1"/>
  <c r="AG27" i="2"/>
  <c r="AG37" i="2" s="1"/>
  <c r="AG47" i="2" s="1"/>
  <c r="AG57" i="2" s="1"/>
  <c r="AG31" i="2"/>
  <c r="AG41" i="2" s="1"/>
  <c r="AG51" i="2" s="1"/>
  <c r="AG61" i="2" s="1"/>
  <c r="AG32" i="2"/>
  <c r="AG42" i="2" s="1"/>
  <c r="AG52" i="2" s="1"/>
  <c r="AG62" i="2" s="1"/>
  <c r="AG15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AA2" i="2" l="1"/>
  <c r="AS21" i="2" l="1"/>
  <c r="AS20" i="2"/>
  <c r="AR19" i="2"/>
  <c r="AS18" i="2"/>
  <c r="AS17" i="2"/>
  <c r="AR11" i="2"/>
  <c r="AH30" i="2" s="1"/>
  <c r="AR10" i="2"/>
  <c r="AH31" i="2" s="1"/>
  <c r="AR9" i="2"/>
  <c r="AH19" i="2" s="1"/>
  <c r="AR8" i="2"/>
  <c r="AS7" i="2"/>
  <c r="AS14" i="2" s="1"/>
  <c r="AR14" i="2" s="1"/>
  <c r="AR7" i="2"/>
  <c r="AR12" i="2" s="1"/>
  <c r="AE12" i="2"/>
  <c r="AF12" i="2"/>
  <c r="AE13" i="2"/>
  <c r="AF13" i="2"/>
  <c r="AE14" i="2"/>
  <c r="AF14" i="2"/>
  <c r="AE15" i="2"/>
  <c r="AF15" i="2"/>
  <c r="AE16" i="2"/>
  <c r="AF16" i="2"/>
  <c r="AE17" i="2"/>
  <c r="AF17" i="2"/>
  <c r="AE18" i="2"/>
  <c r="AF18" i="2"/>
  <c r="AE19" i="2"/>
  <c r="AF19" i="2"/>
  <c r="AE20" i="2"/>
  <c r="AF20" i="2"/>
  <c r="AE21" i="2"/>
  <c r="AF21" i="2"/>
  <c r="AE22" i="2"/>
  <c r="AF22" i="2"/>
  <c r="AE23" i="2"/>
  <c r="AF23" i="2"/>
  <c r="AE24" i="2"/>
  <c r="AF24" i="2"/>
  <c r="AE25" i="2"/>
  <c r="AF25" i="2"/>
  <c r="AE26" i="2"/>
  <c r="AF26" i="2"/>
  <c r="AE27" i="2"/>
  <c r="AF27" i="2"/>
  <c r="AE28" i="2"/>
  <c r="AF28" i="2"/>
  <c r="AE29" i="2"/>
  <c r="AF29" i="2"/>
  <c r="AE30" i="2"/>
  <c r="AF30" i="2"/>
  <c r="AE31" i="2"/>
  <c r="AF31" i="2"/>
  <c r="AE32" i="2"/>
  <c r="AF32" i="2"/>
  <c r="AE33" i="2"/>
  <c r="AF33" i="2"/>
  <c r="AE34" i="2"/>
  <c r="AF34" i="2"/>
  <c r="AE35" i="2"/>
  <c r="AF35" i="2"/>
  <c r="AE36" i="2"/>
  <c r="AF36" i="2"/>
  <c r="AE37" i="2"/>
  <c r="AF37" i="2"/>
  <c r="AE38" i="2"/>
  <c r="AF38" i="2"/>
  <c r="AE39" i="2"/>
  <c r="AF39" i="2"/>
  <c r="AE40" i="2"/>
  <c r="AF40" i="2"/>
  <c r="AE41" i="2"/>
  <c r="AF41" i="2"/>
  <c r="AE42" i="2"/>
  <c r="AF42" i="2"/>
  <c r="AE43" i="2"/>
  <c r="AF43" i="2"/>
  <c r="AE44" i="2"/>
  <c r="AF44" i="2"/>
  <c r="AE45" i="2"/>
  <c r="AF45" i="2"/>
  <c r="AE46" i="2"/>
  <c r="AF46" i="2"/>
  <c r="AE47" i="2"/>
  <c r="AF47" i="2"/>
  <c r="AE48" i="2"/>
  <c r="AF48" i="2"/>
  <c r="AE49" i="2"/>
  <c r="AF49" i="2"/>
  <c r="AE50" i="2"/>
  <c r="AF50" i="2"/>
  <c r="AE51" i="2"/>
  <c r="AF51" i="2"/>
  <c r="AE52" i="2"/>
  <c r="AF52" i="2"/>
  <c r="AE53" i="2"/>
  <c r="AF53" i="2"/>
  <c r="AE54" i="2"/>
  <c r="AF54" i="2"/>
  <c r="AE55" i="2"/>
  <c r="AF55" i="2"/>
  <c r="AE56" i="2"/>
  <c r="AF56" i="2"/>
  <c r="AE57" i="2"/>
  <c r="AF57" i="2"/>
  <c r="AE58" i="2"/>
  <c r="AF58" i="2"/>
  <c r="AE59" i="2"/>
  <c r="AF59" i="2"/>
  <c r="AE60" i="2"/>
  <c r="AF60" i="2"/>
  <c r="AE61" i="2"/>
  <c r="AF61" i="2"/>
  <c r="AE62" i="2"/>
  <c r="AF62" i="2"/>
  <c r="AE63" i="2"/>
  <c r="AF63" i="2"/>
  <c r="AE64" i="2"/>
  <c r="AF64" i="2"/>
  <c r="F25" i="2"/>
  <c r="F33" i="2"/>
  <c r="F42" i="2"/>
  <c r="F51" i="2"/>
  <c r="F60" i="2"/>
  <c r="F13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I6" i="2"/>
  <c r="R6" i="2" s="1"/>
  <c r="J6" i="2"/>
  <c r="F6" i="2" s="1"/>
  <c r="I7" i="2"/>
  <c r="R7" i="2" s="1"/>
  <c r="J7" i="2"/>
  <c r="F7" i="2" s="1"/>
  <c r="I8" i="2"/>
  <c r="R8" i="2" s="1"/>
  <c r="J8" i="2"/>
  <c r="F8" i="2" s="1"/>
  <c r="I9" i="2"/>
  <c r="R9" i="2" s="1"/>
  <c r="J9" i="2"/>
  <c r="F9" i="2" s="1"/>
  <c r="I10" i="2"/>
  <c r="R10" i="2" s="1"/>
  <c r="J10" i="2"/>
  <c r="F10" i="2" s="1"/>
  <c r="I11" i="2"/>
  <c r="R11" i="2" s="1"/>
  <c r="J11" i="2"/>
  <c r="F11" i="2" s="1"/>
  <c r="I12" i="2"/>
  <c r="R12" i="2" s="1"/>
  <c r="J12" i="2"/>
  <c r="F12" i="2" s="1"/>
  <c r="I13" i="2"/>
  <c r="R13" i="2" s="1"/>
  <c r="J13" i="2"/>
  <c r="I14" i="2"/>
  <c r="R14" i="2" s="1"/>
  <c r="J14" i="2"/>
  <c r="F14" i="2" s="1"/>
  <c r="I15" i="2"/>
  <c r="R15" i="2" s="1"/>
  <c r="J15" i="2"/>
  <c r="F15" i="2" s="1"/>
  <c r="I16" i="2"/>
  <c r="R16" i="2" s="1"/>
  <c r="J16" i="2"/>
  <c r="F16" i="2" s="1"/>
  <c r="I17" i="2"/>
  <c r="R17" i="2" s="1"/>
  <c r="J17" i="2"/>
  <c r="F17" i="2" s="1"/>
  <c r="I18" i="2"/>
  <c r="R18" i="2" s="1"/>
  <c r="J18" i="2"/>
  <c r="F18" i="2" s="1"/>
  <c r="I19" i="2"/>
  <c r="R19" i="2" s="1"/>
  <c r="J19" i="2"/>
  <c r="F19" i="2" s="1"/>
  <c r="I20" i="2"/>
  <c r="R20" i="2" s="1"/>
  <c r="J20" i="2"/>
  <c r="F20" i="2" s="1"/>
  <c r="J21" i="2"/>
  <c r="F21" i="2" s="1"/>
  <c r="I22" i="2"/>
  <c r="R22" i="2" s="1"/>
  <c r="J22" i="2"/>
  <c r="F22" i="2" s="1"/>
  <c r="I23" i="2"/>
  <c r="R23" i="2" s="1"/>
  <c r="J23" i="2"/>
  <c r="F23" i="2" s="1"/>
  <c r="I24" i="2"/>
  <c r="R24" i="2" s="1"/>
  <c r="J24" i="2"/>
  <c r="F24" i="2" s="1"/>
  <c r="J25" i="2"/>
  <c r="I26" i="2"/>
  <c r="R26" i="2" s="1"/>
  <c r="J26" i="2"/>
  <c r="F26" i="2" s="1"/>
  <c r="I27" i="2"/>
  <c r="R27" i="2" s="1"/>
  <c r="J27" i="2"/>
  <c r="F27" i="2" s="1"/>
  <c r="I28" i="2"/>
  <c r="R28" i="2" s="1"/>
  <c r="J28" i="2"/>
  <c r="F28" i="2" s="1"/>
  <c r="I29" i="2"/>
  <c r="R29" i="2" s="1"/>
  <c r="J29" i="2"/>
  <c r="F29" i="2" s="1"/>
  <c r="J30" i="2"/>
  <c r="F30" i="2" s="1"/>
  <c r="I31" i="2"/>
  <c r="R31" i="2" s="1"/>
  <c r="J31" i="2"/>
  <c r="F31" i="2" s="1"/>
  <c r="I32" i="2"/>
  <c r="R32" i="2" s="1"/>
  <c r="J32" i="2"/>
  <c r="F32" i="2" s="1"/>
  <c r="J33" i="2"/>
  <c r="I34" i="2"/>
  <c r="R34" i="2" s="1"/>
  <c r="J34" i="2"/>
  <c r="F34" i="2" s="1"/>
  <c r="I35" i="2"/>
  <c r="R35" i="2" s="1"/>
  <c r="J35" i="2"/>
  <c r="F35" i="2" s="1"/>
  <c r="I36" i="2"/>
  <c r="R36" i="2" s="1"/>
  <c r="J36" i="2"/>
  <c r="F36" i="2" s="1"/>
  <c r="I37" i="2"/>
  <c r="R37" i="2" s="1"/>
  <c r="J37" i="2"/>
  <c r="F37" i="2" s="1"/>
  <c r="I38" i="2"/>
  <c r="R38" i="2" s="1"/>
  <c r="J38" i="2"/>
  <c r="F38" i="2" s="1"/>
  <c r="I39" i="2"/>
  <c r="R39" i="2" s="1"/>
  <c r="J39" i="2"/>
  <c r="F39" i="2" s="1"/>
  <c r="I40" i="2"/>
  <c r="R40" i="2" s="1"/>
  <c r="J40" i="2"/>
  <c r="F40" i="2" s="1"/>
  <c r="I41" i="2"/>
  <c r="R41" i="2" s="1"/>
  <c r="J41" i="2"/>
  <c r="F41" i="2" s="1"/>
  <c r="J42" i="2"/>
  <c r="I43" i="2"/>
  <c r="R43" i="2" s="1"/>
  <c r="J43" i="2"/>
  <c r="F43" i="2" s="1"/>
  <c r="I44" i="2"/>
  <c r="R44" i="2" s="1"/>
  <c r="J44" i="2"/>
  <c r="F44" i="2" s="1"/>
  <c r="I45" i="2"/>
  <c r="R45" i="2" s="1"/>
  <c r="J45" i="2"/>
  <c r="F45" i="2" s="1"/>
  <c r="I46" i="2"/>
  <c r="R46" i="2" s="1"/>
  <c r="J46" i="2"/>
  <c r="F46" i="2" s="1"/>
  <c r="I47" i="2"/>
  <c r="R47" i="2" s="1"/>
  <c r="J47" i="2"/>
  <c r="F47" i="2" s="1"/>
  <c r="I48" i="2"/>
  <c r="R48" i="2" s="1"/>
  <c r="J48" i="2"/>
  <c r="F48" i="2" s="1"/>
  <c r="I49" i="2"/>
  <c r="R49" i="2" s="1"/>
  <c r="J49" i="2"/>
  <c r="F49" i="2" s="1"/>
  <c r="I50" i="2"/>
  <c r="R50" i="2" s="1"/>
  <c r="J50" i="2"/>
  <c r="F50" i="2" s="1"/>
  <c r="J51" i="2"/>
  <c r="I52" i="2"/>
  <c r="R52" i="2" s="1"/>
  <c r="J52" i="2"/>
  <c r="F52" i="2" s="1"/>
  <c r="I53" i="2"/>
  <c r="R53" i="2" s="1"/>
  <c r="J53" i="2"/>
  <c r="F53" i="2" s="1"/>
  <c r="I54" i="2"/>
  <c r="R54" i="2" s="1"/>
  <c r="J54" i="2"/>
  <c r="F54" i="2" s="1"/>
  <c r="I55" i="2"/>
  <c r="R55" i="2" s="1"/>
  <c r="J55" i="2"/>
  <c r="F55" i="2" s="1"/>
  <c r="I56" i="2"/>
  <c r="R56" i="2" s="1"/>
  <c r="J56" i="2"/>
  <c r="F56" i="2" s="1"/>
  <c r="I57" i="2"/>
  <c r="R57" i="2" s="1"/>
  <c r="J57" i="2"/>
  <c r="F57" i="2" s="1"/>
  <c r="I58" i="2"/>
  <c r="R58" i="2" s="1"/>
  <c r="J58" i="2"/>
  <c r="F58" i="2" s="1"/>
  <c r="I59" i="2"/>
  <c r="R59" i="2" s="1"/>
  <c r="J59" i="2"/>
  <c r="F59" i="2" s="1"/>
  <c r="J60" i="2"/>
  <c r="I61" i="2"/>
  <c r="R61" i="2" s="1"/>
  <c r="J61" i="2"/>
  <c r="F61" i="2" s="1"/>
  <c r="I62" i="2"/>
  <c r="R62" i="2" s="1"/>
  <c r="J62" i="2"/>
  <c r="F62" i="2" s="1"/>
  <c r="I63" i="2"/>
  <c r="R63" i="2" s="1"/>
  <c r="J63" i="2"/>
  <c r="F63" i="2" s="1"/>
  <c r="I64" i="2"/>
  <c r="R64" i="2" s="1"/>
  <c r="J64" i="2"/>
  <c r="F64" i="2" s="1"/>
  <c r="J5" i="2"/>
  <c r="F5" i="2" s="1"/>
  <c r="I5" i="2"/>
  <c r="R5" i="2" s="1"/>
  <c r="L64" i="2"/>
  <c r="L63" i="2"/>
  <c r="L62" i="2"/>
  <c r="M62" i="2" s="1"/>
  <c r="L61" i="2"/>
  <c r="M61" i="2" s="1"/>
  <c r="L60" i="2"/>
  <c r="M60" i="2" s="1"/>
  <c r="L59" i="2"/>
  <c r="M59" i="2" s="1"/>
  <c r="L58" i="2"/>
  <c r="M58" i="2" s="1"/>
  <c r="L57" i="2"/>
  <c r="M57" i="2" s="1"/>
  <c r="L56" i="2"/>
  <c r="M56" i="2" s="1"/>
  <c r="L55" i="2"/>
  <c r="L54" i="2"/>
  <c r="L53" i="2"/>
  <c r="M53" i="2" s="1"/>
  <c r="L52" i="2"/>
  <c r="M52" i="2" s="1"/>
  <c r="L51" i="2"/>
  <c r="M51" i="2" s="1"/>
  <c r="L50" i="2"/>
  <c r="M50" i="2" s="1"/>
  <c r="L49" i="2"/>
  <c r="M49" i="2" s="1"/>
  <c r="L48" i="2"/>
  <c r="M48" i="2" s="1"/>
  <c r="L47" i="2"/>
  <c r="M47" i="2" s="1"/>
  <c r="L46" i="2"/>
  <c r="L45" i="2"/>
  <c r="L44" i="2"/>
  <c r="M44" i="2" s="1"/>
  <c r="L43" i="2"/>
  <c r="M43" i="2" s="1"/>
  <c r="L42" i="2"/>
  <c r="M42" i="2" s="1"/>
  <c r="L41" i="2"/>
  <c r="M41" i="2" s="1"/>
  <c r="L40" i="2"/>
  <c r="M40" i="2" s="1"/>
  <c r="L39" i="2"/>
  <c r="M39" i="2" s="1"/>
  <c r="L38" i="2"/>
  <c r="M38" i="2" s="1"/>
  <c r="L37" i="2"/>
  <c r="L36" i="2"/>
  <c r="L35" i="2"/>
  <c r="M35" i="2" s="1"/>
  <c r="L34" i="2"/>
  <c r="M34" i="2" s="1"/>
  <c r="L33" i="2"/>
  <c r="M33" i="2" s="1"/>
  <c r="L32" i="2"/>
  <c r="M32" i="2" s="1"/>
  <c r="L31" i="2"/>
  <c r="M31" i="2" s="1"/>
  <c r="L30" i="2"/>
  <c r="M30" i="2" s="1"/>
  <c r="L29" i="2"/>
  <c r="M29" i="2" s="1"/>
  <c r="L28" i="2"/>
  <c r="L27" i="2"/>
  <c r="M27" i="2" s="1"/>
  <c r="L26" i="2"/>
  <c r="M26" i="2" s="1"/>
  <c r="L25" i="2"/>
  <c r="M25" i="2" s="1"/>
  <c r="L24" i="2"/>
  <c r="M24" i="2" s="1"/>
  <c r="L23" i="2"/>
  <c r="M23" i="2" s="1"/>
  <c r="L22" i="2"/>
  <c r="M22" i="2" s="1"/>
  <c r="L21" i="2"/>
  <c r="M21" i="2" s="1"/>
  <c r="L20" i="2"/>
  <c r="M20" i="2" s="1"/>
  <c r="L19" i="2"/>
  <c r="L18" i="2"/>
  <c r="L17" i="2"/>
  <c r="C19" i="2"/>
  <c r="C20" i="2"/>
  <c r="C21" i="2"/>
  <c r="AH60" i="2" l="1"/>
  <c r="AH50" i="2"/>
  <c r="AH33" i="2"/>
  <c r="AH45" i="2"/>
  <c r="AH28" i="2"/>
  <c r="AH20" i="2"/>
  <c r="AH58" i="2"/>
  <c r="AH64" i="2"/>
  <c r="AH43" i="2"/>
  <c r="AH23" i="2"/>
  <c r="AH17" i="2"/>
  <c r="AH54" i="2"/>
  <c r="AH36" i="2"/>
  <c r="AH13" i="2"/>
  <c r="AH35" i="2"/>
  <c r="AH63" i="2"/>
  <c r="AH48" i="2"/>
  <c r="AH56" i="2"/>
  <c r="AH21" i="2"/>
  <c r="K29" i="2"/>
  <c r="AH47" i="2"/>
  <c r="AH34" i="2"/>
  <c r="AH18" i="2"/>
  <c r="AH62" i="2"/>
  <c r="AH55" i="2"/>
  <c r="AH42" i="2"/>
  <c r="AH59" i="2"/>
  <c r="AH26" i="2"/>
  <c r="AH37" i="2"/>
  <c r="AH51" i="2"/>
  <c r="AH41" i="2"/>
  <c r="AH15" i="2"/>
  <c r="K47" i="2"/>
  <c r="AH49" i="2"/>
  <c r="AH27" i="2"/>
  <c r="AH61" i="2"/>
  <c r="AH25" i="2"/>
  <c r="AH53" i="2"/>
  <c r="AH39" i="2"/>
  <c r="AH24" i="2"/>
  <c r="AH46" i="2"/>
  <c r="AH38" i="2"/>
  <c r="K62" i="2"/>
  <c r="K59" i="2"/>
  <c r="K56" i="2"/>
  <c r="K38" i="2"/>
  <c r="AH14" i="2"/>
  <c r="K63" i="2"/>
  <c r="K57" i="2"/>
  <c r="K54" i="2"/>
  <c r="K30" i="2"/>
  <c r="AH29" i="2"/>
  <c r="AR30" i="2"/>
  <c r="AS30" i="2" s="1"/>
  <c r="AR27" i="2"/>
  <c r="AS27" i="2" s="1"/>
  <c r="AH16" i="2"/>
  <c r="AS16" i="2"/>
  <c r="AR16" i="2" s="1"/>
  <c r="AH22" i="2"/>
  <c r="AH52" i="2"/>
  <c r="AH40" i="2"/>
  <c r="AH12" i="2"/>
  <c r="AH57" i="2"/>
  <c r="AR6" i="2"/>
  <c r="AH44" i="2"/>
  <c r="AH32" i="2"/>
  <c r="AS6" i="2"/>
  <c r="AS12" i="2"/>
  <c r="AS15" i="2"/>
  <c r="AR15" i="2" s="1"/>
  <c r="K37" i="2"/>
  <c r="K31" i="2"/>
  <c r="K32" i="2"/>
  <c r="K60" i="2"/>
  <c r="K51" i="2"/>
  <c r="K48" i="2"/>
  <c r="K45" i="2"/>
  <c r="K42" i="2"/>
  <c r="K39" i="2"/>
  <c r="K36" i="2"/>
  <c r="K33" i="2"/>
  <c r="K53" i="2"/>
  <c r="K50" i="2"/>
  <c r="K44" i="2"/>
  <c r="K41" i="2"/>
  <c r="K35" i="2"/>
  <c r="K40" i="2"/>
  <c r="K61" i="2"/>
  <c r="AR28" i="2"/>
  <c r="AS28" i="2" s="1"/>
  <c r="K55" i="2"/>
  <c r="K52" i="2"/>
  <c r="K46" i="2"/>
  <c r="K43" i="2"/>
  <c r="K34" i="2"/>
  <c r="K28" i="2"/>
  <c r="AS13" i="2"/>
  <c r="AR13" i="2" s="1"/>
  <c r="AR29" i="2"/>
  <c r="AS29" i="2" s="1"/>
  <c r="K49" i="2"/>
  <c r="K58" i="2"/>
  <c r="K64" i="2"/>
  <c r="I21" i="2"/>
  <c r="R21" i="2" s="1"/>
  <c r="I30" i="2" l="1"/>
  <c r="R30" i="2" s="1"/>
  <c r="I25" i="2"/>
  <c r="R25" i="2" s="1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N64" i="2" s="1"/>
  <c r="Q63" i="2"/>
  <c r="Q62" i="2"/>
  <c r="Q61" i="2"/>
  <c r="N61" i="2" s="1"/>
  <c r="Q60" i="2"/>
  <c r="Q59" i="2"/>
  <c r="Q58" i="2"/>
  <c r="N58" i="2" s="1"/>
  <c r="Q57" i="2"/>
  <c r="Q56" i="2"/>
  <c r="Q55" i="2"/>
  <c r="N55" i="2" s="1"/>
  <c r="Q54" i="2"/>
  <c r="Q53" i="2"/>
  <c r="Q52" i="2"/>
  <c r="N52" i="2" s="1"/>
  <c r="Q51" i="2"/>
  <c r="Q50" i="2"/>
  <c r="Q49" i="2"/>
  <c r="N49" i="2" s="1"/>
  <c r="Q48" i="2"/>
  <c r="Q47" i="2"/>
  <c r="Q46" i="2"/>
  <c r="N46" i="2" s="1"/>
  <c r="Q45" i="2"/>
  <c r="Q44" i="2"/>
  <c r="Q43" i="2"/>
  <c r="N43" i="2" s="1"/>
  <c r="Q42" i="2"/>
  <c r="Q41" i="2"/>
  <c r="Q40" i="2"/>
  <c r="N40" i="2" s="1"/>
  <c r="Q39" i="2"/>
  <c r="Q38" i="2"/>
  <c r="Q37" i="2"/>
  <c r="N37" i="2" s="1"/>
  <c r="Q36" i="2"/>
  <c r="Q35" i="2"/>
  <c r="Q34" i="2"/>
  <c r="N34" i="2" s="1"/>
  <c r="Q33" i="2"/>
  <c r="Q32" i="2"/>
  <c r="N32" i="2" s="1"/>
  <c r="Q31" i="2"/>
  <c r="Q30" i="2"/>
  <c r="Q29" i="2"/>
  <c r="Q28" i="2"/>
  <c r="N28" i="2" s="1"/>
  <c r="K27" i="2"/>
  <c r="Q27" i="2"/>
  <c r="N27" i="2" s="1"/>
  <c r="K26" i="2"/>
  <c r="Q26" i="2"/>
  <c r="K25" i="2"/>
  <c r="Q25" i="2"/>
  <c r="K24" i="2"/>
  <c r="Q24" i="2"/>
  <c r="K23" i="2"/>
  <c r="Q23" i="2"/>
  <c r="K22" i="2"/>
  <c r="Q22" i="2"/>
  <c r="N22" i="2" s="1"/>
  <c r="K21" i="2"/>
  <c r="Q21" i="2"/>
  <c r="N21" i="2" s="1"/>
  <c r="K20" i="2"/>
  <c r="Q20" i="2"/>
  <c r="N20" i="2" s="1"/>
  <c r="K19" i="2"/>
  <c r="Q19" i="2"/>
  <c r="K18" i="2"/>
  <c r="Q18" i="2"/>
  <c r="C18" i="2"/>
  <c r="Q17" i="2"/>
  <c r="N17" i="2" s="1"/>
  <c r="C17" i="2"/>
  <c r="K16" i="2"/>
  <c r="Q16" i="2"/>
  <c r="N16" i="2" s="1"/>
  <c r="L16" i="2"/>
  <c r="M16" i="2" s="1"/>
  <c r="C16" i="2"/>
  <c r="K15" i="2"/>
  <c r="Q15" i="2"/>
  <c r="L15" i="2"/>
  <c r="M15" i="2" s="1"/>
  <c r="C15" i="2"/>
  <c r="K14" i="2"/>
  <c r="Q14" i="2"/>
  <c r="L14" i="2"/>
  <c r="M14" i="2" s="1"/>
  <c r="C14" i="2"/>
  <c r="Q13" i="2"/>
  <c r="L13" i="2"/>
  <c r="M13" i="2" s="1"/>
  <c r="C13" i="2"/>
  <c r="Q12" i="2"/>
  <c r="L12" i="2"/>
  <c r="M12" i="2" s="1"/>
  <c r="C12" i="2"/>
  <c r="AH11" i="2"/>
  <c r="AF11" i="2"/>
  <c r="AE11" i="2"/>
  <c r="Q11" i="2"/>
  <c r="L11" i="2"/>
  <c r="M11" i="2" s="1"/>
  <c r="C11" i="2"/>
  <c r="AH10" i="2"/>
  <c r="AF10" i="2"/>
  <c r="AE10" i="2"/>
  <c r="Q10" i="2"/>
  <c r="L10" i="2"/>
  <c r="M10" i="2" s="1"/>
  <c r="C10" i="2"/>
  <c r="AH9" i="2"/>
  <c r="AF9" i="2"/>
  <c r="AE9" i="2"/>
  <c r="Q9" i="2"/>
  <c r="L9" i="2"/>
  <c r="M9" i="2" s="1"/>
  <c r="C9" i="2"/>
  <c r="AH8" i="2"/>
  <c r="AF8" i="2"/>
  <c r="AE8" i="2"/>
  <c r="Q8" i="2"/>
  <c r="N8" i="2" s="1"/>
  <c r="L8" i="2"/>
  <c r="M8" i="2" s="1"/>
  <c r="C8" i="2"/>
  <c r="AH7" i="2"/>
  <c r="AF7" i="2"/>
  <c r="AE7" i="2"/>
  <c r="Q7" i="2"/>
  <c r="L7" i="2"/>
  <c r="C7" i="2"/>
  <c r="AH6" i="2"/>
  <c r="AF6" i="2"/>
  <c r="AE6" i="2"/>
  <c r="Q6" i="2"/>
  <c r="N6" i="2" s="1"/>
  <c r="L6" i="2"/>
  <c r="C6" i="2"/>
  <c r="AH5" i="2"/>
  <c r="AF5" i="2"/>
  <c r="AE5" i="2"/>
  <c r="Q5" i="2"/>
  <c r="N5" i="2" s="1"/>
  <c r="L5" i="2"/>
  <c r="C5" i="2"/>
  <c r="K6" i="2" l="1"/>
  <c r="K5" i="2"/>
  <c r="K9" i="2"/>
  <c r="N25" i="2"/>
  <c r="I33" i="2"/>
  <c r="R33" i="2" s="1"/>
  <c r="N33" i="2" s="1"/>
  <c r="K8" i="2"/>
  <c r="K7" i="2"/>
  <c r="K17" i="2"/>
  <c r="K13" i="2"/>
  <c r="K12" i="2"/>
  <c r="N18" i="2"/>
  <c r="N26" i="2"/>
  <c r="N31" i="2"/>
  <c r="N45" i="2"/>
  <c r="N48" i="2"/>
  <c r="N63" i="2"/>
  <c r="N47" i="2"/>
  <c r="N50" i="2"/>
  <c r="N53" i="2"/>
  <c r="N56" i="2"/>
  <c r="N59" i="2"/>
  <c r="N62" i="2"/>
  <c r="N54" i="2"/>
  <c r="N57" i="2"/>
  <c r="N30" i="2"/>
  <c r="N29" i="2"/>
  <c r="N35" i="2"/>
  <c r="N38" i="2"/>
  <c r="N41" i="2"/>
  <c r="N44" i="2"/>
  <c r="N36" i="2"/>
  <c r="N39" i="2"/>
  <c r="N19" i="2"/>
  <c r="N24" i="2"/>
  <c r="N23" i="2"/>
  <c r="N14" i="2"/>
  <c r="N11" i="2"/>
  <c r="N12" i="2"/>
  <c r="N10" i="2"/>
  <c r="N13" i="2"/>
  <c r="N7" i="2"/>
  <c r="K10" i="2"/>
  <c r="K11" i="2"/>
  <c r="N15" i="2"/>
  <c r="N9" i="2"/>
  <c r="I42" i="2" l="1"/>
  <c r="R42" i="2" s="1"/>
  <c r="N42" i="2" s="1"/>
  <c r="I60" i="2" l="1"/>
  <c r="R60" i="2" s="1"/>
  <c r="N60" i="2" s="1"/>
  <c r="I51" i="2"/>
  <c r="R51" i="2" s="1"/>
  <c r="N51" i="2" s="1"/>
</calcChain>
</file>

<file path=xl/comments1.xml><?xml version="1.0" encoding="utf-8"?>
<comments xmlns="http://schemas.openxmlformats.org/spreadsheetml/2006/main">
  <authors>
    <author>user</author>
    <author>jianlong wo</author>
  </authors>
  <commentList>
    <comment ref="D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多目标任务格式："2,4":表示捕获鱼+悬赏任务
渔场中，不含竞技场
2.捕获鱼类型（配置使用N倍炮以上捕获鱼，0表示不需要炮倍，&gt;0表示需要炮倍）</t>
        </r>
      </text>
    </comment>
    <comment ref="AS12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其钻石价值可以比标准值高</t>
        </r>
      </text>
    </comment>
    <comment ref="AR17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话费卡的价值与话费券对应
5元=5000话费券</t>
        </r>
      </text>
    </comment>
  </commentList>
</comments>
</file>

<file path=xl/sharedStrings.xml><?xml version="1.0" encoding="utf-8"?>
<sst xmlns="http://schemas.openxmlformats.org/spreadsheetml/2006/main" count="294" uniqueCount="149">
  <si>
    <t>cs</t>
  </si>
  <si>
    <t>c</t>
  </si>
  <si>
    <t>s</t>
  </si>
  <si>
    <t>int</t>
  </si>
  <si>
    <t>string</t>
  </si>
  <si>
    <t>验算表</t>
  </si>
  <si>
    <t>id</t>
  </si>
  <si>
    <t>qudaoID</t>
  </si>
  <si>
    <t>nextTask</t>
  </si>
  <si>
    <t>tasktype</t>
  </si>
  <si>
    <t>actiontype</t>
  </si>
  <si>
    <t>desc</t>
  </si>
  <si>
    <t>desc_icon</t>
  </si>
  <si>
    <t>taskaim</t>
  </si>
  <si>
    <t>aimvalue</t>
  </si>
  <si>
    <t>aimvalue1</t>
  </si>
  <si>
    <t>reward</t>
  </si>
  <si>
    <t>reward_show</t>
  </si>
  <si>
    <t>show_qipao</t>
  </si>
  <si>
    <t>testname</t>
  </si>
  <si>
    <t>物品1</t>
  </si>
  <si>
    <t>物品2</t>
  </si>
  <si>
    <r>
      <rPr>
        <sz val="9"/>
        <color theme="1"/>
        <rFont val="微软雅黑"/>
        <family val="2"/>
        <charset val="134"/>
      </rPr>
      <t xml:space="preserve">任务id
</t>
    </r>
    <r>
      <rPr>
        <sz val="9"/>
        <color rgb="FFFF0000"/>
        <rFont val="微软雅黑"/>
        <family val="2"/>
        <charset val="134"/>
      </rPr>
      <t>id不能随便删除或修改，最好增加
与每日任务共用一套任务id，不能重复</t>
    </r>
  </si>
  <si>
    <t>微信小程序暂时不用</t>
  </si>
  <si>
    <t>此任务的下一个任务，如果是最后一个则下一个任务填0</t>
  </si>
  <si>
    <r>
      <rPr>
        <sz val="9"/>
        <color theme="1"/>
        <rFont val="微软雅黑"/>
        <family val="2"/>
        <charset val="134"/>
      </rPr>
      <t>任务目标类型(支持一个任务多个任务目标)
1.活跃度宝箱,2.捕获鱼，</t>
    </r>
    <r>
      <rPr>
        <sz val="9"/>
        <color rgb="FF7030A0"/>
        <rFont val="微软雅黑"/>
        <family val="2"/>
        <charset val="134"/>
      </rPr>
      <t>3.获得金币</t>
    </r>
    <r>
      <rPr>
        <sz val="9"/>
        <color theme="1"/>
        <rFont val="微软雅黑"/>
        <family val="2"/>
        <charset val="134"/>
      </rPr>
      <t xml:space="preserve">
4.悬赏任务,5.话费赛，6.竞技场，</t>
    </r>
    <r>
      <rPr>
        <sz val="9"/>
        <color rgb="FF7030A0"/>
        <rFont val="微软雅黑"/>
        <family val="2"/>
        <charset val="134"/>
      </rPr>
      <t>7.抽话费</t>
    </r>
    <r>
      <rPr>
        <sz val="9"/>
        <color theme="1"/>
        <rFont val="微软雅黑"/>
        <family val="2"/>
        <charset val="134"/>
      </rPr>
      <t xml:space="preserve">，
8.任意充值，9.小游戏10.邀请好友,
</t>
    </r>
    <r>
      <rPr>
        <sz val="9"/>
        <color rgb="FF7030A0"/>
        <rFont val="微软雅黑"/>
        <family val="2"/>
        <charset val="134"/>
      </rPr>
      <t>11免费金币抽奖</t>
    </r>
    <r>
      <rPr>
        <sz val="9"/>
        <color theme="1"/>
        <rFont val="微软雅黑"/>
        <family val="2"/>
        <charset val="134"/>
      </rPr>
      <t>,12点赞,</t>
    </r>
    <r>
      <rPr>
        <sz val="9"/>
        <color rgb="FF7030A0"/>
        <rFont val="微软雅黑"/>
        <family val="2"/>
        <charset val="134"/>
      </rPr>
      <t>13渔场互动</t>
    </r>
    <r>
      <rPr>
        <sz val="9"/>
        <color theme="1"/>
        <rFont val="微软雅黑"/>
        <family val="2"/>
        <charset val="134"/>
      </rPr>
      <t xml:space="preserve">,14捕鱼时长
</t>
    </r>
    <r>
      <rPr>
        <sz val="9"/>
        <color rgb="FFFF0000"/>
        <rFont val="微软雅黑"/>
        <family val="2"/>
        <charset val="134"/>
      </rPr>
      <t>15被点赞(暂时废弃)</t>
    </r>
    <r>
      <rPr>
        <b/>
        <sz val="9"/>
        <color rgb="FF7030A0"/>
        <rFont val="微软雅黑"/>
        <family val="2"/>
        <charset val="134"/>
      </rPr>
      <t>19开火N次,20使用道具,</t>
    </r>
    <r>
      <rPr>
        <b/>
        <sz val="9"/>
        <color theme="1"/>
        <rFont val="微软雅黑"/>
        <family val="2"/>
        <charset val="134"/>
      </rPr>
      <t xml:space="preserve">
</t>
    </r>
    <r>
      <rPr>
        <sz val="9"/>
        <color theme="1"/>
        <rFont val="微软雅黑"/>
        <family val="2"/>
        <charset val="134"/>
      </rPr>
      <t>21解锁N次炮(直升炮倍和钻石直升都算1次)</t>
    </r>
    <r>
      <rPr>
        <b/>
        <sz val="9"/>
        <color theme="1"/>
        <rFont val="微软雅黑"/>
        <family val="2"/>
        <charset val="134"/>
      </rPr>
      <t xml:space="preserve">
</t>
    </r>
    <r>
      <rPr>
        <b/>
        <sz val="9"/>
        <color rgb="FF7030A0"/>
        <rFont val="微软雅黑"/>
        <family val="2"/>
        <charset val="134"/>
      </rPr>
      <t>22解锁指定炮倍,23福利每日任务领奖
24拆红包，25角色升级，26捕获指定鱼</t>
    </r>
  </si>
  <si>
    <t xml:space="preserve">小手指示动作，
指示的按钮位置,0表示没有
201,锁定，202冰冻，203召唤
7抽奖,11免费金币,13炮台，
22炮解锁,23福利,24待拆红包
25角色升级
</t>
  </si>
  <si>
    <t>对应的文本描述</t>
  </si>
  <si>
    <t>对应的图片</t>
  </si>
  <si>
    <t>任务目标id
如果tasktype=2根据鱼的type走
没有鱼要求就写0；
如果tasktype=3填写2，表示捕鱼获得金币
如果tasktype=17根据鱼的type走
没有鱼要求就写0</t>
  </si>
  <si>
    <t>任务需求
目标的数量，没有就写0</t>
  </si>
  <si>
    <t>tasktype=2对应炮倍
填写0表示没有对应</t>
  </si>
  <si>
    <t>物品类型和奖励内容
固定物品此列用来展示掉落物品；
如果是a,b:表示从该闭区间随机1个</t>
  </si>
  <si>
    <t>话费券类型展示</t>
  </si>
  <si>
    <t>在任务完成时引导点击领奖
0否,1是</t>
  </si>
  <si>
    <t>任务名称，数据后台展示用</t>
  </si>
  <si>
    <t>新手任务节奏</t>
  </si>
  <si>
    <t>物品名称</t>
  </si>
  <si>
    <t>物品类型</t>
  </si>
  <si>
    <t>物品id</t>
  </si>
  <si>
    <r>
      <rPr>
        <sz val="9"/>
        <color theme="1"/>
        <rFont val="微软雅黑"/>
        <family val="2"/>
        <charset val="134"/>
      </rPr>
      <t xml:space="preserve">数量
</t>
    </r>
    <r>
      <rPr>
        <b/>
        <sz val="9"/>
        <color theme="1"/>
        <rFont val="微软雅黑"/>
        <family val="2"/>
        <charset val="134"/>
      </rPr>
      <t>也为显示的下限</t>
    </r>
  </si>
  <si>
    <t>人民币
价值</t>
  </si>
  <si>
    <t>数量</t>
  </si>
  <si>
    <r>
      <rPr>
        <sz val="9"/>
        <color theme="1"/>
        <rFont val="微软雅黑"/>
        <family val="2"/>
        <charset val="134"/>
      </rPr>
      <t xml:space="preserve">显示的
</t>
    </r>
    <r>
      <rPr>
        <b/>
        <sz val="9"/>
        <color theme="1"/>
        <rFont val="微软雅黑"/>
        <family val="2"/>
        <charset val="134"/>
      </rPr>
      <t>上限</t>
    </r>
  </si>
  <si>
    <t>人民币价值</t>
  </si>
  <si>
    <t>价值
钻石价值</t>
  </si>
  <si>
    <t>fish_icon_renyi</t>
  </si>
  <si>
    <t>捕获任意鱼：</t>
  </si>
  <si>
    <t>小黄鱼</t>
  </si>
  <si>
    <t>捕获任意鱼</t>
  </si>
  <si>
    <t>金币</t>
  </si>
  <si>
    <t>人民币</t>
  </si>
  <si>
    <t>捕鱼获得金币</t>
  </si>
  <si>
    <t>蝴蝶鱼</t>
  </si>
  <si>
    <t>开火N次</t>
  </si>
  <si>
    <t>钻石</t>
  </si>
  <si>
    <t>开火次数</t>
  </si>
  <si>
    <t>鲂鱼</t>
  </si>
  <si>
    <t>使用锁定</t>
  </si>
  <si>
    <t>fish_icon_jinbi</t>
  </si>
  <si>
    <t>使用数量</t>
  </si>
  <si>
    <t>锁定</t>
  </si>
  <si>
    <t>青衣</t>
  </si>
  <si>
    <t>fish_icon_kaihuo</t>
  </si>
  <si>
    <t>需要捕获数量</t>
  </si>
  <si>
    <t>冰冻</t>
  </si>
  <si>
    <t>鹦哥红</t>
  </si>
  <si>
    <t>召唤</t>
  </si>
  <si>
    <t>木瓜鱼</t>
  </si>
  <si>
    <t>狂暴</t>
  </si>
  <si>
    <t>fish_icon_daoju_01</t>
  </si>
  <si>
    <t>白饭鱼</t>
  </si>
  <si>
    <t>月亮宝石</t>
  </si>
  <si>
    <t>凤尾鱼</t>
  </si>
  <si>
    <t>超级武器1</t>
  </si>
  <si>
    <t>fish_icon_daoju_02</t>
  </si>
  <si>
    <t>比目鱼</t>
  </si>
  <si>
    <t>超级武器2</t>
  </si>
  <si>
    <t>绿鳍鱼</t>
  </si>
  <si>
    <t>超级武器3</t>
  </si>
  <si>
    <t>黑白魔</t>
  </si>
  <si>
    <t>超级武器4</t>
  </si>
  <si>
    <t>河豚</t>
  </si>
  <si>
    <t>章鱼</t>
  </si>
  <si>
    <t>2元话费卡</t>
  </si>
  <si>
    <t>星斑鱼</t>
  </si>
  <si>
    <t>高压锅</t>
  </si>
  <si>
    <t>蓝调调</t>
  </si>
  <si>
    <t>30元话费卡</t>
  </si>
  <si>
    <t>炮弹鱼</t>
  </si>
  <si>
    <t>50元话费卡</t>
  </si>
  <si>
    <t>狮子鱼</t>
  </si>
  <si>
    <t>活跃度</t>
  </si>
  <si>
    <t>大马哈鱼</t>
  </si>
  <si>
    <t>红包【恭】</t>
  </si>
  <si>
    <t>桃花水母</t>
  </si>
  <si>
    <t>红包【喜】</t>
  </si>
  <si>
    <t>蝙蝠鱼</t>
  </si>
  <si>
    <t>红包【发】</t>
  </si>
  <si>
    <t>baifanyu2</t>
  </si>
  <si>
    <t>红包【财】</t>
  </si>
  <si>
    <t>迦罗楼</t>
  </si>
  <si>
    <t>旗鱼</t>
  </si>
  <si>
    <t>鲨鱼</t>
  </si>
  <si>
    <t>黄金三角</t>
  </si>
  <si>
    <t>黄金乌贼</t>
  </si>
  <si>
    <t>黄金鲽鱼</t>
  </si>
  <si>
    <t>黄金龙虾</t>
  </si>
  <si>
    <t>黄金赑屃</t>
  </si>
  <si>
    <t>黄金鲸鲨</t>
  </si>
  <si>
    <t>黄金鳐鱼</t>
  </si>
  <si>
    <t>黄金虎鲸</t>
  </si>
  <si>
    <t>黄金锤头鲨</t>
  </si>
  <si>
    <t>蟹将军</t>
  </si>
  <si>
    <t>暴富鸭</t>
  </si>
  <si>
    <t>冰海精灵</t>
  </si>
  <si>
    <t>艾莎</t>
  </si>
  <si>
    <t>财神</t>
  </si>
  <si>
    <t>玄龙鲸</t>
  </si>
  <si>
    <t>招财进宝蟾</t>
  </si>
  <si>
    <t>雷神锤</t>
  </si>
  <si>
    <t>爆裂海胆</t>
  </si>
  <si>
    <t>聚宝盆</t>
  </si>
  <si>
    <t>漂流瓶</t>
  </si>
  <si>
    <t>龙舟</t>
  </si>
  <si>
    <t>福卡</t>
  </si>
  <si>
    <t>ic_fk</t>
  </si>
  <si>
    <t>使用冰冻</t>
    <phoneticPr fontId="20" type="noConversion"/>
  </si>
  <si>
    <t>使用召唤</t>
    <phoneticPr fontId="20" type="noConversion"/>
  </si>
  <si>
    <t>捕获黄金鱼</t>
  </si>
  <si>
    <t>捕获黄金鱼</t>
    <phoneticPr fontId="20" type="noConversion"/>
  </si>
  <si>
    <t>fish_icon_huangjin</t>
  </si>
  <si>
    <t>fish_icon_daoju_04</t>
  </si>
  <si>
    <t>fish_icon_kaipao</t>
  </si>
  <si>
    <t>锁定</t>
    <phoneticPr fontId="20" type="noConversion"/>
  </si>
  <si>
    <t>冰冻</t>
    <phoneticPr fontId="20" type="noConversion"/>
  </si>
  <si>
    <t>5元话费卡</t>
  </si>
  <si>
    <t>双轮</t>
  </si>
  <si>
    <t>橄榄油</t>
  </si>
  <si>
    <t>米面礼包</t>
  </si>
  <si>
    <t>买单券</t>
  </si>
  <si>
    <t>狂暴</t>
    <phoneticPr fontId="20" type="noConversion"/>
  </si>
  <si>
    <t>捕鱼获得金币</t>
    <phoneticPr fontId="20" type="noConversion"/>
  </si>
  <si>
    <t>捕获任意鱼</t>
    <phoneticPr fontId="20" type="noConversion"/>
  </si>
  <si>
    <t>捕鱼获得金币</t>
    <phoneticPr fontId="20" type="noConversion"/>
  </si>
  <si>
    <t>使用锁定</t>
    <phoneticPr fontId="20" type="noConversion"/>
  </si>
  <si>
    <t>召唤</t>
    <phoneticPr fontId="20" type="noConversion"/>
  </si>
  <si>
    <t>使用5炮及以上捕获任意鱼</t>
    <phoneticPr fontId="20" type="noConversion"/>
  </si>
  <si>
    <t>使用10炮及以上捕获任意鱼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</si>
</sst>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宋体"/>
      <charset val="134"/>
      <scheme val="minor"/>
    </font>
    <font>
      <sz val="11"/>
      <color rgb="FF7030A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7030A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  <font>
      <b/>
      <sz val="10"/>
      <color rgb="FF00B050"/>
      <name val="微软雅黑"/>
      <family val="2"/>
      <charset val="134"/>
    </font>
    <font>
      <sz val="8"/>
      <color theme="1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sz val="9"/>
      <color rgb="FF7030A0"/>
      <name val="微软雅黑"/>
      <family val="2"/>
      <charset val="134"/>
    </font>
    <font>
      <b/>
      <sz val="9"/>
      <color rgb="FF7030A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89013336588644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3" tint="0.799829096346934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1" fillId="0" borderId="0" xfId="0" applyFont="1"/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3" fillId="3" borderId="0" xfId="0" applyFont="1" applyFill="1" applyAlignment="1">
      <alignment vertical="center" wrapText="1"/>
    </xf>
    <xf numFmtId="0" fontId="7" fillId="0" borderId="0" xfId="0" applyFont="1" applyFill="1" applyAlignment="1">
      <alignment horizontal="left"/>
    </xf>
    <xf numFmtId="0" fontId="7" fillId="0" borderId="1" xfId="0" applyFont="1" applyFill="1" applyBorder="1" applyAlignment="1">
      <alignment vertical="center"/>
    </xf>
    <xf numFmtId="0" fontId="7" fillId="6" borderId="0" xfId="0" applyFont="1" applyFill="1" applyAlignment="1">
      <alignment horizontal="left"/>
    </xf>
    <xf numFmtId="0" fontId="8" fillId="0" borderId="0" xfId="0" applyFont="1"/>
    <xf numFmtId="0" fontId="7" fillId="0" borderId="0" xfId="0" applyFont="1"/>
    <xf numFmtId="0" fontId="7" fillId="7" borderId="1" xfId="0" applyFont="1" applyFill="1" applyBorder="1" applyAlignment="1">
      <alignment vertical="center"/>
    </xf>
    <xf numFmtId="0" fontId="7" fillId="8" borderId="0" xfId="0" applyFont="1" applyFill="1" applyAlignment="1">
      <alignment horizontal="left"/>
    </xf>
    <xf numFmtId="0" fontId="7" fillId="0" borderId="0" xfId="0" applyFont="1" applyFill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2" fillId="6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/>
    </xf>
    <xf numFmtId="0" fontId="5" fillId="10" borderId="0" xfId="0" applyFont="1" applyFill="1" applyAlignment="1">
      <alignment horizontal="left"/>
    </xf>
    <xf numFmtId="0" fontId="5" fillId="10" borderId="0" xfId="0" applyFont="1" applyFill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7" fillId="6" borderId="1" xfId="0" applyFont="1" applyFill="1" applyBorder="1" applyAlignment="1">
      <alignment vertical="center"/>
    </xf>
    <xf numFmtId="0" fontId="9" fillId="9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1">
    <cellStyle name="常规" xfId="0" builtinId="0"/>
  </cellStyles>
  <dxfs count="120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01"/>
  <sheetViews>
    <sheetView tabSelected="1" topLeftCell="L14" workbookViewId="0">
      <selection activeCell="AB64" sqref="AB64"/>
    </sheetView>
  </sheetViews>
  <sheetFormatPr defaultColWidth="9" defaultRowHeight="14.4" x14ac:dyDescent="0.25"/>
  <cols>
    <col min="1" max="3" width="9" customWidth="1"/>
    <col min="4" max="4" width="30.109375" customWidth="1"/>
    <col min="5" max="5" width="23" customWidth="1"/>
    <col min="6" max="6" width="14.6640625" customWidth="1"/>
    <col min="7" max="7" width="20.33203125" bestFit="1" customWidth="1"/>
    <col min="8" max="8" width="20.33203125" customWidth="1"/>
    <col min="9" max="9" width="11.44140625" bestFit="1" customWidth="1"/>
    <col min="10" max="10" width="9.6640625" customWidth="1"/>
    <col min="11" max="11" width="15.88671875" customWidth="1"/>
    <col min="12" max="13" width="11.6640625" customWidth="1"/>
    <col min="14" max="14" width="22.6640625" bestFit="1" customWidth="1"/>
    <col min="15" max="15" width="11.6640625" customWidth="1"/>
    <col min="16" max="16" width="14.109375" customWidth="1"/>
    <col min="17" max="18" width="26.5546875" customWidth="1"/>
    <col min="19" max="20" width="11.77734375" customWidth="1"/>
    <col min="21" max="21" width="4.109375" customWidth="1"/>
    <col min="22" max="22" width="11.6640625" customWidth="1"/>
    <col min="23" max="23" width="5.77734375" customWidth="1"/>
    <col min="24" max="24" width="7" customWidth="1"/>
    <col min="25" max="25" width="3.88671875" customWidth="1"/>
    <col min="26" max="26" width="4" bestFit="1" customWidth="1"/>
    <col min="27" max="27" width="26.77734375" customWidth="1"/>
    <col min="28" max="28" width="11.44140625" bestFit="1" customWidth="1"/>
    <col min="29" max="29" width="11.44140625" customWidth="1"/>
    <col min="30" max="31" width="7.44140625" customWidth="1"/>
    <col min="32" max="32" width="5.88671875" customWidth="1"/>
    <col min="33" max="33" width="8.77734375" customWidth="1"/>
    <col min="34" max="34" width="6" customWidth="1"/>
    <col min="35" max="36" width="7.44140625" customWidth="1"/>
    <col min="37" max="37" width="5.88671875" customWidth="1"/>
    <col min="38" max="38" width="4.44140625" customWidth="1"/>
    <col min="39" max="40" width="6" customWidth="1"/>
  </cols>
  <sheetData>
    <row r="1" spans="1:47" ht="15.6" x14ac:dyDescent="0.35">
      <c r="A1" s="3" t="s">
        <v>0</v>
      </c>
      <c r="B1" s="4" t="s">
        <v>0</v>
      </c>
      <c r="C1" s="4" t="s">
        <v>0</v>
      </c>
      <c r="D1" s="3" t="s">
        <v>0</v>
      </c>
      <c r="E1" s="3" t="s">
        <v>1</v>
      </c>
      <c r="F1" s="3" t="s">
        <v>1</v>
      </c>
      <c r="G1" s="3" t="s">
        <v>1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1</v>
      </c>
      <c r="M1" s="3" t="s">
        <v>1</v>
      </c>
      <c r="N1" s="13" t="s">
        <v>2</v>
      </c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15.6" x14ac:dyDescent="0.35">
      <c r="A2" s="5" t="s">
        <v>3</v>
      </c>
      <c r="B2" s="3" t="s">
        <v>4</v>
      </c>
      <c r="C2" s="3" t="s">
        <v>3</v>
      </c>
      <c r="D2" s="5" t="s">
        <v>4</v>
      </c>
      <c r="E2" s="5" t="s">
        <v>3</v>
      </c>
      <c r="F2" s="5" t="s">
        <v>4</v>
      </c>
      <c r="G2" s="5" t="s">
        <v>4</v>
      </c>
      <c r="H2" s="5" t="s">
        <v>4</v>
      </c>
      <c r="I2" s="5" t="s">
        <v>4</v>
      </c>
      <c r="J2" s="5" t="s">
        <v>4</v>
      </c>
      <c r="K2" s="5" t="s">
        <v>4</v>
      </c>
      <c r="L2" s="5" t="s">
        <v>4</v>
      </c>
      <c r="M2" s="5" t="s">
        <v>3</v>
      </c>
      <c r="N2" s="5" t="s">
        <v>4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>
        <f>3*60*6</f>
        <v>1080</v>
      </c>
      <c r="AB2" s="8"/>
      <c r="AC2" s="8"/>
      <c r="AD2" s="24" t="s">
        <v>5</v>
      </c>
      <c r="AE2" s="25"/>
      <c r="AF2" s="25"/>
      <c r="AG2" s="10"/>
      <c r="AH2" s="10"/>
      <c r="AI2" s="24" t="s">
        <v>5</v>
      </c>
      <c r="AJ2" s="25"/>
      <c r="AK2" s="25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15.6" x14ac:dyDescent="0.35">
      <c r="A3" s="5" t="s">
        <v>6</v>
      </c>
      <c r="B3" s="3" t="s">
        <v>7</v>
      </c>
      <c r="C3" s="3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15</v>
      </c>
      <c r="K3" s="5" t="s">
        <v>16</v>
      </c>
      <c r="L3" s="5" t="s">
        <v>17</v>
      </c>
      <c r="M3" s="5" t="s">
        <v>18</v>
      </c>
      <c r="N3" s="14" t="s">
        <v>19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D3" s="56" t="s">
        <v>20</v>
      </c>
      <c r="AE3" s="56"/>
      <c r="AF3" s="56"/>
      <c r="AG3" s="56"/>
      <c r="AH3" s="56"/>
      <c r="AI3" s="57" t="s">
        <v>21</v>
      </c>
      <c r="AJ3" s="57"/>
      <c r="AK3" s="57"/>
      <c r="AL3" s="57"/>
      <c r="AM3" s="57"/>
      <c r="AN3" s="57"/>
      <c r="AO3" s="10"/>
      <c r="AP3" s="10"/>
      <c r="AQ3" s="10"/>
      <c r="AR3" s="10"/>
      <c r="AS3" s="10"/>
      <c r="AT3" s="10"/>
      <c r="AU3" s="10"/>
    </row>
    <row r="4" spans="1:47" ht="181.2" x14ac:dyDescent="0.35">
      <c r="A4" s="6" t="s">
        <v>22</v>
      </c>
      <c r="B4" s="7" t="s">
        <v>23</v>
      </c>
      <c r="C4" s="7" t="s">
        <v>24</v>
      </c>
      <c r="D4" s="6" t="s">
        <v>25</v>
      </c>
      <c r="E4" s="6" t="s">
        <v>26</v>
      </c>
      <c r="F4" s="6" t="s">
        <v>27</v>
      </c>
      <c r="G4" s="6" t="s">
        <v>28</v>
      </c>
      <c r="H4" s="6" t="s">
        <v>29</v>
      </c>
      <c r="I4" s="6" t="s">
        <v>30</v>
      </c>
      <c r="J4" s="6" t="s">
        <v>31</v>
      </c>
      <c r="K4" s="6" t="s">
        <v>32</v>
      </c>
      <c r="L4" s="6" t="s">
        <v>33</v>
      </c>
      <c r="M4" s="6" t="s">
        <v>34</v>
      </c>
      <c r="N4" s="15" t="s">
        <v>35</v>
      </c>
      <c r="O4" s="8"/>
      <c r="P4" s="8"/>
      <c r="Q4" s="8"/>
      <c r="R4" s="8"/>
      <c r="S4" s="8"/>
      <c r="T4" s="8"/>
      <c r="U4" s="8"/>
      <c r="V4" s="8"/>
      <c r="W4" s="8"/>
      <c r="X4" s="8"/>
      <c r="Y4" s="26"/>
      <c r="Z4" s="26"/>
      <c r="AA4" s="27" t="s">
        <v>36</v>
      </c>
      <c r="AB4" s="28"/>
      <c r="AC4" s="28"/>
      <c r="AD4" s="29" t="s">
        <v>37</v>
      </c>
      <c r="AE4" s="30" t="s">
        <v>38</v>
      </c>
      <c r="AF4" s="30" t="s">
        <v>39</v>
      </c>
      <c r="AG4" s="34" t="s">
        <v>40</v>
      </c>
      <c r="AH4" s="35" t="s">
        <v>41</v>
      </c>
      <c r="AI4" s="29" t="s">
        <v>37</v>
      </c>
      <c r="AJ4" s="30" t="s">
        <v>38</v>
      </c>
      <c r="AK4" s="30" t="s">
        <v>39</v>
      </c>
      <c r="AL4" s="30" t="s">
        <v>42</v>
      </c>
      <c r="AM4" s="34" t="s">
        <v>43</v>
      </c>
      <c r="AN4" s="35" t="s">
        <v>41</v>
      </c>
      <c r="AO4" s="42"/>
      <c r="AP4" s="42"/>
      <c r="AQ4" s="43">
        <v>0</v>
      </c>
      <c r="AR4" s="43" t="s">
        <v>44</v>
      </c>
      <c r="AS4" s="43" t="s">
        <v>45</v>
      </c>
      <c r="AT4" s="43" t="s">
        <v>38</v>
      </c>
      <c r="AU4" s="43" t="s">
        <v>6</v>
      </c>
    </row>
    <row r="5" spans="1:47" ht="15.6" x14ac:dyDescent="0.35">
      <c r="A5" s="8">
        <v>101</v>
      </c>
      <c r="B5" s="8"/>
      <c r="C5" s="8">
        <f t="shared" ref="C5:C18" si="0">A6</f>
        <v>102</v>
      </c>
      <c r="D5" s="47">
        <v>2</v>
      </c>
      <c r="E5" s="9">
        <v>0</v>
      </c>
      <c r="F5" s="11" t="str">
        <f t="shared" ref="F5:F56" si="1">IF(AND(D5=2,H5=4),"newTask_"&amp;D5&amp;"_"&amp;H5,IF(AND(D5=2,J5&gt;0),"newTask_"&amp;D5&amp;"_1","newTask_"&amp;D5))</f>
        <v>newTask_2</v>
      </c>
      <c r="G5" s="48" t="s">
        <v>46</v>
      </c>
      <c r="H5" s="9">
        <v>0</v>
      </c>
      <c r="I5" s="9">
        <f>AB5</f>
        <v>10</v>
      </c>
      <c r="J5" s="9">
        <f>AC5</f>
        <v>0</v>
      </c>
      <c r="K5" s="10" t="str">
        <f>IF(AI5="",AE5&amp;"|"&amp;AF5&amp;"|"&amp;AG5,AE5&amp;"|"&amp;AF5&amp;"|"&amp;AG5&amp;","&amp;AJ5&amp;"|"&amp;AK5&amp;"|"&amp;AL5)</f>
        <v>2|1001|1</v>
      </c>
      <c r="L5" s="10" t="str">
        <f>IF(AI5="",TRIM(""),AG5&amp;","&amp;AM5)</f>
        <v/>
      </c>
      <c r="M5" s="10">
        <v>1</v>
      </c>
      <c r="N5" s="10" t="str">
        <f>IF(Q5&lt;&gt;0,Q5,"")&amp;R5</f>
        <v>捕获任意鱼：10</v>
      </c>
      <c r="O5" s="10">
        <v>2</v>
      </c>
      <c r="P5" s="10" t="s">
        <v>47</v>
      </c>
      <c r="Q5" s="10">
        <f t="shared" ref="Q5:Q36" si="2">IF(AND(D5=2,J5&gt;0),"使用"&amp;J5&amp;"炮及以上",IF(D5=20,VLOOKUP(H5,S:T,2,0),IF(D5=26,VLOOKUP(H5,U:V,2,0),0)))</f>
        <v>0</v>
      </c>
      <c r="R5" s="10" t="str">
        <f t="shared" ref="R5:R36" si="3">IF(AND(D5=2,H5=4),"捕获黄金鱼"&amp;I5,VLOOKUP(D5,O:P,2,0)&amp;I5)</f>
        <v>捕获任意鱼：10</v>
      </c>
      <c r="S5" s="10"/>
      <c r="T5" s="10"/>
      <c r="U5" s="16">
        <v>1</v>
      </c>
      <c r="V5" s="17" t="s">
        <v>48</v>
      </c>
      <c r="W5" s="10"/>
      <c r="X5" s="10"/>
      <c r="Y5" s="8"/>
      <c r="Z5" s="8">
        <v>1</v>
      </c>
      <c r="AA5" s="46" t="s">
        <v>49</v>
      </c>
      <c r="AB5" s="8">
        <v>10</v>
      </c>
      <c r="AC5" s="8"/>
      <c r="AD5" s="31" t="s">
        <v>134</v>
      </c>
      <c r="AE5" s="32">
        <f t="shared" ref="AE5:AE36" si="4">VLOOKUP(AD5,AQ$1:AU$27,4,0)</f>
        <v>2</v>
      </c>
      <c r="AF5" s="32">
        <f t="shared" ref="AF5:AF36" si="5">VLOOKUP(AD5,AQ$1:AU$27,5,0)</f>
        <v>1001</v>
      </c>
      <c r="AG5" s="36">
        <v>1</v>
      </c>
      <c r="AH5" s="37">
        <f t="shared" ref="AH5:AH36" si="6">VLOOKUP(AD5,AQ$1:AU$27,2,0)*AG5</f>
        <v>0.2</v>
      </c>
      <c r="AI5" s="31"/>
      <c r="AJ5" s="32"/>
      <c r="AK5" s="32"/>
      <c r="AL5" s="36"/>
      <c r="AM5" s="38"/>
      <c r="AN5" s="37"/>
      <c r="AO5" s="10"/>
      <c r="AP5" s="10"/>
      <c r="AQ5" s="49" t="s">
        <v>51</v>
      </c>
      <c r="AR5" s="43">
        <v>1</v>
      </c>
      <c r="AS5" s="43">
        <v>10</v>
      </c>
      <c r="AT5" s="43">
        <v>1</v>
      </c>
      <c r="AU5" s="52"/>
    </row>
    <row r="6" spans="1:47" ht="15.6" x14ac:dyDescent="0.35">
      <c r="A6" s="8">
        <v>102</v>
      </c>
      <c r="B6" s="8"/>
      <c r="C6" s="8">
        <f t="shared" si="0"/>
        <v>103</v>
      </c>
      <c r="D6" s="47">
        <v>19</v>
      </c>
      <c r="E6" s="9">
        <v>0</v>
      </c>
      <c r="F6" s="11" t="str">
        <f t="shared" si="1"/>
        <v>newTask_19</v>
      </c>
      <c r="G6" s="48" t="s">
        <v>63</v>
      </c>
      <c r="H6" s="9">
        <v>0</v>
      </c>
      <c r="I6" s="9">
        <f t="shared" ref="I6:I57" si="7">AB6</f>
        <v>50</v>
      </c>
      <c r="J6" s="9">
        <f t="shared" ref="J6:J57" si="8">AC6</f>
        <v>0</v>
      </c>
      <c r="K6" s="10" t="str">
        <f>IF(AI6="",AE6&amp;"|"&amp;AF6&amp;"|"&amp;AG6,AE6&amp;"|"&amp;AF6&amp;"|"&amp;AG6&amp;","&amp;AJ6&amp;"|"&amp;AK6&amp;"|"&amp;AL6)</f>
        <v>2|1002|1</v>
      </c>
      <c r="L6" s="10" t="str">
        <f t="shared" ref="L6:L16" si="9">IF(AI6="",TRIM(""),AG6&amp;","&amp;AM6)</f>
        <v/>
      </c>
      <c r="M6" s="10">
        <v>1</v>
      </c>
      <c r="N6" s="10" t="str">
        <f t="shared" ref="N6:N16" si="10">IF(Q6&lt;&gt;0,Q6,"")&amp;R6</f>
        <v>开火次数50</v>
      </c>
      <c r="O6" s="10">
        <v>3</v>
      </c>
      <c r="P6" s="10" t="s">
        <v>52</v>
      </c>
      <c r="Q6" s="10">
        <f t="shared" si="2"/>
        <v>0</v>
      </c>
      <c r="R6" s="10" t="str">
        <f t="shared" si="3"/>
        <v>开火次数50</v>
      </c>
      <c r="S6" s="10"/>
      <c r="T6" s="10"/>
      <c r="U6" s="16">
        <v>2</v>
      </c>
      <c r="V6" s="17" t="s">
        <v>53</v>
      </c>
      <c r="W6" s="10"/>
      <c r="X6" s="10"/>
      <c r="Y6" s="8"/>
      <c r="Z6" s="8">
        <v>2</v>
      </c>
      <c r="AA6" s="46" t="s">
        <v>54</v>
      </c>
      <c r="AB6" s="8">
        <v>50</v>
      </c>
      <c r="AC6" s="8"/>
      <c r="AD6" s="31" t="s">
        <v>135</v>
      </c>
      <c r="AE6" s="32">
        <f t="shared" si="4"/>
        <v>2</v>
      </c>
      <c r="AF6" s="32">
        <f t="shared" si="5"/>
        <v>1002</v>
      </c>
      <c r="AG6" s="36">
        <v>1</v>
      </c>
      <c r="AH6" s="37">
        <f t="shared" si="6"/>
        <v>0.5</v>
      </c>
      <c r="AI6" s="31"/>
      <c r="AJ6" s="32"/>
      <c r="AK6" s="32"/>
      <c r="AL6" s="36"/>
      <c r="AM6" s="38"/>
      <c r="AN6" s="37"/>
      <c r="AO6" s="10"/>
      <c r="AP6" s="10"/>
      <c r="AQ6" s="49" t="s">
        <v>55</v>
      </c>
      <c r="AR6" s="43">
        <f>AR7*20000</f>
        <v>0.1</v>
      </c>
      <c r="AS6" s="43">
        <f>AS7*20000</f>
        <v>1</v>
      </c>
      <c r="AT6" s="43">
        <v>1</v>
      </c>
      <c r="AU6" s="52">
        <v>1</v>
      </c>
    </row>
    <row r="7" spans="1:47" ht="15.6" x14ac:dyDescent="0.35">
      <c r="A7" s="8">
        <v>103</v>
      </c>
      <c r="B7" s="8"/>
      <c r="C7" s="8">
        <f t="shared" si="0"/>
        <v>104</v>
      </c>
      <c r="D7" s="47">
        <v>20</v>
      </c>
      <c r="E7" s="9">
        <v>201</v>
      </c>
      <c r="F7" s="11" t="str">
        <f t="shared" si="1"/>
        <v>newTask_20</v>
      </c>
      <c r="G7" s="48" t="s">
        <v>70</v>
      </c>
      <c r="H7" s="9">
        <v>1001</v>
      </c>
      <c r="I7" s="9">
        <f t="shared" si="7"/>
        <v>1</v>
      </c>
      <c r="J7" s="9">
        <f t="shared" si="8"/>
        <v>0</v>
      </c>
      <c r="K7" s="10" t="str">
        <f>IF(AI7="",AE7&amp;"|"&amp;AF7&amp;"|"&amp;AG7,AE7&amp;"|"&amp;AF7&amp;"|"&amp;AG7&amp;","&amp;AJ7&amp;"|"&amp;AK7&amp;"|"&amp;AL7)</f>
        <v>2|1004|1</v>
      </c>
      <c r="L7" s="10" t="str">
        <f t="shared" si="9"/>
        <v/>
      </c>
      <c r="M7" s="10">
        <v>1</v>
      </c>
      <c r="N7" s="10" t="str">
        <f t="shared" si="10"/>
        <v>锁定使用数量1</v>
      </c>
      <c r="O7" s="10">
        <v>19</v>
      </c>
      <c r="P7" s="10" t="s">
        <v>56</v>
      </c>
      <c r="Q7" s="10" t="str">
        <f t="shared" si="2"/>
        <v>锁定</v>
      </c>
      <c r="R7" s="10" t="str">
        <f t="shared" si="3"/>
        <v>使用数量1</v>
      </c>
      <c r="S7" s="10"/>
      <c r="T7" s="10"/>
      <c r="U7" s="16">
        <v>3</v>
      </c>
      <c r="V7" s="17" t="s">
        <v>57</v>
      </c>
      <c r="W7" s="10"/>
      <c r="X7" s="10"/>
      <c r="Y7" s="8"/>
      <c r="Z7" s="8">
        <v>3</v>
      </c>
      <c r="AA7" s="46" t="s">
        <v>58</v>
      </c>
      <c r="AB7" s="8">
        <v>1</v>
      </c>
      <c r="AC7" s="8"/>
      <c r="AD7" s="31" t="s">
        <v>146</v>
      </c>
      <c r="AE7" s="32">
        <f t="shared" si="4"/>
        <v>2</v>
      </c>
      <c r="AF7" s="32">
        <f t="shared" si="5"/>
        <v>1004</v>
      </c>
      <c r="AG7" s="36">
        <v>1</v>
      </c>
      <c r="AH7" s="37">
        <f t="shared" si="6"/>
        <v>0.2</v>
      </c>
      <c r="AI7" s="31"/>
      <c r="AJ7" s="32"/>
      <c r="AK7" s="32"/>
      <c r="AL7" s="36"/>
      <c r="AM7" s="38"/>
      <c r="AN7" s="37"/>
      <c r="AO7" s="10"/>
      <c r="AP7" s="44"/>
      <c r="AQ7" s="49" t="s">
        <v>50</v>
      </c>
      <c r="AR7" s="43">
        <f>1/200000</f>
        <v>5.0000000000000004E-6</v>
      </c>
      <c r="AS7" s="43">
        <f>1/20000</f>
        <v>5.0000000000000002E-5</v>
      </c>
      <c r="AT7" s="43">
        <v>1</v>
      </c>
      <c r="AU7" s="52">
        <v>2</v>
      </c>
    </row>
    <row r="8" spans="1:47" ht="15.6" x14ac:dyDescent="0.35">
      <c r="A8" s="8">
        <v>104</v>
      </c>
      <c r="B8" s="8"/>
      <c r="C8" s="8">
        <f t="shared" si="0"/>
        <v>105</v>
      </c>
      <c r="D8" s="47">
        <v>3</v>
      </c>
      <c r="E8" s="9">
        <v>0</v>
      </c>
      <c r="F8" s="11" t="str">
        <f t="shared" si="1"/>
        <v>newTask_3</v>
      </c>
      <c r="G8" s="48" t="s">
        <v>59</v>
      </c>
      <c r="H8" s="9">
        <v>2</v>
      </c>
      <c r="I8" s="9">
        <f t="shared" si="7"/>
        <v>200</v>
      </c>
      <c r="J8" s="9">
        <f t="shared" si="8"/>
        <v>0</v>
      </c>
      <c r="K8" s="10" t="str">
        <f>IF(AI8="",AE8&amp;"|"&amp;AF8&amp;"|"&amp;AG8,AE8&amp;"|"&amp;AF8&amp;"|"&amp;AG8&amp;","&amp;AJ8&amp;"|"&amp;AK8&amp;"|"&amp;AL8)</f>
        <v>2|1001|1</v>
      </c>
      <c r="L8" s="10" t="str">
        <f t="shared" si="9"/>
        <v/>
      </c>
      <c r="M8" s="10">
        <f t="shared" ref="M8:M16" si="11">IF(L8&lt;&gt;"",1,0)</f>
        <v>0</v>
      </c>
      <c r="N8" s="10" t="str">
        <f t="shared" si="10"/>
        <v>捕鱼获得金币200</v>
      </c>
      <c r="O8" s="10">
        <v>20</v>
      </c>
      <c r="P8" s="10" t="s">
        <v>60</v>
      </c>
      <c r="Q8" s="10">
        <f t="shared" si="2"/>
        <v>0</v>
      </c>
      <c r="R8" s="10" t="str">
        <f t="shared" si="3"/>
        <v>捕鱼获得金币200</v>
      </c>
      <c r="S8" s="10">
        <v>1001</v>
      </c>
      <c r="T8" s="10" t="s">
        <v>61</v>
      </c>
      <c r="U8" s="16">
        <v>4</v>
      </c>
      <c r="V8" s="17" t="s">
        <v>62</v>
      </c>
      <c r="W8" s="10"/>
      <c r="X8" s="10"/>
      <c r="Y8" s="8"/>
      <c r="Z8" s="8">
        <v>4</v>
      </c>
      <c r="AA8" s="46" t="s">
        <v>142</v>
      </c>
      <c r="AB8" s="46">
        <v>200</v>
      </c>
      <c r="AC8" s="46"/>
      <c r="AD8" s="31" t="s">
        <v>61</v>
      </c>
      <c r="AE8" s="32">
        <f t="shared" si="4"/>
        <v>2</v>
      </c>
      <c r="AF8" s="32">
        <f t="shared" si="5"/>
        <v>1001</v>
      </c>
      <c r="AG8" s="36">
        <v>1</v>
      </c>
      <c r="AH8" s="37">
        <f t="shared" si="6"/>
        <v>0.2</v>
      </c>
      <c r="AI8" s="31"/>
      <c r="AJ8" s="32"/>
      <c r="AK8" s="32"/>
      <c r="AL8" s="36"/>
      <c r="AM8" s="38"/>
      <c r="AN8" s="37"/>
      <c r="AO8" s="10"/>
      <c r="AP8" s="10"/>
      <c r="AQ8" s="49" t="s">
        <v>61</v>
      </c>
      <c r="AR8" s="43">
        <f t="shared" ref="AR8:AR19" si="12">AS8/10</f>
        <v>0.2</v>
      </c>
      <c r="AS8" s="43">
        <v>2</v>
      </c>
      <c r="AT8" s="43">
        <v>2</v>
      </c>
      <c r="AU8" s="52">
        <v>1001</v>
      </c>
    </row>
    <row r="9" spans="1:47" ht="15.6" x14ac:dyDescent="0.35">
      <c r="A9" s="8">
        <v>105</v>
      </c>
      <c r="B9" s="8"/>
      <c r="C9" s="8">
        <f t="shared" si="0"/>
        <v>106</v>
      </c>
      <c r="D9" s="47">
        <v>2</v>
      </c>
      <c r="E9" s="9">
        <v>0</v>
      </c>
      <c r="F9" s="11" t="str">
        <f t="shared" si="1"/>
        <v>newTask_2_1</v>
      </c>
      <c r="G9" s="48" t="s">
        <v>46</v>
      </c>
      <c r="H9" s="9">
        <v>0</v>
      </c>
      <c r="I9" s="9">
        <f t="shared" si="7"/>
        <v>15</v>
      </c>
      <c r="J9" s="9">
        <f t="shared" si="8"/>
        <v>5</v>
      </c>
      <c r="K9" s="10" t="str">
        <f>IF(AI9="",AE9&amp;"|"&amp;AF9&amp;"|"&amp;AG9,AE9&amp;"|"&amp;AF9&amp;"|"&amp;AG9&amp;","&amp;AJ9&amp;"|"&amp;AK9&amp;"|"&amp;AL9)</f>
        <v>2|1002|1</v>
      </c>
      <c r="L9" s="10" t="str">
        <f t="shared" si="9"/>
        <v/>
      </c>
      <c r="M9" s="10">
        <f t="shared" si="11"/>
        <v>0</v>
      </c>
      <c r="N9" s="10" t="str">
        <f t="shared" si="10"/>
        <v>使用5炮及以上捕获任意鱼：15</v>
      </c>
      <c r="O9" s="10">
        <v>26</v>
      </c>
      <c r="P9" s="10" t="s">
        <v>64</v>
      </c>
      <c r="Q9" s="10" t="str">
        <f t="shared" si="2"/>
        <v>使用5炮及以上</v>
      </c>
      <c r="R9" s="10" t="str">
        <f t="shared" si="3"/>
        <v>捕获任意鱼：15</v>
      </c>
      <c r="S9" s="10">
        <v>1002</v>
      </c>
      <c r="T9" s="10" t="s">
        <v>65</v>
      </c>
      <c r="U9" s="16">
        <v>5</v>
      </c>
      <c r="V9" s="17" t="s">
        <v>66</v>
      </c>
      <c r="W9" s="10"/>
      <c r="X9" s="10"/>
      <c r="Y9" s="8"/>
      <c r="Z9" s="8">
        <v>5</v>
      </c>
      <c r="AA9" s="46" t="s">
        <v>147</v>
      </c>
      <c r="AB9" s="16">
        <v>15</v>
      </c>
      <c r="AC9" s="16">
        <v>5</v>
      </c>
      <c r="AD9" s="31" t="s">
        <v>65</v>
      </c>
      <c r="AE9" s="32">
        <f t="shared" si="4"/>
        <v>2</v>
      </c>
      <c r="AF9" s="32">
        <f t="shared" si="5"/>
        <v>1002</v>
      </c>
      <c r="AG9" s="36">
        <v>1</v>
      </c>
      <c r="AH9" s="37">
        <f t="shared" si="6"/>
        <v>0.5</v>
      </c>
      <c r="AI9" s="31"/>
      <c r="AJ9" s="32"/>
      <c r="AK9" s="32"/>
      <c r="AL9" s="36"/>
      <c r="AM9" s="38"/>
      <c r="AN9" s="37"/>
      <c r="AO9" s="10"/>
      <c r="AP9" s="10"/>
      <c r="AQ9" s="49" t="s">
        <v>65</v>
      </c>
      <c r="AR9" s="43">
        <f t="shared" si="12"/>
        <v>0.5</v>
      </c>
      <c r="AS9" s="43">
        <v>5</v>
      </c>
      <c r="AT9" s="43">
        <v>2</v>
      </c>
      <c r="AU9" s="52">
        <v>1002</v>
      </c>
    </row>
    <row r="10" spans="1:47" ht="15.6" x14ac:dyDescent="0.35">
      <c r="A10" s="8">
        <v>106</v>
      </c>
      <c r="B10" s="8"/>
      <c r="C10" s="8">
        <f t="shared" si="0"/>
        <v>107</v>
      </c>
      <c r="D10" s="47">
        <v>19</v>
      </c>
      <c r="E10" s="9">
        <v>0</v>
      </c>
      <c r="F10" s="11" t="str">
        <f t="shared" si="1"/>
        <v>newTask_19</v>
      </c>
      <c r="G10" s="48" t="s">
        <v>63</v>
      </c>
      <c r="H10" s="9">
        <v>0</v>
      </c>
      <c r="I10" s="9">
        <f t="shared" si="7"/>
        <v>75</v>
      </c>
      <c r="J10" s="9">
        <f t="shared" si="8"/>
        <v>0</v>
      </c>
      <c r="K10" s="10" t="str">
        <f t="shared" ref="K10:K16" si="13">IF(AI10="",AE10&amp;"|"&amp;AF10&amp;"|"&amp;AG10,AE10&amp;"|"&amp;AF10&amp;"|"&amp;AG10&amp;","&amp;AJ10&amp;"|"&amp;AK10&amp;"|"&amp;AL10)</f>
        <v>2|1004|1</v>
      </c>
      <c r="L10" s="10" t="str">
        <f t="shared" si="9"/>
        <v/>
      </c>
      <c r="M10" s="10">
        <f t="shared" si="11"/>
        <v>0</v>
      </c>
      <c r="N10" s="10" t="str">
        <f t="shared" si="10"/>
        <v>开火次数75</v>
      </c>
      <c r="O10" s="10"/>
      <c r="P10" s="10"/>
      <c r="Q10" s="10">
        <f t="shared" si="2"/>
        <v>0</v>
      </c>
      <c r="R10" s="10" t="str">
        <f t="shared" si="3"/>
        <v>开火次数75</v>
      </c>
      <c r="S10" s="10">
        <v>1003</v>
      </c>
      <c r="T10" s="10" t="s">
        <v>69</v>
      </c>
      <c r="U10" s="16">
        <v>6</v>
      </c>
      <c r="V10" s="17" t="s">
        <v>68</v>
      </c>
      <c r="W10" s="10"/>
      <c r="X10" s="10"/>
      <c r="Y10" s="8"/>
      <c r="Z10" s="8">
        <v>6</v>
      </c>
      <c r="AA10" s="46" t="s">
        <v>54</v>
      </c>
      <c r="AB10" s="16">
        <v>75</v>
      </c>
      <c r="AC10" s="16"/>
      <c r="AD10" s="31" t="s">
        <v>67</v>
      </c>
      <c r="AE10" s="32">
        <f t="shared" si="4"/>
        <v>2</v>
      </c>
      <c r="AF10" s="32">
        <f t="shared" si="5"/>
        <v>1004</v>
      </c>
      <c r="AG10" s="36">
        <v>1</v>
      </c>
      <c r="AH10" s="37">
        <f t="shared" si="6"/>
        <v>0.2</v>
      </c>
      <c r="AI10" s="31"/>
      <c r="AJ10" s="32"/>
      <c r="AK10" s="32"/>
      <c r="AL10" s="36"/>
      <c r="AM10" s="38"/>
      <c r="AN10" s="37"/>
      <c r="AO10" s="10"/>
      <c r="AP10" s="10"/>
      <c r="AQ10" s="49" t="s">
        <v>69</v>
      </c>
      <c r="AR10" s="43">
        <f t="shared" si="12"/>
        <v>2</v>
      </c>
      <c r="AS10" s="43">
        <v>20</v>
      </c>
      <c r="AT10" s="43">
        <v>2</v>
      </c>
      <c r="AU10" s="52">
        <v>1003</v>
      </c>
    </row>
    <row r="11" spans="1:47" ht="15.6" x14ac:dyDescent="0.35">
      <c r="A11" s="8">
        <v>107</v>
      </c>
      <c r="B11" s="8"/>
      <c r="C11" s="8">
        <f t="shared" si="0"/>
        <v>108</v>
      </c>
      <c r="D11" s="47">
        <v>20</v>
      </c>
      <c r="E11" s="9">
        <v>202</v>
      </c>
      <c r="F11" s="11" t="str">
        <f t="shared" si="1"/>
        <v>newTask_20</v>
      </c>
      <c r="G11" s="48" t="s">
        <v>75</v>
      </c>
      <c r="H11" s="9">
        <v>1002</v>
      </c>
      <c r="I11" s="9">
        <f t="shared" si="7"/>
        <v>1</v>
      </c>
      <c r="J11" s="9">
        <f t="shared" si="8"/>
        <v>0</v>
      </c>
      <c r="K11" s="10" t="str">
        <f t="shared" si="13"/>
        <v>2|1001|1</v>
      </c>
      <c r="L11" s="10" t="str">
        <f t="shared" si="9"/>
        <v/>
      </c>
      <c r="M11" s="10">
        <f t="shared" si="11"/>
        <v>0</v>
      </c>
      <c r="N11" s="10" t="str">
        <f t="shared" si="10"/>
        <v>冰冻使用数量1</v>
      </c>
      <c r="O11" s="10"/>
      <c r="P11" s="10"/>
      <c r="Q11" s="10" t="str">
        <f t="shared" si="2"/>
        <v>冰冻</v>
      </c>
      <c r="R11" s="10" t="str">
        <f t="shared" si="3"/>
        <v>使用数量1</v>
      </c>
      <c r="S11" s="10">
        <v>1004</v>
      </c>
      <c r="T11" s="10" t="s">
        <v>67</v>
      </c>
      <c r="U11" s="16">
        <v>7</v>
      </c>
      <c r="V11" s="17" t="s">
        <v>71</v>
      </c>
      <c r="W11" s="10"/>
      <c r="X11" s="10"/>
      <c r="Y11" s="8"/>
      <c r="Z11" s="8">
        <v>7</v>
      </c>
      <c r="AA11" s="46" t="s">
        <v>127</v>
      </c>
      <c r="AB11" s="16">
        <v>1</v>
      </c>
      <c r="AC11" s="16"/>
      <c r="AD11" s="31" t="s">
        <v>61</v>
      </c>
      <c r="AE11" s="32">
        <f t="shared" si="4"/>
        <v>2</v>
      </c>
      <c r="AF11" s="32">
        <f t="shared" si="5"/>
        <v>1001</v>
      </c>
      <c r="AG11" s="36">
        <v>1</v>
      </c>
      <c r="AH11" s="37">
        <f t="shared" si="6"/>
        <v>0.2</v>
      </c>
      <c r="AI11" s="31"/>
      <c r="AJ11" s="32"/>
      <c r="AK11" s="32"/>
      <c r="AL11" s="36"/>
      <c r="AM11" s="38"/>
      <c r="AN11" s="37"/>
      <c r="AO11" s="10"/>
      <c r="AP11" s="10"/>
      <c r="AQ11" s="49" t="s">
        <v>67</v>
      </c>
      <c r="AR11" s="43">
        <f t="shared" si="12"/>
        <v>0.2</v>
      </c>
      <c r="AS11" s="43">
        <v>2</v>
      </c>
      <c r="AT11" s="43">
        <v>2</v>
      </c>
      <c r="AU11" s="52">
        <v>1004</v>
      </c>
    </row>
    <row r="12" spans="1:47" s="1" customFormat="1" ht="15.6" x14ac:dyDescent="0.35">
      <c r="A12" s="8">
        <v>108</v>
      </c>
      <c r="B12" s="8"/>
      <c r="C12" s="8">
        <f t="shared" si="0"/>
        <v>109</v>
      </c>
      <c r="D12" s="47">
        <v>3</v>
      </c>
      <c r="E12" s="9">
        <v>0</v>
      </c>
      <c r="F12" s="11" t="str">
        <f t="shared" si="1"/>
        <v>newTask_3</v>
      </c>
      <c r="G12" s="48" t="s">
        <v>59</v>
      </c>
      <c r="H12" s="9">
        <v>2</v>
      </c>
      <c r="I12" s="9">
        <f t="shared" si="7"/>
        <v>300</v>
      </c>
      <c r="J12" s="9">
        <f t="shared" si="8"/>
        <v>0</v>
      </c>
      <c r="K12" s="10" t="str">
        <f t="shared" si="13"/>
        <v>2|1002|1</v>
      </c>
      <c r="L12" s="10" t="str">
        <f t="shared" si="9"/>
        <v/>
      </c>
      <c r="M12" s="10">
        <f t="shared" si="11"/>
        <v>0</v>
      </c>
      <c r="N12" s="10" t="str">
        <f t="shared" si="10"/>
        <v>捕鱼获得金币300</v>
      </c>
      <c r="O12" s="10"/>
      <c r="P12" s="10"/>
      <c r="Q12" s="10">
        <f t="shared" si="2"/>
        <v>0</v>
      </c>
      <c r="R12" s="10" t="str">
        <f t="shared" si="3"/>
        <v>捕鱼获得金币300</v>
      </c>
      <c r="S12" s="10"/>
      <c r="T12" s="10"/>
      <c r="U12" s="16">
        <v>8</v>
      </c>
      <c r="V12" s="17" t="s">
        <v>72</v>
      </c>
      <c r="W12" s="10"/>
      <c r="X12" s="10"/>
      <c r="Y12" s="8"/>
      <c r="Z12" s="8">
        <v>8</v>
      </c>
      <c r="AA12" s="46" t="s">
        <v>52</v>
      </c>
      <c r="AB12" s="18">
        <v>300</v>
      </c>
      <c r="AC12" s="18"/>
      <c r="AD12" s="31" t="s">
        <v>65</v>
      </c>
      <c r="AE12" s="32">
        <f t="shared" si="4"/>
        <v>2</v>
      </c>
      <c r="AF12" s="32">
        <f t="shared" si="5"/>
        <v>1002</v>
      </c>
      <c r="AG12" s="36">
        <v>1</v>
      </c>
      <c r="AH12" s="37">
        <f t="shared" si="6"/>
        <v>0.5</v>
      </c>
      <c r="AI12" s="40"/>
      <c r="AJ12" s="33"/>
      <c r="AK12" s="33"/>
      <c r="AL12" s="33"/>
      <c r="AM12" s="41"/>
      <c r="AN12" s="39"/>
      <c r="AO12" s="45"/>
      <c r="AP12" s="45"/>
      <c r="AQ12" s="49" t="s">
        <v>125</v>
      </c>
      <c r="AR12" s="43">
        <f>AR7*500</f>
        <v>2.5000000000000001E-3</v>
      </c>
      <c r="AS12" s="43">
        <f>AS7*500</f>
        <v>2.5000000000000001E-2</v>
      </c>
      <c r="AT12" s="43">
        <v>2</v>
      </c>
      <c r="AU12" s="52">
        <v>1204</v>
      </c>
    </row>
    <row r="13" spans="1:47" s="1" customFormat="1" ht="15.6" x14ac:dyDescent="0.35">
      <c r="A13" s="8">
        <v>109</v>
      </c>
      <c r="B13" s="8"/>
      <c r="C13" s="8">
        <f t="shared" si="0"/>
        <v>110</v>
      </c>
      <c r="D13" s="47">
        <v>2</v>
      </c>
      <c r="E13" s="9">
        <v>0</v>
      </c>
      <c r="F13" s="11" t="str">
        <f t="shared" si="1"/>
        <v>newTask_2_4</v>
      </c>
      <c r="G13" s="48" t="s">
        <v>131</v>
      </c>
      <c r="H13" s="9">
        <v>4</v>
      </c>
      <c r="I13" s="9">
        <f t="shared" si="7"/>
        <v>1</v>
      </c>
      <c r="J13" s="9">
        <f t="shared" si="8"/>
        <v>0</v>
      </c>
      <c r="K13" s="10" t="str">
        <f t="shared" si="13"/>
        <v>2|1004|1</v>
      </c>
      <c r="L13" s="10" t="str">
        <f t="shared" si="9"/>
        <v/>
      </c>
      <c r="M13" s="10">
        <f t="shared" si="11"/>
        <v>0</v>
      </c>
      <c r="N13" s="10" t="str">
        <f t="shared" si="10"/>
        <v>捕获黄金鱼1</v>
      </c>
      <c r="O13" s="10"/>
      <c r="P13" s="10"/>
      <c r="Q13" s="10">
        <f t="shared" si="2"/>
        <v>0</v>
      </c>
      <c r="R13" s="10" t="str">
        <f t="shared" si="3"/>
        <v>捕获黄金鱼1</v>
      </c>
      <c r="S13" s="10"/>
      <c r="T13" s="10"/>
      <c r="U13" s="16">
        <v>9</v>
      </c>
      <c r="V13" s="17" t="s">
        <v>73</v>
      </c>
      <c r="W13" s="10"/>
      <c r="X13" s="10"/>
      <c r="Y13" s="8"/>
      <c r="Z13" s="8">
        <v>9</v>
      </c>
      <c r="AA13" s="46" t="s">
        <v>130</v>
      </c>
      <c r="AB13" s="16">
        <v>1</v>
      </c>
      <c r="AC13" s="16"/>
      <c r="AD13" s="31" t="s">
        <v>67</v>
      </c>
      <c r="AE13" s="32">
        <f t="shared" si="4"/>
        <v>2</v>
      </c>
      <c r="AF13" s="32">
        <f t="shared" si="5"/>
        <v>1004</v>
      </c>
      <c r="AG13" s="36">
        <v>1</v>
      </c>
      <c r="AH13" s="37">
        <f t="shared" si="6"/>
        <v>0.2</v>
      </c>
      <c r="AI13" s="40"/>
      <c r="AJ13" s="33"/>
      <c r="AK13" s="33"/>
      <c r="AL13" s="33"/>
      <c r="AM13" s="41"/>
      <c r="AN13" s="39"/>
      <c r="AO13" s="45"/>
      <c r="AP13" s="45"/>
      <c r="AQ13" s="49" t="s">
        <v>74</v>
      </c>
      <c r="AR13" s="43">
        <f t="shared" si="12"/>
        <v>5</v>
      </c>
      <c r="AS13" s="43">
        <f>AS7*1000000</f>
        <v>50</v>
      </c>
      <c r="AT13" s="43">
        <v>2</v>
      </c>
      <c r="AU13" s="52">
        <v>1005</v>
      </c>
    </row>
    <row r="14" spans="1:47" ht="15.6" x14ac:dyDescent="0.35">
      <c r="A14" s="8">
        <v>110</v>
      </c>
      <c r="B14" s="8"/>
      <c r="C14" s="8">
        <f t="shared" si="0"/>
        <v>111</v>
      </c>
      <c r="D14" s="47">
        <v>19</v>
      </c>
      <c r="E14" s="9">
        <v>0</v>
      </c>
      <c r="F14" s="11" t="str">
        <f t="shared" si="1"/>
        <v>newTask_19</v>
      </c>
      <c r="G14" s="48" t="s">
        <v>63</v>
      </c>
      <c r="H14" s="9">
        <v>0</v>
      </c>
      <c r="I14" s="9">
        <f t="shared" si="7"/>
        <v>100</v>
      </c>
      <c r="J14" s="9">
        <f t="shared" si="8"/>
        <v>0</v>
      </c>
      <c r="K14" s="10" t="str">
        <f t="shared" si="13"/>
        <v>2|1003|1</v>
      </c>
      <c r="L14" s="10" t="str">
        <f t="shared" si="9"/>
        <v/>
      </c>
      <c r="M14" s="10">
        <f t="shared" si="11"/>
        <v>0</v>
      </c>
      <c r="N14" s="10" t="str">
        <f t="shared" si="10"/>
        <v>开火次数100</v>
      </c>
      <c r="O14" s="10"/>
      <c r="P14" s="10"/>
      <c r="Q14" s="10">
        <f t="shared" si="2"/>
        <v>0</v>
      </c>
      <c r="R14" s="10" t="str">
        <f t="shared" si="3"/>
        <v>开火次数100</v>
      </c>
      <c r="S14" s="10"/>
      <c r="T14" s="10"/>
      <c r="U14" s="16">
        <v>10</v>
      </c>
      <c r="V14" s="17" t="s">
        <v>76</v>
      </c>
      <c r="W14" s="10"/>
      <c r="X14" s="10"/>
      <c r="Y14" s="8"/>
      <c r="Z14" s="8">
        <v>10</v>
      </c>
      <c r="AA14" s="18" t="s">
        <v>54</v>
      </c>
      <c r="AB14" s="16">
        <v>100</v>
      </c>
      <c r="AC14" s="16"/>
      <c r="AD14" s="31" t="s">
        <v>141</v>
      </c>
      <c r="AE14" s="32">
        <f t="shared" si="4"/>
        <v>2</v>
      </c>
      <c r="AF14" s="32">
        <f t="shared" si="5"/>
        <v>1003</v>
      </c>
      <c r="AG14" s="36">
        <v>1</v>
      </c>
      <c r="AH14" s="37">
        <f t="shared" si="6"/>
        <v>2</v>
      </c>
      <c r="AI14" s="31"/>
      <c r="AJ14" s="32"/>
      <c r="AK14" s="32"/>
      <c r="AL14" s="36"/>
      <c r="AM14" s="38"/>
      <c r="AN14" s="37"/>
      <c r="AO14" s="10"/>
      <c r="AP14" s="10"/>
      <c r="AQ14" s="49" t="s">
        <v>77</v>
      </c>
      <c r="AR14" s="43">
        <f t="shared" si="12"/>
        <v>10</v>
      </c>
      <c r="AS14" s="43">
        <f>AS7*2000000</f>
        <v>100</v>
      </c>
      <c r="AT14" s="43">
        <v>2</v>
      </c>
      <c r="AU14" s="52">
        <v>1006</v>
      </c>
    </row>
    <row r="15" spans="1:47" ht="15.6" x14ac:dyDescent="0.35">
      <c r="A15" s="8">
        <v>111</v>
      </c>
      <c r="B15" s="8"/>
      <c r="C15" s="8">
        <f t="shared" si="0"/>
        <v>112</v>
      </c>
      <c r="D15" s="47">
        <v>20</v>
      </c>
      <c r="E15" s="9">
        <v>203</v>
      </c>
      <c r="F15" s="11" t="str">
        <f t="shared" si="1"/>
        <v>newTask_20</v>
      </c>
      <c r="G15" s="48" t="s">
        <v>132</v>
      </c>
      <c r="H15" s="9">
        <v>1004</v>
      </c>
      <c r="I15" s="9">
        <f t="shared" si="7"/>
        <v>1</v>
      </c>
      <c r="J15" s="9">
        <f t="shared" si="8"/>
        <v>0</v>
      </c>
      <c r="K15" s="10" t="str">
        <f t="shared" si="13"/>
        <v>2|1001|2</v>
      </c>
      <c r="L15" s="10" t="str">
        <f t="shared" si="9"/>
        <v/>
      </c>
      <c r="M15" s="10">
        <f t="shared" si="11"/>
        <v>0</v>
      </c>
      <c r="N15" s="10" t="str">
        <f t="shared" si="10"/>
        <v>召唤使用数量1</v>
      </c>
      <c r="O15" s="10"/>
      <c r="P15" s="10"/>
      <c r="Q15" s="10" t="str">
        <f t="shared" si="2"/>
        <v>召唤</v>
      </c>
      <c r="R15" s="10" t="str">
        <f t="shared" si="3"/>
        <v>使用数量1</v>
      </c>
      <c r="S15" s="10"/>
      <c r="T15" s="10"/>
      <c r="U15" s="16">
        <v>11</v>
      </c>
      <c r="V15" s="17" t="s">
        <v>78</v>
      </c>
      <c r="W15" s="10"/>
      <c r="X15" s="10"/>
      <c r="Y15" s="8"/>
      <c r="Z15" s="8">
        <v>11</v>
      </c>
      <c r="AA15" s="46" t="s">
        <v>128</v>
      </c>
      <c r="AB15" s="16">
        <v>1</v>
      </c>
      <c r="AC15" s="16"/>
      <c r="AD15" s="31" t="str">
        <f>AD5</f>
        <v>锁定</v>
      </c>
      <c r="AE15" s="32">
        <f t="shared" si="4"/>
        <v>2</v>
      </c>
      <c r="AF15" s="32">
        <f t="shared" si="5"/>
        <v>1001</v>
      </c>
      <c r="AG15" s="36">
        <f>AG5+1</f>
        <v>2</v>
      </c>
      <c r="AH15" s="37">
        <f t="shared" si="6"/>
        <v>0.4</v>
      </c>
      <c r="AI15" s="31"/>
      <c r="AJ15" s="32"/>
      <c r="AK15" s="32"/>
      <c r="AL15" s="36"/>
      <c r="AM15" s="38"/>
      <c r="AN15" s="37"/>
      <c r="AO15" s="10"/>
      <c r="AP15" s="10"/>
      <c r="AQ15" s="49" t="s">
        <v>79</v>
      </c>
      <c r="AR15" s="43">
        <f t="shared" si="12"/>
        <v>25</v>
      </c>
      <c r="AS15" s="43">
        <f>AS7*5000000</f>
        <v>250</v>
      </c>
      <c r="AT15" s="43">
        <v>2</v>
      </c>
      <c r="AU15" s="52">
        <v>1007</v>
      </c>
    </row>
    <row r="16" spans="1:47" ht="15.6" x14ac:dyDescent="0.35">
      <c r="A16" s="8">
        <v>112</v>
      </c>
      <c r="B16" s="10"/>
      <c r="C16" s="8">
        <f t="shared" si="0"/>
        <v>113</v>
      </c>
      <c r="D16" s="47">
        <v>3</v>
      </c>
      <c r="E16" s="9">
        <v>0</v>
      </c>
      <c r="F16" s="11" t="str">
        <f t="shared" si="1"/>
        <v>newTask_3</v>
      </c>
      <c r="G16" s="48" t="s">
        <v>59</v>
      </c>
      <c r="H16" s="9">
        <v>2</v>
      </c>
      <c r="I16" s="9">
        <f t="shared" si="7"/>
        <v>500</v>
      </c>
      <c r="J16" s="9">
        <f t="shared" si="8"/>
        <v>0</v>
      </c>
      <c r="K16" s="10" t="str">
        <f t="shared" si="13"/>
        <v>2|1002|2</v>
      </c>
      <c r="L16" s="10" t="str">
        <f t="shared" si="9"/>
        <v/>
      </c>
      <c r="M16" s="10">
        <f t="shared" si="11"/>
        <v>0</v>
      </c>
      <c r="N16" s="10" t="str">
        <f t="shared" si="10"/>
        <v>捕鱼获得金币500</v>
      </c>
      <c r="O16" s="10"/>
      <c r="P16" s="10"/>
      <c r="Q16" s="10">
        <f t="shared" si="2"/>
        <v>0</v>
      </c>
      <c r="R16" s="10" t="str">
        <f t="shared" si="3"/>
        <v>捕鱼获得金币500</v>
      </c>
      <c r="S16" s="10"/>
      <c r="T16" s="10"/>
      <c r="U16" s="16">
        <v>12</v>
      </c>
      <c r="V16" s="17" t="s">
        <v>80</v>
      </c>
      <c r="W16" s="10"/>
      <c r="X16" s="10"/>
      <c r="Y16" s="8"/>
      <c r="Z16" s="8">
        <v>12</v>
      </c>
      <c r="AA16" s="18" t="s">
        <v>52</v>
      </c>
      <c r="AB16" s="18">
        <v>500</v>
      </c>
      <c r="AC16" s="18"/>
      <c r="AD16" s="31" t="str">
        <f t="shared" ref="AD16:AD64" si="14">AD6</f>
        <v>冰冻</v>
      </c>
      <c r="AE16" s="32">
        <f t="shared" si="4"/>
        <v>2</v>
      </c>
      <c r="AF16" s="32">
        <f t="shared" si="5"/>
        <v>1002</v>
      </c>
      <c r="AG16" s="36">
        <f t="shared" ref="AG16:AG64" si="15">AG6+1</f>
        <v>2</v>
      </c>
      <c r="AH16" s="37">
        <f t="shared" si="6"/>
        <v>1</v>
      </c>
      <c r="AI16" s="31"/>
      <c r="AJ16" s="32"/>
      <c r="AK16" s="32"/>
      <c r="AL16" s="36"/>
      <c r="AM16" s="38"/>
      <c r="AN16" s="37"/>
      <c r="AO16" s="10"/>
      <c r="AP16" s="10"/>
      <c r="AQ16" s="49" t="s">
        <v>81</v>
      </c>
      <c r="AR16" s="43">
        <f t="shared" si="12"/>
        <v>50</v>
      </c>
      <c r="AS16" s="43">
        <f>AS7*10000000</f>
        <v>500</v>
      </c>
      <c r="AT16" s="43">
        <v>2</v>
      </c>
      <c r="AU16" s="52">
        <v>1008</v>
      </c>
    </row>
    <row r="17" spans="1:47" ht="15.6" x14ac:dyDescent="0.35">
      <c r="A17" s="8">
        <v>113</v>
      </c>
      <c r="B17" s="8"/>
      <c r="C17" s="8">
        <f t="shared" si="0"/>
        <v>114</v>
      </c>
      <c r="D17" s="9">
        <v>2</v>
      </c>
      <c r="E17" s="9">
        <v>0</v>
      </c>
      <c r="F17" s="11" t="str">
        <f>IF(AND(D17=2,H17=4),"newTask_"&amp;D17&amp;"_"&amp;H17,IF(AND(D17=2,J17&gt;0),"newTask_"&amp;D17&amp;"_1","newTask_"&amp;D17))</f>
        <v>newTask_2_1</v>
      </c>
      <c r="G17" s="11" t="s">
        <v>133</v>
      </c>
      <c r="H17" s="9">
        <v>0</v>
      </c>
      <c r="I17" s="9">
        <f t="shared" si="7"/>
        <v>20</v>
      </c>
      <c r="J17" s="9">
        <f t="shared" si="8"/>
        <v>10</v>
      </c>
      <c r="K17" s="11" t="str">
        <f>IF(AI17="",AE17&amp;"|"&amp;AF17&amp;"|"&amp;AG17,AE17&amp;"|"&amp;AF17&amp;"|"&amp;AG17&amp;","&amp;AJ17&amp;"|"&amp;AK17&amp;"|"&amp;AL17)</f>
        <v>2|1004|2</v>
      </c>
      <c r="L17" s="11" t="str">
        <f>IF(AI17="",TRIM(""),AG17&amp;","&amp;AM17)</f>
        <v/>
      </c>
      <c r="M17" s="11">
        <v>1</v>
      </c>
      <c r="N17" s="11" t="str">
        <f>IF(Q17&lt;&gt;0,Q17,"")&amp;R17</f>
        <v>使用10炮及以上捕获任意鱼：20</v>
      </c>
      <c r="O17" s="10"/>
      <c r="P17" s="10"/>
      <c r="Q17" s="10" t="str">
        <f t="shared" si="2"/>
        <v>使用10炮及以上</v>
      </c>
      <c r="R17" s="10" t="str">
        <f t="shared" si="3"/>
        <v>捕获任意鱼：20</v>
      </c>
      <c r="S17" s="10"/>
      <c r="T17" s="10"/>
      <c r="U17" s="16">
        <v>13</v>
      </c>
      <c r="V17" s="17" t="s">
        <v>82</v>
      </c>
      <c r="W17" s="10"/>
      <c r="X17" s="10"/>
      <c r="Y17" s="8"/>
      <c r="Z17" s="8">
        <v>13</v>
      </c>
      <c r="AA17" s="9" t="s">
        <v>148</v>
      </c>
      <c r="AB17" s="16">
        <v>20</v>
      </c>
      <c r="AC17" s="16">
        <v>10</v>
      </c>
      <c r="AD17" s="31" t="str">
        <f t="shared" si="14"/>
        <v>召唤</v>
      </c>
      <c r="AE17" s="32">
        <f t="shared" si="4"/>
        <v>2</v>
      </c>
      <c r="AF17" s="32">
        <f t="shared" si="5"/>
        <v>1004</v>
      </c>
      <c r="AG17" s="36">
        <f t="shared" si="15"/>
        <v>2</v>
      </c>
      <c r="AH17" s="37">
        <f t="shared" si="6"/>
        <v>0.4</v>
      </c>
      <c r="AI17" s="31"/>
      <c r="AJ17" s="32"/>
      <c r="AK17" s="32"/>
      <c r="AL17" s="36"/>
      <c r="AM17" s="38"/>
      <c r="AN17" s="37"/>
      <c r="AO17" s="10"/>
      <c r="AP17" s="10"/>
      <c r="AQ17" s="49" t="s">
        <v>136</v>
      </c>
      <c r="AR17" s="43">
        <v>5</v>
      </c>
      <c r="AS17" s="43">
        <f>AR17*10</f>
        <v>50</v>
      </c>
      <c r="AT17" s="43">
        <v>2</v>
      </c>
      <c r="AU17" s="52">
        <v>1206</v>
      </c>
    </row>
    <row r="18" spans="1:47" ht="15.6" x14ac:dyDescent="0.35">
      <c r="A18" s="8">
        <v>114</v>
      </c>
      <c r="B18" s="8"/>
      <c r="C18" s="8">
        <f t="shared" si="0"/>
        <v>115</v>
      </c>
      <c r="D18" s="9">
        <v>19</v>
      </c>
      <c r="E18" s="9">
        <v>0</v>
      </c>
      <c r="F18" s="11" t="str">
        <f t="shared" si="1"/>
        <v>newTask_19</v>
      </c>
      <c r="G18" s="11" t="s">
        <v>63</v>
      </c>
      <c r="H18" s="9">
        <v>0</v>
      </c>
      <c r="I18" s="9">
        <f t="shared" si="7"/>
        <v>150</v>
      </c>
      <c r="J18" s="9">
        <f t="shared" si="8"/>
        <v>0</v>
      </c>
      <c r="K18" s="11" t="str">
        <f>IF(AI18="",AE18&amp;"|"&amp;AF18&amp;"|"&amp;AG18,AE18&amp;"|"&amp;AF18&amp;"|"&amp;AG18&amp;","&amp;AJ18&amp;"|"&amp;AK18&amp;"|"&amp;AL18)</f>
        <v>2|1001|2</v>
      </c>
      <c r="L18" s="11" t="str">
        <f t="shared" ref="L18:L27" si="16">IF(AI18="",TRIM(""),AG18&amp;","&amp;AM18)</f>
        <v/>
      </c>
      <c r="M18" s="11">
        <v>1</v>
      </c>
      <c r="N18" s="11" t="str">
        <f t="shared" ref="N18:N27" si="17">IF(Q18&lt;&gt;0,Q18,"")&amp;R18</f>
        <v>开火次数150</v>
      </c>
      <c r="O18" s="10"/>
      <c r="P18" s="10"/>
      <c r="Q18" s="10">
        <f t="shared" si="2"/>
        <v>0</v>
      </c>
      <c r="R18" s="10" t="str">
        <f t="shared" si="3"/>
        <v>开火次数150</v>
      </c>
      <c r="S18" s="10"/>
      <c r="T18" s="10"/>
      <c r="U18" s="16">
        <v>14</v>
      </c>
      <c r="V18" s="17" t="s">
        <v>83</v>
      </c>
      <c r="W18" s="10"/>
      <c r="X18" s="10"/>
      <c r="Y18" s="8"/>
      <c r="Z18" s="8">
        <v>14</v>
      </c>
      <c r="AA18" s="16" t="s">
        <v>54</v>
      </c>
      <c r="AB18" s="16">
        <v>150</v>
      </c>
      <c r="AC18" s="16"/>
      <c r="AD18" s="31" t="str">
        <f t="shared" si="14"/>
        <v>锁定</v>
      </c>
      <c r="AE18" s="32">
        <f t="shared" si="4"/>
        <v>2</v>
      </c>
      <c r="AF18" s="32">
        <f t="shared" si="5"/>
        <v>1001</v>
      </c>
      <c r="AG18" s="36">
        <f t="shared" si="15"/>
        <v>2</v>
      </c>
      <c r="AH18" s="37">
        <f t="shared" si="6"/>
        <v>0.4</v>
      </c>
      <c r="AI18" s="31"/>
      <c r="AJ18" s="32"/>
      <c r="AK18" s="32"/>
      <c r="AL18" s="36"/>
      <c r="AM18" s="38"/>
      <c r="AN18" s="37"/>
      <c r="AO18" s="10"/>
      <c r="AP18" s="10"/>
      <c r="AQ18" s="49" t="s">
        <v>84</v>
      </c>
      <c r="AR18" s="43">
        <v>2</v>
      </c>
      <c r="AS18" s="43">
        <f>AR18*10</f>
        <v>20</v>
      </c>
      <c r="AT18" s="43">
        <v>2</v>
      </c>
      <c r="AU18" s="52">
        <v>1205</v>
      </c>
    </row>
    <row r="19" spans="1:47" ht="15.6" x14ac:dyDescent="0.35">
      <c r="A19" s="8">
        <v>115</v>
      </c>
      <c r="B19" s="8"/>
      <c r="C19" s="8">
        <f t="shared" ref="C19:C64" si="18">A20</f>
        <v>116</v>
      </c>
      <c r="D19" s="9">
        <v>20</v>
      </c>
      <c r="E19" s="9">
        <v>201</v>
      </c>
      <c r="F19" s="11" t="str">
        <f t="shared" si="1"/>
        <v>newTask_20</v>
      </c>
      <c r="G19" s="11" t="s">
        <v>70</v>
      </c>
      <c r="H19" s="9">
        <v>1001</v>
      </c>
      <c r="I19" s="9">
        <f t="shared" si="7"/>
        <v>2</v>
      </c>
      <c r="J19" s="9">
        <f t="shared" si="8"/>
        <v>0</v>
      </c>
      <c r="K19" s="11" t="str">
        <f>IF(AI19="",AE19&amp;"|"&amp;AF19&amp;"|"&amp;AG19,AE19&amp;"|"&amp;AF19&amp;"|"&amp;AG19&amp;","&amp;AJ19&amp;"|"&amp;AK19&amp;"|"&amp;AL19)</f>
        <v>2|1002|2</v>
      </c>
      <c r="L19" s="11" t="str">
        <f t="shared" si="16"/>
        <v/>
      </c>
      <c r="M19" s="11">
        <v>1</v>
      </c>
      <c r="N19" s="11" t="str">
        <f t="shared" si="17"/>
        <v>锁定使用数量2</v>
      </c>
      <c r="O19" s="10"/>
      <c r="P19" s="10"/>
      <c r="Q19" s="10" t="str">
        <f t="shared" si="2"/>
        <v>锁定</v>
      </c>
      <c r="R19" s="10" t="str">
        <f t="shared" si="3"/>
        <v>使用数量2</v>
      </c>
      <c r="S19" s="10"/>
      <c r="T19" s="10"/>
      <c r="U19" s="16">
        <v>15</v>
      </c>
      <c r="V19" s="17" t="s">
        <v>85</v>
      </c>
      <c r="W19" s="10"/>
      <c r="X19" s="10"/>
      <c r="Y19" s="8"/>
      <c r="Z19" s="8">
        <v>15</v>
      </c>
      <c r="AA19" s="16" t="s">
        <v>58</v>
      </c>
      <c r="AB19" s="16">
        <v>2</v>
      </c>
      <c r="AC19" s="16"/>
      <c r="AD19" s="31" t="str">
        <f t="shared" si="14"/>
        <v>冰冻</v>
      </c>
      <c r="AE19" s="32">
        <f t="shared" si="4"/>
        <v>2</v>
      </c>
      <c r="AF19" s="32">
        <f t="shared" si="5"/>
        <v>1002</v>
      </c>
      <c r="AG19" s="36">
        <f t="shared" si="15"/>
        <v>2</v>
      </c>
      <c r="AH19" s="37">
        <f t="shared" si="6"/>
        <v>1</v>
      </c>
      <c r="AI19" s="31"/>
      <c r="AJ19" s="32"/>
      <c r="AK19" s="32"/>
      <c r="AL19" s="36"/>
      <c r="AM19" s="38"/>
      <c r="AN19" s="37"/>
      <c r="AO19" s="10"/>
      <c r="AP19" s="10"/>
      <c r="AQ19" s="50" t="s">
        <v>86</v>
      </c>
      <c r="AR19" s="51">
        <f t="shared" si="12"/>
        <v>200</v>
      </c>
      <c r="AS19" s="51">
        <v>2000</v>
      </c>
      <c r="AT19" s="51">
        <v>2</v>
      </c>
      <c r="AU19" s="53">
        <v>1208</v>
      </c>
    </row>
    <row r="20" spans="1:47" ht="15.6" x14ac:dyDescent="0.35">
      <c r="A20" s="8">
        <v>116</v>
      </c>
      <c r="B20" s="8"/>
      <c r="C20" s="8">
        <f t="shared" si="18"/>
        <v>117</v>
      </c>
      <c r="D20" s="9">
        <v>3</v>
      </c>
      <c r="E20" s="9">
        <v>0</v>
      </c>
      <c r="F20" s="11" t="str">
        <f t="shared" si="1"/>
        <v>newTask_3</v>
      </c>
      <c r="G20" s="11" t="s">
        <v>59</v>
      </c>
      <c r="H20" s="9">
        <v>2</v>
      </c>
      <c r="I20" s="9">
        <f t="shared" si="7"/>
        <v>1000</v>
      </c>
      <c r="J20" s="9">
        <f t="shared" si="8"/>
        <v>0</v>
      </c>
      <c r="K20" s="11" t="str">
        <f>IF(AI20="",AE20&amp;"|"&amp;AF20&amp;"|"&amp;AG20,AE20&amp;"|"&amp;AF20&amp;"|"&amp;AG20&amp;","&amp;AJ20&amp;"|"&amp;AK20&amp;"|"&amp;AL20)</f>
        <v>2|1004|2</v>
      </c>
      <c r="L20" s="11" t="str">
        <f t="shared" si="16"/>
        <v/>
      </c>
      <c r="M20" s="11">
        <f t="shared" ref="M20:M27" si="19">IF(L20&lt;&gt;"",1,0)</f>
        <v>0</v>
      </c>
      <c r="N20" s="11" t="str">
        <f t="shared" si="17"/>
        <v>捕鱼获得金币1000</v>
      </c>
      <c r="O20" s="10"/>
      <c r="P20" s="10"/>
      <c r="Q20" s="10">
        <f t="shared" si="2"/>
        <v>0</v>
      </c>
      <c r="R20" s="10" t="str">
        <f t="shared" si="3"/>
        <v>捕鱼获得金币1000</v>
      </c>
      <c r="S20" s="10"/>
      <c r="T20" s="10"/>
      <c r="U20" s="16">
        <v>16</v>
      </c>
      <c r="V20" s="17" t="s">
        <v>87</v>
      </c>
      <c r="W20" s="10"/>
      <c r="X20" s="10"/>
      <c r="Y20" s="8"/>
      <c r="Z20" s="8">
        <v>16</v>
      </c>
      <c r="AA20" s="9" t="s">
        <v>144</v>
      </c>
      <c r="AB20" s="18">
        <v>1000</v>
      </c>
      <c r="AC20" s="18"/>
      <c r="AD20" s="31" t="str">
        <f t="shared" si="14"/>
        <v>召唤</v>
      </c>
      <c r="AE20" s="32">
        <f t="shared" si="4"/>
        <v>2</v>
      </c>
      <c r="AF20" s="32">
        <f t="shared" si="5"/>
        <v>1004</v>
      </c>
      <c r="AG20" s="36">
        <f t="shared" si="15"/>
        <v>2</v>
      </c>
      <c r="AH20" s="37">
        <f t="shared" si="6"/>
        <v>0.4</v>
      </c>
      <c r="AI20" s="31"/>
      <c r="AJ20" s="32"/>
      <c r="AK20" s="32"/>
      <c r="AL20" s="36"/>
      <c r="AM20" s="38"/>
      <c r="AN20" s="37"/>
      <c r="AO20" s="10"/>
      <c r="AP20" s="10"/>
      <c r="AQ20" s="49" t="s">
        <v>88</v>
      </c>
      <c r="AR20" s="43">
        <v>30</v>
      </c>
      <c r="AS20" s="43">
        <f>AR20*10</f>
        <v>300</v>
      </c>
      <c r="AT20" s="10">
        <v>2</v>
      </c>
      <c r="AU20" s="10">
        <v>1209</v>
      </c>
    </row>
    <row r="21" spans="1:47" ht="15.6" x14ac:dyDescent="0.35">
      <c r="A21" s="8">
        <v>117</v>
      </c>
      <c r="B21" s="8"/>
      <c r="C21" s="8">
        <f t="shared" si="18"/>
        <v>118</v>
      </c>
      <c r="D21" s="9">
        <v>2</v>
      </c>
      <c r="E21" s="9">
        <v>0</v>
      </c>
      <c r="F21" s="11" t="str">
        <f t="shared" si="1"/>
        <v>newTask_2</v>
      </c>
      <c r="G21" s="11" t="s">
        <v>46</v>
      </c>
      <c r="H21" s="9">
        <v>0</v>
      </c>
      <c r="I21" s="9">
        <f t="shared" si="7"/>
        <v>25</v>
      </c>
      <c r="J21" s="9">
        <f t="shared" si="8"/>
        <v>0</v>
      </c>
      <c r="K21" s="11" t="str">
        <f>IF(AI21="",AE21&amp;"|"&amp;AF21&amp;"|"&amp;AG21,AE21&amp;"|"&amp;AF21&amp;"|"&amp;AG21&amp;","&amp;AJ21&amp;"|"&amp;AK21&amp;"|"&amp;AL21)</f>
        <v>2|1001|2</v>
      </c>
      <c r="L21" s="11" t="str">
        <f t="shared" si="16"/>
        <v/>
      </c>
      <c r="M21" s="11">
        <f t="shared" si="19"/>
        <v>0</v>
      </c>
      <c r="N21" s="11" t="str">
        <f t="shared" si="17"/>
        <v>捕获任意鱼：25</v>
      </c>
      <c r="O21" s="10"/>
      <c r="P21" s="10"/>
      <c r="Q21" s="10">
        <f t="shared" si="2"/>
        <v>0</v>
      </c>
      <c r="R21" s="10" t="str">
        <f t="shared" si="3"/>
        <v>捕获任意鱼：25</v>
      </c>
      <c r="S21" s="10"/>
      <c r="T21" s="10"/>
      <c r="U21" s="16">
        <v>17</v>
      </c>
      <c r="V21" s="17" t="s">
        <v>89</v>
      </c>
      <c r="W21" s="10"/>
      <c r="X21" s="10"/>
      <c r="Y21" s="8"/>
      <c r="Z21" s="8">
        <v>17</v>
      </c>
      <c r="AA21" s="9" t="s">
        <v>143</v>
      </c>
      <c r="AB21" s="16">
        <v>25</v>
      </c>
      <c r="AC21" s="16"/>
      <c r="AD21" s="31" t="str">
        <f t="shared" si="14"/>
        <v>锁定</v>
      </c>
      <c r="AE21" s="32">
        <f t="shared" si="4"/>
        <v>2</v>
      </c>
      <c r="AF21" s="32">
        <f t="shared" si="5"/>
        <v>1001</v>
      </c>
      <c r="AG21" s="36">
        <f t="shared" si="15"/>
        <v>2</v>
      </c>
      <c r="AH21" s="37">
        <f t="shared" si="6"/>
        <v>0.4</v>
      </c>
      <c r="AI21" s="31"/>
      <c r="AJ21" s="32"/>
      <c r="AK21" s="32"/>
      <c r="AL21" s="36"/>
      <c r="AM21" s="38"/>
      <c r="AN21" s="37"/>
      <c r="AO21" s="10"/>
      <c r="AP21" s="10"/>
      <c r="AQ21" s="49" t="s">
        <v>90</v>
      </c>
      <c r="AR21" s="10">
        <v>50</v>
      </c>
      <c r="AS21" s="43">
        <f>AR21*10</f>
        <v>500</v>
      </c>
      <c r="AT21" s="10">
        <v>2</v>
      </c>
      <c r="AU21" s="10">
        <v>1210</v>
      </c>
    </row>
    <row r="22" spans="1:47" ht="15.6" x14ac:dyDescent="0.35">
      <c r="A22" s="8">
        <v>118</v>
      </c>
      <c r="B22" s="10"/>
      <c r="C22" s="8">
        <f t="shared" si="18"/>
        <v>119</v>
      </c>
      <c r="D22" s="9">
        <v>19</v>
      </c>
      <c r="E22" s="9">
        <v>0</v>
      </c>
      <c r="F22" s="11" t="str">
        <f t="shared" si="1"/>
        <v>newTask_19</v>
      </c>
      <c r="G22" s="11" t="s">
        <v>63</v>
      </c>
      <c r="H22" s="9">
        <v>0</v>
      </c>
      <c r="I22" s="9">
        <f t="shared" si="7"/>
        <v>200</v>
      </c>
      <c r="J22" s="9">
        <f t="shared" si="8"/>
        <v>0</v>
      </c>
      <c r="K22" s="11" t="str">
        <f t="shared" ref="K22:K27" si="20">IF(AI22="",AE22&amp;"|"&amp;AF22&amp;"|"&amp;AG22,AE22&amp;"|"&amp;AF22&amp;"|"&amp;AG22&amp;","&amp;AJ22&amp;"|"&amp;AK22&amp;"|"&amp;AL22)</f>
        <v>2|1002|2</v>
      </c>
      <c r="L22" s="11" t="str">
        <f t="shared" si="16"/>
        <v/>
      </c>
      <c r="M22" s="11">
        <f t="shared" si="19"/>
        <v>0</v>
      </c>
      <c r="N22" s="11" t="str">
        <f t="shared" si="17"/>
        <v>开火次数200</v>
      </c>
      <c r="O22" s="10"/>
      <c r="P22" s="10"/>
      <c r="Q22" s="10">
        <f t="shared" si="2"/>
        <v>0</v>
      </c>
      <c r="R22" s="10" t="str">
        <f t="shared" si="3"/>
        <v>开火次数200</v>
      </c>
      <c r="S22" s="10"/>
      <c r="T22" s="10"/>
      <c r="U22" s="16">
        <v>18</v>
      </c>
      <c r="V22" s="17" t="s">
        <v>91</v>
      </c>
      <c r="W22" s="10"/>
      <c r="X22" s="10"/>
      <c r="Y22" s="8"/>
      <c r="Z22" s="8">
        <v>18</v>
      </c>
      <c r="AA22" s="16" t="s">
        <v>54</v>
      </c>
      <c r="AB22" s="16">
        <v>200</v>
      </c>
      <c r="AC22" s="16"/>
      <c r="AD22" s="31" t="str">
        <f t="shared" si="14"/>
        <v>冰冻</v>
      </c>
      <c r="AE22" s="32">
        <f t="shared" si="4"/>
        <v>2</v>
      </c>
      <c r="AF22" s="32">
        <f t="shared" si="5"/>
        <v>1002</v>
      </c>
      <c r="AG22" s="36">
        <f t="shared" si="15"/>
        <v>2</v>
      </c>
      <c r="AH22" s="37">
        <f t="shared" si="6"/>
        <v>1</v>
      </c>
      <c r="AI22" s="31"/>
      <c r="AJ22" s="32"/>
      <c r="AK22" s="32"/>
      <c r="AL22" s="36"/>
      <c r="AM22" s="38"/>
      <c r="AN22" s="37"/>
      <c r="AO22" s="10"/>
      <c r="AP22" s="10"/>
      <c r="AQ22" s="10" t="s">
        <v>92</v>
      </c>
      <c r="AR22" s="10">
        <v>1</v>
      </c>
      <c r="AS22" s="10">
        <v>10</v>
      </c>
      <c r="AT22" s="10">
        <v>1</v>
      </c>
      <c r="AU22" s="10">
        <v>6</v>
      </c>
    </row>
    <row r="23" spans="1:47" s="2" customFormat="1" ht="15.6" x14ac:dyDescent="0.35">
      <c r="A23" s="8">
        <v>119</v>
      </c>
      <c r="B23" s="8"/>
      <c r="C23" s="8">
        <f t="shared" si="18"/>
        <v>120</v>
      </c>
      <c r="D23" s="9">
        <v>20</v>
      </c>
      <c r="E23" s="9">
        <v>0</v>
      </c>
      <c r="F23" s="11" t="str">
        <f t="shared" si="1"/>
        <v>newTask_20</v>
      </c>
      <c r="G23" s="48" t="s">
        <v>70</v>
      </c>
      <c r="H23" s="9">
        <v>1001</v>
      </c>
      <c r="I23" s="9">
        <f t="shared" si="7"/>
        <v>2</v>
      </c>
      <c r="J23" s="9">
        <f t="shared" si="8"/>
        <v>0</v>
      </c>
      <c r="K23" s="11" t="str">
        <f t="shared" si="20"/>
        <v>2|1004|2</v>
      </c>
      <c r="L23" s="11" t="str">
        <f t="shared" si="16"/>
        <v/>
      </c>
      <c r="M23" s="11">
        <f t="shared" si="19"/>
        <v>0</v>
      </c>
      <c r="N23" s="11" t="str">
        <f t="shared" si="17"/>
        <v>锁定使用数量2</v>
      </c>
      <c r="O23" s="10"/>
      <c r="P23" s="10"/>
      <c r="Q23" s="10" t="str">
        <f t="shared" si="2"/>
        <v>锁定</v>
      </c>
      <c r="R23" s="10" t="str">
        <f t="shared" si="3"/>
        <v>使用数量2</v>
      </c>
      <c r="S23" s="10"/>
      <c r="T23" s="10"/>
      <c r="U23" s="16">
        <v>19</v>
      </c>
      <c r="V23" s="17" t="s">
        <v>93</v>
      </c>
      <c r="W23" s="10"/>
      <c r="X23" s="10"/>
      <c r="Y23" s="8"/>
      <c r="Z23" s="8">
        <v>19</v>
      </c>
      <c r="AA23" s="9" t="s">
        <v>145</v>
      </c>
      <c r="AB23" s="16">
        <v>2</v>
      </c>
      <c r="AC23" s="16"/>
      <c r="AD23" s="31" t="str">
        <f t="shared" si="14"/>
        <v>召唤</v>
      </c>
      <c r="AE23" s="32">
        <f t="shared" si="4"/>
        <v>2</v>
      </c>
      <c r="AF23" s="32">
        <f t="shared" si="5"/>
        <v>1004</v>
      </c>
      <c r="AG23" s="36">
        <f t="shared" si="15"/>
        <v>2</v>
      </c>
      <c r="AH23" s="37">
        <f t="shared" si="6"/>
        <v>0.4</v>
      </c>
      <c r="AI23" s="31"/>
      <c r="AJ23" s="32"/>
      <c r="AK23" s="32"/>
      <c r="AL23" s="36"/>
      <c r="AM23" s="38"/>
      <c r="AN23" s="37"/>
      <c r="AO23" s="12"/>
      <c r="AQ23" s="10" t="s">
        <v>94</v>
      </c>
      <c r="AR23" s="10">
        <v>1</v>
      </c>
      <c r="AS23" s="10">
        <v>10</v>
      </c>
      <c r="AT23" s="10">
        <v>2</v>
      </c>
      <c r="AU23" s="10">
        <v>1301</v>
      </c>
    </row>
    <row r="24" spans="1:47" ht="15.6" x14ac:dyDescent="0.35">
      <c r="A24" s="8">
        <v>120</v>
      </c>
      <c r="B24" s="8"/>
      <c r="C24" s="8">
        <f t="shared" si="18"/>
        <v>121</v>
      </c>
      <c r="D24" s="9">
        <v>3</v>
      </c>
      <c r="E24" s="9">
        <v>0</v>
      </c>
      <c r="F24" s="11" t="str">
        <f t="shared" si="1"/>
        <v>newTask_3</v>
      </c>
      <c r="G24" s="11" t="s">
        <v>59</v>
      </c>
      <c r="H24" s="9">
        <v>2</v>
      </c>
      <c r="I24" s="9">
        <f t="shared" si="7"/>
        <v>1500</v>
      </c>
      <c r="J24" s="9">
        <f t="shared" si="8"/>
        <v>0</v>
      </c>
      <c r="K24" s="11" t="str">
        <f t="shared" si="20"/>
        <v>2|1003|2</v>
      </c>
      <c r="L24" s="11" t="str">
        <f t="shared" si="16"/>
        <v/>
      </c>
      <c r="M24" s="11">
        <f t="shared" si="19"/>
        <v>0</v>
      </c>
      <c r="N24" s="11" t="str">
        <f t="shared" si="17"/>
        <v>捕鱼获得金币1500</v>
      </c>
      <c r="O24" s="10"/>
      <c r="P24" s="10"/>
      <c r="Q24" s="10">
        <f t="shared" si="2"/>
        <v>0</v>
      </c>
      <c r="R24" s="10" t="str">
        <f t="shared" si="3"/>
        <v>捕鱼获得金币1500</v>
      </c>
      <c r="S24" s="10"/>
      <c r="T24" s="10"/>
      <c r="U24" s="16">
        <v>20</v>
      </c>
      <c r="V24" s="17" t="s">
        <v>95</v>
      </c>
      <c r="W24" s="10"/>
      <c r="X24" s="10"/>
      <c r="Y24" s="8"/>
      <c r="Z24" s="8">
        <v>20</v>
      </c>
      <c r="AA24" s="9" t="s">
        <v>52</v>
      </c>
      <c r="AB24" s="18">
        <v>1500</v>
      </c>
      <c r="AC24" s="18"/>
      <c r="AD24" s="31" t="str">
        <f t="shared" si="14"/>
        <v>狂暴</v>
      </c>
      <c r="AE24" s="32">
        <f t="shared" si="4"/>
        <v>2</v>
      </c>
      <c r="AF24" s="32">
        <f t="shared" si="5"/>
        <v>1003</v>
      </c>
      <c r="AG24" s="36">
        <f t="shared" si="15"/>
        <v>2</v>
      </c>
      <c r="AH24" s="37">
        <f t="shared" si="6"/>
        <v>4</v>
      </c>
      <c r="AI24" s="31"/>
      <c r="AJ24" s="32"/>
      <c r="AK24" s="32"/>
      <c r="AL24" s="36"/>
      <c r="AM24" s="38"/>
      <c r="AN24" s="37"/>
      <c r="AO24" s="10"/>
      <c r="AQ24" s="10" t="s">
        <v>96</v>
      </c>
      <c r="AR24" s="10">
        <v>1</v>
      </c>
      <c r="AS24" s="10">
        <v>10</v>
      </c>
      <c r="AT24" s="10">
        <v>2</v>
      </c>
      <c r="AU24" s="10">
        <v>1302</v>
      </c>
    </row>
    <row r="25" spans="1:47" ht="15.6" x14ac:dyDescent="0.35">
      <c r="A25" s="8">
        <v>121</v>
      </c>
      <c r="B25" s="8"/>
      <c r="C25" s="8">
        <f t="shared" si="18"/>
        <v>122</v>
      </c>
      <c r="D25" s="9">
        <v>2</v>
      </c>
      <c r="E25" s="9">
        <v>0</v>
      </c>
      <c r="F25" s="11" t="str">
        <f t="shared" si="1"/>
        <v>newTask_2_4</v>
      </c>
      <c r="G25" s="11" t="s">
        <v>131</v>
      </c>
      <c r="H25" s="9">
        <v>4</v>
      </c>
      <c r="I25" s="9">
        <f t="shared" si="7"/>
        <v>2</v>
      </c>
      <c r="J25" s="9">
        <f t="shared" si="8"/>
        <v>0</v>
      </c>
      <c r="K25" s="11" t="str">
        <f t="shared" si="20"/>
        <v>2|1001|3</v>
      </c>
      <c r="L25" s="11" t="str">
        <f t="shared" si="16"/>
        <v/>
      </c>
      <c r="M25" s="11">
        <f t="shared" si="19"/>
        <v>0</v>
      </c>
      <c r="N25" s="11" t="str">
        <f t="shared" si="17"/>
        <v>捕获黄金鱼2</v>
      </c>
      <c r="O25" s="10"/>
      <c r="P25" s="10"/>
      <c r="Q25" s="10">
        <f t="shared" si="2"/>
        <v>0</v>
      </c>
      <c r="R25" s="10" t="str">
        <f t="shared" si="3"/>
        <v>捕获黄金鱼2</v>
      </c>
      <c r="S25" s="10"/>
      <c r="T25" s="10"/>
      <c r="U25" s="16">
        <v>21</v>
      </c>
      <c r="V25" s="17" t="s">
        <v>97</v>
      </c>
      <c r="W25" s="10"/>
      <c r="X25" s="10"/>
      <c r="Y25" s="8"/>
      <c r="Z25" s="8">
        <v>21</v>
      </c>
      <c r="AA25" s="9" t="s">
        <v>129</v>
      </c>
      <c r="AB25" s="16">
        <v>2</v>
      </c>
      <c r="AC25" s="16"/>
      <c r="AD25" s="31" t="str">
        <f t="shared" si="14"/>
        <v>锁定</v>
      </c>
      <c r="AE25" s="32">
        <f t="shared" si="4"/>
        <v>2</v>
      </c>
      <c r="AF25" s="32">
        <f t="shared" si="5"/>
        <v>1001</v>
      </c>
      <c r="AG25" s="36">
        <f t="shared" si="15"/>
        <v>3</v>
      </c>
      <c r="AH25" s="37">
        <f t="shared" si="6"/>
        <v>0.60000000000000009</v>
      </c>
      <c r="AI25" s="31"/>
      <c r="AJ25" s="32"/>
      <c r="AK25" s="32"/>
      <c r="AL25" s="36"/>
      <c r="AM25" s="38"/>
      <c r="AN25" s="37"/>
      <c r="AO25" s="10"/>
      <c r="AQ25" s="10" t="s">
        <v>98</v>
      </c>
      <c r="AR25" s="10">
        <v>1</v>
      </c>
      <c r="AS25" s="10">
        <v>10</v>
      </c>
      <c r="AT25" s="10">
        <v>2</v>
      </c>
      <c r="AU25" s="10">
        <v>1303</v>
      </c>
    </row>
    <row r="26" spans="1:47" ht="15.6" x14ac:dyDescent="0.35">
      <c r="A26" s="8">
        <v>122</v>
      </c>
      <c r="B26" s="8"/>
      <c r="C26" s="8">
        <f t="shared" si="18"/>
        <v>123</v>
      </c>
      <c r="D26" s="9">
        <v>19</v>
      </c>
      <c r="E26" s="9">
        <v>0</v>
      </c>
      <c r="F26" s="11" t="str">
        <f t="shared" si="1"/>
        <v>newTask_19</v>
      </c>
      <c r="G26" s="11" t="s">
        <v>63</v>
      </c>
      <c r="H26" s="9">
        <v>0</v>
      </c>
      <c r="I26" s="9">
        <f t="shared" si="7"/>
        <v>250</v>
      </c>
      <c r="J26" s="9">
        <f t="shared" si="8"/>
        <v>0</v>
      </c>
      <c r="K26" s="11" t="str">
        <f t="shared" si="20"/>
        <v>2|1002|3</v>
      </c>
      <c r="L26" s="11" t="str">
        <f t="shared" si="16"/>
        <v/>
      </c>
      <c r="M26" s="11">
        <f t="shared" si="19"/>
        <v>0</v>
      </c>
      <c r="N26" s="11" t="str">
        <f t="shared" si="17"/>
        <v>开火次数250</v>
      </c>
      <c r="O26" s="10"/>
      <c r="P26" s="10"/>
      <c r="Q26" s="10">
        <f t="shared" si="2"/>
        <v>0</v>
      </c>
      <c r="R26" s="10" t="str">
        <f t="shared" si="3"/>
        <v>开火次数250</v>
      </c>
      <c r="S26" s="10"/>
      <c r="T26" s="10"/>
      <c r="U26" s="16">
        <v>22</v>
      </c>
      <c r="V26" s="18" t="s">
        <v>99</v>
      </c>
      <c r="W26" s="10"/>
      <c r="X26" s="10"/>
      <c r="Y26" s="8"/>
      <c r="Z26" s="8">
        <v>22</v>
      </c>
      <c r="AA26" s="9" t="s">
        <v>54</v>
      </c>
      <c r="AB26" s="16">
        <v>250</v>
      </c>
      <c r="AC26" s="16"/>
      <c r="AD26" s="31" t="str">
        <f t="shared" si="14"/>
        <v>冰冻</v>
      </c>
      <c r="AE26" s="32">
        <f t="shared" si="4"/>
        <v>2</v>
      </c>
      <c r="AF26" s="32">
        <f t="shared" si="5"/>
        <v>1002</v>
      </c>
      <c r="AG26" s="36">
        <f t="shared" si="15"/>
        <v>3</v>
      </c>
      <c r="AH26" s="37">
        <f t="shared" si="6"/>
        <v>1.5</v>
      </c>
      <c r="AI26" s="31"/>
      <c r="AJ26" s="32"/>
      <c r="AK26" s="32"/>
      <c r="AL26" s="36"/>
      <c r="AM26" s="38"/>
      <c r="AN26" s="37"/>
      <c r="AO26" s="10"/>
      <c r="AQ26" s="10" t="s">
        <v>100</v>
      </c>
      <c r="AR26" s="10">
        <v>1</v>
      </c>
      <c r="AS26" s="10">
        <v>10</v>
      </c>
      <c r="AT26" s="10">
        <v>2</v>
      </c>
      <c r="AU26" s="10">
        <v>1304</v>
      </c>
    </row>
    <row r="27" spans="1:47" ht="15.6" x14ac:dyDescent="0.35">
      <c r="A27" s="8">
        <v>123</v>
      </c>
      <c r="B27" s="10"/>
      <c r="C27" s="8">
        <f t="shared" si="18"/>
        <v>124</v>
      </c>
      <c r="D27" s="9">
        <v>3</v>
      </c>
      <c r="E27" s="9">
        <v>0</v>
      </c>
      <c r="F27" s="11" t="str">
        <f t="shared" si="1"/>
        <v>newTask_3</v>
      </c>
      <c r="G27" s="11" t="s">
        <v>59</v>
      </c>
      <c r="H27" s="9">
        <v>2</v>
      </c>
      <c r="I27" s="9">
        <f t="shared" si="7"/>
        <v>2000</v>
      </c>
      <c r="J27" s="9">
        <f t="shared" si="8"/>
        <v>0</v>
      </c>
      <c r="K27" s="11" t="str">
        <f t="shared" si="20"/>
        <v>2|1004|3</v>
      </c>
      <c r="L27" s="11" t="str">
        <f t="shared" si="16"/>
        <v/>
      </c>
      <c r="M27" s="11">
        <f t="shared" si="19"/>
        <v>0</v>
      </c>
      <c r="N27" s="11" t="str">
        <f t="shared" si="17"/>
        <v>捕鱼获得金币2000</v>
      </c>
      <c r="O27" s="10"/>
      <c r="P27" s="10"/>
      <c r="Q27" s="10">
        <f t="shared" si="2"/>
        <v>0</v>
      </c>
      <c r="R27" s="10" t="str">
        <f t="shared" si="3"/>
        <v>捕鱼获得金币2000</v>
      </c>
      <c r="S27" s="10"/>
      <c r="T27" s="10"/>
      <c r="U27" s="18">
        <v>23</v>
      </c>
      <c r="V27" s="55" t="s">
        <v>101</v>
      </c>
      <c r="W27" s="10"/>
      <c r="X27" s="10"/>
      <c r="Y27" s="8"/>
      <c r="Z27" s="8">
        <v>23</v>
      </c>
      <c r="AA27" s="16" t="s">
        <v>52</v>
      </c>
      <c r="AB27" s="18">
        <v>2000</v>
      </c>
      <c r="AC27" s="18"/>
      <c r="AD27" s="31" t="str">
        <f t="shared" si="14"/>
        <v>召唤</v>
      </c>
      <c r="AE27" s="32">
        <f t="shared" si="4"/>
        <v>2</v>
      </c>
      <c r="AF27" s="32">
        <f t="shared" si="5"/>
        <v>1004</v>
      </c>
      <c r="AG27" s="36">
        <f t="shared" si="15"/>
        <v>3</v>
      </c>
      <c r="AH27" s="37">
        <f t="shared" si="6"/>
        <v>0.60000000000000009</v>
      </c>
      <c r="AI27" s="31"/>
      <c r="AJ27" s="32"/>
      <c r="AK27" s="32"/>
      <c r="AL27" s="36"/>
      <c r="AM27" s="38"/>
      <c r="AN27" s="37"/>
      <c r="AQ27" s="54" t="s">
        <v>137</v>
      </c>
      <c r="AR27" s="54">
        <f>AR12*1000*40</f>
        <v>100</v>
      </c>
      <c r="AS27" s="54">
        <f t="shared" ref="AS27:AS30" si="21">AR27*10</f>
        <v>1000</v>
      </c>
      <c r="AT27" s="54">
        <v>2</v>
      </c>
      <c r="AU27" s="54">
        <v>1500</v>
      </c>
    </row>
    <row r="28" spans="1:47" ht="15.6" x14ac:dyDescent="0.35">
      <c r="A28" s="8">
        <v>124</v>
      </c>
      <c r="B28" s="10"/>
      <c r="C28" s="8">
        <f t="shared" si="18"/>
        <v>125</v>
      </c>
      <c r="D28" s="47">
        <v>19</v>
      </c>
      <c r="E28" s="9">
        <v>0</v>
      </c>
      <c r="F28" s="11" t="str">
        <f t="shared" si="1"/>
        <v>newTask_19</v>
      </c>
      <c r="G28" s="48" t="s">
        <v>63</v>
      </c>
      <c r="H28" s="9">
        <v>0</v>
      </c>
      <c r="I28" s="9">
        <f t="shared" si="7"/>
        <v>300</v>
      </c>
      <c r="J28" s="9">
        <f t="shared" si="8"/>
        <v>0</v>
      </c>
      <c r="K28" s="10" t="str">
        <f>IF(AI28="",AE28&amp;"|"&amp;AF28&amp;"|"&amp;AG28,AE28&amp;"|"&amp;AF28&amp;"|"&amp;AG28&amp;","&amp;AJ28&amp;"|"&amp;AK28&amp;"|"&amp;AL28)</f>
        <v>2|1001|3</v>
      </c>
      <c r="L28" s="10" t="str">
        <f t="shared" ref="L28:L35" si="22">IF(AI28="",TRIM(""),AG28&amp;","&amp;AM28)</f>
        <v/>
      </c>
      <c r="M28" s="10">
        <v>1</v>
      </c>
      <c r="N28" s="10" t="str">
        <f t="shared" ref="N28:N35" si="23">IF(Q28&lt;&gt;0,Q28,"")&amp;R28</f>
        <v>开火次数300</v>
      </c>
      <c r="O28" s="10"/>
      <c r="P28" s="10"/>
      <c r="Q28" s="10">
        <f t="shared" si="2"/>
        <v>0</v>
      </c>
      <c r="R28" s="10" t="str">
        <f t="shared" si="3"/>
        <v>开火次数300</v>
      </c>
      <c r="S28" s="10"/>
      <c r="T28" s="10"/>
      <c r="U28" s="16">
        <v>24</v>
      </c>
      <c r="V28" s="17" t="s">
        <v>102</v>
      </c>
      <c r="W28" s="10"/>
      <c r="X28" s="10"/>
      <c r="Y28" s="8"/>
      <c r="Z28" s="8">
        <v>24</v>
      </c>
      <c r="AA28" s="16" t="s">
        <v>54</v>
      </c>
      <c r="AB28" s="16">
        <v>300</v>
      </c>
      <c r="AC28" s="16"/>
      <c r="AD28" s="31" t="str">
        <f t="shared" si="14"/>
        <v>锁定</v>
      </c>
      <c r="AE28" s="32">
        <f t="shared" si="4"/>
        <v>2</v>
      </c>
      <c r="AF28" s="32">
        <f t="shared" si="5"/>
        <v>1001</v>
      </c>
      <c r="AG28" s="36">
        <f t="shared" si="15"/>
        <v>3</v>
      </c>
      <c r="AH28" s="37">
        <f t="shared" si="6"/>
        <v>0.60000000000000009</v>
      </c>
      <c r="AI28" s="31"/>
      <c r="AJ28" s="32"/>
      <c r="AK28" s="32"/>
      <c r="AL28" s="36"/>
      <c r="AM28" s="38"/>
      <c r="AN28" s="37"/>
      <c r="AQ28" s="10" t="s">
        <v>138</v>
      </c>
      <c r="AR28" s="10">
        <f>AR12*1000*80</f>
        <v>200</v>
      </c>
      <c r="AS28" s="10">
        <f t="shared" si="21"/>
        <v>2000</v>
      </c>
      <c r="AT28" s="10">
        <v>2</v>
      </c>
      <c r="AU28" s="10">
        <v>1503</v>
      </c>
    </row>
    <row r="29" spans="1:47" ht="15.6" x14ac:dyDescent="0.35">
      <c r="A29" s="8">
        <v>125</v>
      </c>
      <c r="B29" s="8"/>
      <c r="C29" s="8">
        <f t="shared" si="18"/>
        <v>126</v>
      </c>
      <c r="D29" s="47">
        <v>3</v>
      </c>
      <c r="E29" s="9">
        <v>0</v>
      </c>
      <c r="F29" s="11" t="str">
        <f t="shared" si="1"/>
        <v>newTask_3</v>
      </c>
      <c r="G29" s="48" t="s">
        <v>59</v>
      </c>
      <c r="H29" s="9">
        <v>2</v>
      </c>
      <c r="I29" s="9">
        <f t="shared" si="7"/>
        <v>3000</v>
      </c>
      <c r="J29" s="9">
        <f t="shared" si="8"/>
        <v>0</v>
      </c>
      <c r="K29" s="10" t="str">
        <f>IF(AI29="",AE29&amp;"|"&amp;AF29&amp;"|"&amp;AG29,AE29&amp;"|"&amp;AF29&amp;"|"&amp;AG29&amp;","&amp;AJ29&amp;"|"&amp;AK29&amp;"|"&amp;AL29)</f>
        <v>2|1002|3</v>
      </c>
      <c r="L29" s="10" t="str">
        <f t="shared" si="22"/>
        <v/>
      </c>
      <c r="M29" s="10">
        <f t="shared" ref="M29:M35" si="24">IF(L29&lt;&gt;"",1,0)</f>
        <v>0</v>
      </c>
      <c r="N29" s="10" t="str">
        <f t="shared" si="23"/>
        <v>捕鱼获得金币3000</v>
      </c>
      <c r="O29" s="10"/>
      <c r="P29" s="10"/>
      <c r="Q29" s="10">
        <f t="shared" si="2"/>
        <v>0</v>
      </c>
      <c r="R29" s="10" t="str">
        <f t="shared" si="3"/>
        <v>捕鱼获得金币3000</v>
      </c>
      <c r="S29" s="10"/>
      <c r="T29" s="10"/>
      <c r="U29" s="16">
        <v>25</v>
      </c>
      <c r="V29" s="17" t="s">
        <v>103</v>
      </c>
      <c r="W29" s="10"/>
      <c r="X29" s="10"/>
      <c r="Y29" s="8"/>
      <c r="Z29" s="8">
        <v>25</v>
      </c>
      <c r="AA29" s="16" t="s">
        <v>52</v>
      </c>
      <c r="AB29" s="18">
        <v>3000</v>
      </c>
      <c r="AC29" s="18"/>
      <c r="AD29" s="31" t="str">
        <f t="shared" si="14"/>
        <v>冰冻</v>
      </c>
      <c r="AE29" s="32">
        <f t="shared" si="4"/>
        <v>2</v>
      </c>
      <c r="AF29" s="32">
        <f t="shared" si="5"/>
        <v>1002</v>
      </c>
      <c r="AG29" s="36">
        <f t="shared" si="15"/>
        <v>3</v>
      </c>
      <c r="AH29" s="37">
        <f t="shared" si="6"/>
        <v>1.5</v>
      </c>
      <c r="AI29" s="31"/>
      <c r="AJ29" s="32"/>
      <c r="AK29" s="32"/>
      <c r="AL29" s="36"/>
      <c r="AM29" s="38"/>
      <c r="AN29" s="37"/>
      <c r="AQ29" s="10" t="s">
        <v>139</v>
      </c>
      <c r="AR29" s="10">
        <f>AR12*1000*110</f>
        <v>275</v>
      </c>
      <c r="AS29" s="10">
        <f t="shared" si="21"/>
        <v>2750</v>
      </c>
      <c r="AT29" s="10">
        <v>2</v>
      </c>
      <c r="AU29" s="10">
        <v>1504</v>
      </c>
    </row>
    <row r="30" spans="1:47" ht="15.6" x14ac:dyDescent="0.35">
      <c r="A30" s="8">
        <v>126</v>
      </c>
      <c r="B30" s="8"/>
      <c r="C30" s="8">
        <f t="shared" si="18"/>
        <v>127</v>
      </c>
      <c r="D30" s="47">
        <v>2</v>
      </c>
      <c r="E30" s="9">
        <v>0</v>
      </c>
      <c r="F30" s="11" t="str">
        <f t="shared" si="1"/>
        <v>newTask_2</v>
      </c>
      <c r="G30" s="48" t="s">
        <v>46</v>
      </c>
      <c r="H30" s="9">
        <v>0</v>
      </c>
      <c r="I30" s="9">
        <f t="shared" si="7"/>
        <v>35</v>
      </c>
      <c r="J30" s="9">
        <f t="shared" si="8"/>
        <v>0</v>
      </c>
      <c r="K30" s="10" t="str">
        <f>IF(AI30="",AE30&amp;"|"&amp;AF30&amp;"|"&amp;AG30,AE30&amp;"|"&amp;AF30&amp;"|"&amp;AG30&amp;","&amp;AJ30&amp;"|"&amp;AK30&amp;"|"&amp;AL30)</f>
        <v>2|1004|3</v>
      </c>
      <c r="L30" s="10" t="str">
        <f t="shared" si="22"/>
        <v/>
      </c>
      <c r="M30" s="10">
        <f t="shared" si="24"/>
        <v>0</v>
      </c>
      <c r="N30" s="10" t="str">
        <f t="shared" si="23"/>
        <v>捕获任意鱼：35</v>
      </c>
      <c r="O30" s="10"/>
      <c r="P30" s="10"/>
      <c r="Q30" s="10">
        <f t="shared" si="2"/>
        <v>0</v>
      </c>
      <c r="R30" s="10" t="str">
        <f t="shared" si="3"/>
        <v>捕获任意鱼：35</v>
      </c>
      <c r="S30" s="10"/>
      <c r="T30" s="10"/>
      <c r="U30" s="16">
        <v>26</v>
      </c>
      <c r="V30" s="17" t="s">
        <v>104</v>
      </c>
      <c r="W30" s="10"/>
      <c r="X30" s="10"/>
      <c r="Y30" s="8"/>
      <c r="Z30" s="8">
        <v>26</v>
      </c>
      <c r="AA30" s="16" t="s">
        <v>49</v>
      </c>
      <c r="AB30" s="16">
        <v>35</v>
      </c>
      <c r="AC30" s="16"/>
      <c r="AD30" s="31" t="str">
        <f t="shared" si="14"/>
        <v>召唤</v>
      </c>
      <c r="AE30" s="32">
        <f t="shared" si="4"/>
        <v>2</v>
      </c>
      <c r="AF30" s="32">
        <f t="shared" si="5"/>
        <v>1004</v>
      </c>
      <c r="AG30" s="36">
        <f t="shared" si="15"/>
        <v>3</v>
      </c>
      <c r="AH30" s="37">
        <f t="shared" si="6"/>
        <v>0.60000000000000009</v>
      </c>
      <c r="AI30" s="31"/>
      <c r="AJ30" s="32"/>
      <c r="AK30" s="32"/>
      <c r="AL30" s="36"/>
      <c r="AM30" s="38"/>
      <c r="AN30" s="37"/>
      <c r="AQ30" s="10" t="s">
        <v>140</v>
      </c>
      <c r="AR30" s="10">
        <f>AR12*1000*1</f>
        <v>2.5</v>
      </c>
      <c r="AS30" s="10">
        <f t="shared" si="21"/>
        <v>25</v>
      </c>
      <c r="AT30" s="10">
        <v>2</v>
      </c>
      <c r="AU30" s="10">
        <v>1213</v>
      </c>
    </row>
    <row r="31" spans="1:47" ht="15.6" x14ac:dyDescent="0.35">
      <c r="A31" s="8">
        <v>127</v>
      </c>
      <c r="B31" s="8"/>
      <c r="C31" s="8">
        <f t="shared" si="18"/>
        <v>128</v>
      </c>
      <c r="D31" s="47">
        <v>19</v>
      </c>
      <c r="E31" s="9">
        <v>0</v>
      </c>
      <c r="F31" s="11" t="str">
        <f t="shared" si="1"/>
        <v>newTask_19</v>
      </c>
      <c r="G31" s="48" t="s">
        <v>63</v>
      </c>
      <c r="H31" s="9">
        <v>0</v>
      </c>
      <c r="I31" s="9">
        <f t="shared" si="7"/>
        <v>350</v>
      </c>
      <c r="J31" s="9">
        <f t="shared" si="8"/>
        <v>0</v>
      </c>
      <c r="K31" s="10" t="str">
        <f t="shared" ref="K31:K35" si="25">IF(AI31="",AE31&amp;"|"&amp;AF31&amp;"|"&amp;AG31,AE31&amp;"|"&amp;AF31&amp;"|"&amp;AG31&amp;","&amp;AJ31&amp;"|"&amp;AK31&amp;"|"&amp;AL31)</f>
        <v>2|1001|3</v>
      </c>
      <c r="L31" s="10" t="str">
        <f t="shared" si="22"/>
        <v/>
      </c>
      <c r="M31" s="10">
        <f t="shared" si="24"/>
        <v>0</v>
      </c>
      <c r="N31" s="10" t="str">
        <f t="shared" si="23"/>
        <v>开火次数350</v>
      </c>
      <c r="O31" s="10"/>
      <c r="P31" s="10"/>
      <c r="Q31" s="10">
        <f t="shared" si="2"/>
        <v>0</v>
      </c>
      <c r="R31" s="10" t="str">
        <f t="shared" si="3"/>
        <v>开火次数350</v>
      </c>
      <c r="S31" s="10"/>
      <c r="T31" s="10"/>
      <c r="U31" s="16">
        <v>27</v>
      </c>
      <c r="V31" s="17" t="s">
        <v>105</v>
      </c>
      <c r="W31" s="10"/>
      <c r="X31" s="10"/>
      <c r="Y31" s="8"/>
      <c r="Z31" s="8">
        <v>27</v>
      </c>
      <c r="AA31" s="16" t="s">
        <v>54</v>
      </c>
      <c r="AB31" s="16">
        <v>350</v>
      </c>
      <c r="AC31" s="16"/>
      <c r="AD31" s="31" t="str">
        <f t="shared" si="14"/>
        <v>锁定</v>
      </c>
      <c r="AE31" s="32">
        <f t="shared" si="4"/>
        <v>2</v>
      </c>
      <c r="AF31" s="32">
        <f t="shared" si="5"/>
        <v>1001</v>
      </c>
      <c r="AG31" s="36">
        <f t="shared" si="15"/>
        <v>3</v>
      </c>
      <c r="AH31" s="37">
        <f t="shared" si="6"/>
        <v>0.60000000000000009</v>
      </c>
      <c r="AI31" s="31"/>
      <c r="AJ31" s="32"/>
      <c r="AK31" s="32"/>
      <c r="AL31" s="36"/>
      <c r="AM31" s="38"/>
      <c r="AN31" s="37"/>
    </row>
    <row r="32" spans="1:47" ht="15.6" x14ac:dyDescent="0.35">
      <c r="A32" s="8">
        <v>128</v>
      </c>
      <c r="B32" s="10"/>
      <c r="C32" s="8">
        <f t="shared" si="18"/>
        <v>129</v>
      </c>
      <c r="D32" s="47">
        <v>3</v>
      </c>
      <c r="E32" s="9">
        <v>0</v>
      </c>
      <c r="F32" s="11" t="str">
        <f t="shared" si="1"/>
        <v>newTask_3</v>
      </c>
      <c r="G32" s="48" t="s">
        <v>59</v>
      </c>
      <c r="H32" s="9">
        <v>2</v>
      </c>
      <c r="I32" s="9">
        <f t="shared" si="7"/>
        <v>5000</v>
      </c>
      <c r="J32" s="9">
        <f t="shared" si="8"/>
        <v>0</v>
      </c>
      <c r="K32" s="10" t="str">
        <f t="shared" si="25"/>
        <v>2|1002|3</v>
      </c>
      <c r="L32" s="10" t="str">
        <f t="shared" si="22"/>
        <v/>
      </c>
      <c r="M32" s="10">
        <f t="shared" si="24"/>
        <v>0</v>
      </c>
      <c r="N32" s="10" t="str">
        <f t="shared" si="23"/>
        <v>捕鱼获得金币5000</v>
      </c>
      <c r="O32" s="10"/>
      <c r="P32" s="10"/>
      <c r="Q32" s="10">
        <f t="shared" si="2"/>
        <v>0</v>
      </c>
      <c r="R32" s="10" t="str">
        <f t="shared" si="3"/>
        <v>捕鱼获得金币5000</v>
      </c>
      <c r="S32" s="10"/>
      <c r="T32" s="10"/>
      <c r="U32" s="16">
        <v>28</v>
      </c>
      <c r="V32" s="17" t="s">
        <v>106</v>
      </c>
      <c r="W32" s="10"/>
      <c r="X32" s="10"/>
      <c r="Y32" s="8"/>
      <c r="Z32" s="8">
        <v>28</v>
      </c>
      <c r="AA32" s="16" t="s">
        <v>52</v>
      </c>
      <c r="AB32" s="18">
        <v>5000</v>
      </c>
      <c r="AC32" s="18"/>
      <c r="AD32" s="31" t="str">
        <f t="shared" si="14"/>
        <v>冰冻</v>
      </c>
      <c r="AE32" s="32">
        <f t="shared" si="4"/>
        <v>2</v>
      </c>
      <c r="AF32" s="32">
        <f t="shared" si="5"/>
        <v>1002</v>
      </c>
      <c r="AG32" s="36">
        <f t="shared" si="15"/>
        <v>3</v>
      </c>
      <c r="AH32" s="37">
        <f t="shared" si="6"/>
        <v>1.5</v>
      </c>
      <c r="AI32" s="31"/>
      <c r="AJ32" s="32"/>
      <c r="AK32" s="32"/>
      <c r="AL32" s="36"/>
      <c r="AM32" s="38"/>
      <c r="AN32" s="37"/>
    </row>
    <row r="33" spans="1:34" ht="15.6" x14ac:dyDescent="0.35">
      <c r="A33" s="8">
        <v>129</v>
      </c>
      <c r="B33" s="8"/>
      <c r="C33" s="8">
        <f t="shared" si="18"/>
        <v>130</v>
      </c>
      <c r="D33" s="47">
        <v>2</v>
      </c>
      <c r="E33" s="9">
        <v>0</v>
      </c>
      <c r="F33" s="11" t="str">
        <f t="shared" si="1"/>
        <v>newTask_2_4</v>
      </c>
      <c r="G33" s="48" t="s">
        <v>131</v>
      </c>
      <c r="H33" s="9">
        <v>4</v>
      </c>
      <c r="I33" s="9">
        <f t="shared" si="7"/>
        <v>3</v>
      </c>
      <c r="J33" s="9">
        <f t="shared" si="8"/>
        <v>0</v>
      </c>
      <c r="K33" s="10" t="str">
        <f t="shared" si="25"/>
        <v>2|1004|3</v>
      </c>
      <c r="L33" s="10" t="str">
        <f t="shared" si="22"/>
        <v/>
      </c>
      <c r="M33" s="10">
        <f t="shared" si="24"/>
        <v>0</v>
      </c>
      <c r="N33" s="10" t="str">
        <f t="shared" si="23"/>
        <v>捕获黄金鱼3</v>
      </c>
      <c r="Q33" s="10">
        <f t="shared" si="2"/>
        <v>0</v>
      </c>
      <c r="R33" s="10" t="str">
        <f t="shared" si="3"/>
        <v>捕获黄金鱼3</v>
      </c>
      <c r="U33" s="16">
        <v>29</v>
      </c>
      <c r="V33" s="17" t="s">
        <v>107</v>
      </c>
      <c r="Y33" s="8"/>
      <c r="Z33" s="8">
        <v>29</v>
      </c>
      <c r="AA33" s="16" t="s">
        <v>129</v>
      </c>
      <c r="AB33" s="16">
        <v>3</v>
      </c>
      <c r="AC33" s="16"/>
      <c r="AD33" s="31" t="str">
        <f t="shared" si="14"/>
        <v>召唤</v>
      </c>
      <c r="AE33" s="32">
        <f t="shared" si="4"/>
        <v>2</v>
      </c>
      <c r="AF33" s="32">
        <f t="shared" si="5"/>
        <v>1004</v>
      </c>
      <c r="AG33" s="36">
        <f t="shared" si="15"/>
        <v>3</v>
      </c>
      <c r="AH33" s="37">
        <f t="shared" si="6"/>
        <v>0.60000000000000009</v>
      </c>
    </row>
    <row r="34" spans="1:34" ht="15.6" x14ac:dyDescent="0.35">
      <c r="A34" s="8">
        <v>130</v>
      </c>
      <c r="B34" s="10"/>
      <c r="C34" s="8">
        <f t="shared" si="18"/>
        <v>131</v>
      </c>
      <c r="D34" s="47">
        <v>19</v>
      </c>
      <c r="E34" s="9">
        <v>0</v>
      </c>
      <c r="F34" s="11" t="str">
        <f t="shared" si="1"/>
        <v>newTask_19</v>
      </c>
      <c r="G34" s="48" t="s">
        <v>63</v>
      </c>
      <c r="H34" s="9">
        <v>0</v>
      </c>
      <c r="I34" s="9">
        <f t="shared" si="7"/>
        <v>400</v>
      </c>
      <c r="J34" s="9">
        <f t="shared" si="8"/>
        <v>0</v>
      </c>
      <c r="K34" s="10" t="str">
        <f t="shared" si="25"/>
        <v>2|1003|3</v>
      </c>
      <c r="L34" s="10" t="str">
        <f t="shared" si="22"/>
        <v/>
      </c>
      <c r="M34" s="10">
        <f t="shared" si="24"/>
        <v>0</v>
      </c>
      <c r="N34" s="10" t="str">
        <f t="shared" si="23"/>
        <v>开火次数400</v>
      </c>
      <c r="Q34" s="10">
        <f t="shared" si="2"/>
        <v>0</v>
      </c>
      <c r="R34" s="10" t="str">
        <f t="shared" si="3"/>
        <v>开火次数400</v>
      </c>
      <c r="U34" s="16">
        <v>30</v>
      </c>
      <c r="V34" s="17" t="s">
        <v>108</v>
      </c>
      <c r="Z34" s="8">
        <v>30</v>
      </c>
      <c r="AA34" s="16" t="s">
        <v>54</v>
      </c>
      <c r="AB34" s="16">
        <v>400</v>
      </c>
      <c r="AC34" s="16"/>
      <c r="AD34" s="31" t="str">
        <f t="shared" si="14"/>
        <v>狂暴</v>
      </c>
      <c r="AE34" s="32">
        <f t="shared" si="4"/>
        <v>2</v>
      </c>
      <c r="AF34" s="32">
        <f t="shared" si="5"/>
        <v>1003</v>
      </c>
      <c r="AG34" s="36">
        <f t="shared" si="15"/>
        <v>3</v>
      </c>
      <c r="AH34" s="37">
        <f t="shared" si="6"/>
        <v>6</v>
      </c>
    </row>
    <row r="35" spans="1:34" ht="15.6" x14ac:dyDescent="0.35">
      <c r="A35" s="8">
        <v>131</v>
      </c>
      <c r="B35" s="8"/>
      <c r="C35" s="8">
        <f t="shared" si="18"/>
        <v>132</v>
      </c>
      <c r="D35" s="47">
        <v>3</v>
      </c>
      <c r="E35" s="9">
        <v>0</v>
      </c>
      <c r="F35" s="11" t="str">
        <f t="shared" si="1"/>
        <v>newTask_3</v>
      </c>
      <c r="G35" s="48" t="s">
        <v>59</v>
      </c>
      <c r="H35" s="9">
        <v>2</v>
      </c>
      <c r="I35" s="9">
        <f t="shared" si="7"/>
        <v>7500</v>
      </c>
      <c r="J35" s="9">
        <f t="shared" si="8"/>
        <v>0</v>
      </c>
      <c r="K35" s="10" t="str">
        <f t="shared" si="25"/>
        <v>2|1001|4</v>
      </c>
      <c r="L35" s="10" t="str">
        <f t="shared" si="22"/>
        <v/>
      </c>
      <c r="M35" s="10">
        <f t="shared" si="24"/>
        <v>0</v>
      </c>
      <c r="N35" s="10" t="str">
        <f t="shared" si="23"/>
        <v>捕鱼获得金币7500</v>
      </c>
      <c r="Q35" s="10">
        <f t="shared" si="2"/>
        <v>0</v>
      </c>
      <c r="R35" s="10" t="str">
        <f t="shared" si="3"/>
        <v>捕鱼获得金币7500</v>
      </c>
      <c r="U35" s="16">
        <v>31</v>
      </c>
      <c r="V35" s="17" t="s">
        <v>109</v>
      </c>
      <c r="Z35" s="8">
        <v>31</v>
      </c>
      <c r="AA35" s="16" t="s">
        <v>52</v>
      </c>
      <c r="AB35" s="18">
        <v>7500</v>
      </c>
      <c r="AC35" s="18"/>
      <c r="AD35" s="31" t="str">
        <f t="shared" si="14"/>
        <v>锁定</v>
      </c>
      <c r="AE35" s="32">
        <f t="shared" si="4"/>
        <v>2</v>
      </c>
      <c r="AF35" s="32">
        <f t="shared" si="5"/>
        <v>1001</v>
      </c>
      <c r="AG35" s="36">
        <f t="shared" si="15"/>
        <v>4</v>
      </c>
      <c r="AH35" s="37">
        <f t="shared" si="6"/>
        <v>0.8</v>
      </c>
    </row>
    <row r="36" spans="1:34" ht="15.6" x14ac:dyDescent="0.35">
      <c r="A36" s="8">
        <v>132</v>
      </c>
      <c r="B36" s="8"/>
      <c r="C36" s="8">
        <f t="shared" si="18"/>
        <v>133</v>
      </c>
      <c r="D36" s="9">
        <v>2</v>
      </c>
      <c r="E36" s="9">
        <v>0</v>
      </c>
      <c r="F36" s="11" t="str">
        <f t="shared" si="1"/>
        <v>newTask_2</v>
      </c>
      <c r="G36" s="11" t="s">
        <v>133</v>
      </c>
      <c r="H36" s="9">
        <v>0</v>
      </c>
      <c r="I36" s="9">
        <f t="shared" si="7"/>
        <v>50</v>
      </c>
      <c r="J36" s="9">
        <f t="shared" si="8"/>
        <v>0</v>
      </c>
      <c r="K36" s="11" t="str">
        <f>IF(AI36="",AE36&amp;"|"&amp;AF36&amp;"|"&amp;AG36,AE36&amp;"|"&amp;AF36&amp;"|"&amp;AG36&amp;","&amp;AJ36&amp;"|"&amp;AK36&amp;"|"&amp;AL36)</f>
        <v>2|1002|4</v>
      </c>
      <c r="L36" s="11" t="str">
        <f>IF(AI36="",TRIM(""),AG36&amp;","&amp;AM36)</f>
        <v/>
      </c>
      <c r="M36" s="11">
        <v>1</v>
      </c>
      <c r="N36" s="11" t="str">
        <f>IF(Q36&lt;&gt;0,Q36,"")&amp;R36</f>
        <v>捕获任意鱼：50</v>
      </c>
      <c r="Q36" s="10">
        <f t="shared" si="2"/>
        <v>0</v>
      </c>
      <c r="R36" s="10" t="str">
        <f t="shared" si="3"/>
        <v>捕获任意鱼：50</v>
      </c>
      <c r="U36" s="16">
        <v>32</v>
      </c>
      <c r="V36" s="17" t="s">
        <v>110</v>
      </c>
      <c r="Z36" s="8">
        <v>32</v>
      </c>
      <c r="AA36" s="9" t="s">
        <v>143</v>
      </c>
      <c r="AB36" s="16">
        <v>50</v>
      </c>
      <c r="AC36" s="16"/>
      <c r="AD36" s="31" t="str">
        <f t="shared" si="14"/>
        <v>冰冻</v>
      </c>
      <c r="AE36" s="32">
        <f t="shared" si="4"/>
        <v>2</v>
      </c>
      <c r="AF36" s="32">
        <f t="shared" si="5"/>
        <v>1002</v>
      </c>
      <c r="AG36" s="36">
        <f t="shared" si="15"/>
        <v>4</v>
      </c>
      <c r="AH36" s="37">
        <f t="shared" si="6"/>
        <v>2</v>
      </c>
    </row>
    <row r="37" spans="1:34" ht="15.6" x14ac:dyDescent="0.35">
      <c r="A37" s="8">
        <v>133</v>
      </c>
      <c r="B37" s="8"/>
      <c r="C37" s="8">
        <f t="shared" si="18"/>
        <v>134</v>
      </c>
      <c r="D37" s="9">
        <v>19</v>
      </c>
      <c r="E37" s="9">
        <v>0</v>
      </c>
      <c r="F37" s="11" t="str">
        <f t="shared" si="1"/>
        <v>newTask_19</v>
      </c>
      <c r="G37" s="11" t="s">
        <v>63</v>
      </c>
      <c r="H37" s="9">
        <v>0</v>
      </c>
      <c r="I37" s="9">
        <f t="shared" si="7"/>
        <v>450</v>
      </c>
      <c r="J37" s="9">
        <f t="shared" si="8"/>
        <v>0</v>
      </c>
      <c r="K37" s="11" t="str">
        <f>IF(AI37="",AE37&amp;"|"&amp;AF37&amp;"|"&amp;AG37,AE37&amp;"|"&amp;AF37&amp;"|"&amp;AG37&amp;","&amp;AJ37&amp;"|"&amp;AK37&amp;"|"&amp;AL37)</f>
        <v>2|1004|4</v>
      </c>
      <c r="L37" s="11" t="str">
        <f t="shared" ref="L37:L44" si="26">IF(AI37="",TRIM(""),AG37&amp;","&amp;AM37)</f>
        <v/>
      </c>
      <c r="M37" s="11">
        <v>1</v>
      </c>
      <c r="N37" s="11" t="str">
        <f t="shared" ref="N37:N44" si="27">IF(Q37&lt;&gt;0,Q37,"")&amp;R37</f>
        <v>开火次数450</v>
      </c>
      <c r="Q37" s="10">
        <f t="shared" ref="Q37:Q68" si="28">IF(AND(D37=2,J37&gt;0),"使用"&amp;J37&amp;"炮及以上",IF(D37=20,VLOOKUP(H37,S:T,2,0),IF(D37=26,VLOOKUP(H37,U:V,2,0),0)))</f>
        <v>0</v>
      </c>
      <c r="R37" s="10" t="str">
        <f t="shared" ref="R37:R68" si="29">IF(AND(D37=2,H37=4),"捕获黄金鱼"&amp;I37,VLOOKUP(D37,O:P,2,0)&amp;I37)</f>
        <v>开火次数450</v>
      </c>
      <c r="U37" s="16">
        <v>33</v>
      </c>
      <c r="V37" s="17" t="s">
        <v>111</v>
      </c>
      <c r="Z37" s="8">
        <v>33</v>
      </c>
      <c r="AA37" s="16" t="s">
        <v>54</v>
      </c>
      <c r="AB37" s="16">
        <v>450</v>
      </c>
      <c r="AC37" s="16"/>
      <c r="AD37" s="31" t="str">
        <f t="shared" si="14"/>
        <v>召唤</v>
      </c>
      <c r="AE37" s="32">
        <f t="shared" ref="AE37:AE64" si="30">VLOOKUP(AD37,AQ$1:AU$27,4,0)</f>
        <v>2</v>
      </c>
      <c r="AF37" s="32">
        <f t="shared" ref="AF37:AF64" si="31">VLOOKUP(AD37,AQ$1:AU$27,5,0)</f>
        <v>1004</v>
      </c>
      <c r="AG37" s="36">
        <f t="shared" si="15"/>
        <v>4</v>
      </c>
      <c r="AH37" s="37">
        <f t="shared" ref="AH37:AH64" si="32">VLOOKUP(AD37,AQ$1:AU$27,2,0)*AG37</f>
        <v>0.8</v>
      </c>
    </row>
    <row r="38" spans="1:34" ht="15.6" x14ac:dyDescent="0.35">
      <c r="A38" s="8">
        <v>134</v>
      </c>
      <c r="B38" s="10"/>
      <c r="C38" s="8">
        <f t="shared" si="18"/>
        <v>135</v>
      </c>
      <c r="D38" s="9">
        <v>3</v>
      </c>
      <c r="E38" s="9">
        <v>0</v>
      </c>
      <c r="F38" s="11" t="str">
        <f t="shared" si="1"/>
        <v>newTask_3</v>
      </c>
      <c r="G38" s="11" t="s">
        <v>59</v>
      </c>
      <c r="H38" s="9">
        <v>2</v>
      </c>
      <c r="I38" s="9">
        <f t="shared" si="7"/>
        <v>10000</v>
      </c>
      <c r="J38" s="9">
        <f t="shared" si="8"/>
        <v>0</v>
      </c>
      <c r="K38" s="11" t="str">
        <f>IF(AI38="",AE38&amp;"|"&amp;AF38&amp;"|"&amp;AG38,AE38&amp;"|"&amp;AF38&amp;"|"&amp;AG38&amp;","&amp;AJ38&amp;"|"&amp;AK38&amp;"|"&amp;AL38)</f>
        <v>2|1001|4</v>
      </c>
      <c r="L38" s="11" t="str">
        <f t="shared" si="26"/>
        <v/>
      </c>
      <c r="M38" s="11">
        <f t="shared" ref="M38:M44" si="33">IF(L38&lt;&gt;"",1,0)</f>
        <v>0</v>
      </c>
      <c r="N38" s="11" t="str">
        <f t="shared" si="27"/>
        <v>捕鱼获得金币10000</v>
      </c>
      <c r="Q38" s="10">
        <f t="shared" si="28"/>
        <v>0</v>
      </c>
      <c r="R38" s="10" t="str">
        <f t="shared" si="29"/>
        <v>捕鱼获得金币10000</v>
      </c>
      <c r="U38" s="16">
        <v>34</v>
      </c>
      <c r="V38" s="17" t="s">
        <v>112</v>
      </c>
      <c r="Z38" s="8">
        <v>34</v>
      </c>
      <c r="AA38" s="16" t="s">
        <v>52</v>
      </c>
      <c r="AB38" s="18">
        <v>10000</v>
      </c>
      <c r="AC38" s="18"/>
      <c r="AD38" s="31" t="str">
        <f t="shared" si="14"/>
        <v>锁定</v>
      </c>
      <c r="AE38" s="32">
        <f t="shared" si="30"/>
        <v>2</v>
      </c>
      <c r="AF38" s="32">
        <f t="shared" si="31"/>
        <v>1001</v>
      </c>
      <c r="AG38" s="36">
        <f t="shared" si="15"/>
        <v>4</v>
      </c>
      <c r="AH38" s="37">
        <f t="shared" si="32"/>
        <v>0.8</v>
      </c>
    </row>
    <row r="39" spans="1:34" ht="16.2" x14ac:dyDescent="0.4">
      <c r="A39" s="8">
        <v>135</v>
      </c>
      <c r="B39" s="8"/>
      <c r="C39" s="8">
        <f t="shared" si="18"/>
        <v>136</v>
      </c>
      <c r="D39" s="9">
        <v>2</v>
      </c>
      <c r="E39" s="9">
        <v>0</v>
      </c>
      <c r="F39" s="11" t="str">
        <f t="shared" si="1"/>
        <v>newTask_2</v>
      </c>
      <c r="G39" s="11" t="s">
        <v>46</v>
      </c>
      <c r="H39" s="9">
        <v>0</v>
      </c>
      <c r="I39" s="9">
        <f t="shared" si="7"/>
        <v>60</v>
      </c>
      <c r="J39" s="9">
        <f t="shared" si="8"/>
        <v>0</v>
      </c>
      <c r="K39" s="11" t="str">
        <f>IF(AI39="",AE39&amp;"|"&amp;AF39&amp;"|"&amp;AG39,AE39&amp;"|"&amp;AF39&amp;"|"&amp;AG39&amp;","&amp;AJ39&amp;"|"&amp;AK39&amp;"|"&amp;AL39)</f>
        <v>2|1002|4</v>
      </c>
      <c r="L39" s="11" t="str">
        <f t="shared" si="26"/>
        <v/>
      </c>
      <c r="M39" s="11">
        <f t="shared" si="33"/>
        <v>0</v>
      </c>
      <c r="N39" s="11" t="str">
        <f t="shared" si="27"/>
        <v>捕获任意鱼：60</v>
      </c>
      <c r="Q39" s="10">
        <f t="shared" si="28"/>
        <v>0</v>
      </c>
      <c r="R39" s="10" t="str">
        <f t="shared" si="29"/>
        <v>捕获任意鱼：60</v>
      </c>
      <c r="U39" s="16">
        <v>35</v>
      </c>
      <c r="V39" s="19"/>
      <c r="Z39" s="8">
        <v>35</v>
      </c>
      <c r="AA39" s="16" t="s">
        <v>49</v>
      </c>
      <c r="AB39" s="16">
        <v>60</v>
      </c>
      <c r="AC39" s="16"/>
      <c r="AD39" s="31" t="str">
        <f t="shared" si="14"/>
        <v>冰冻</v>
      </c>
      <c r="AE39" s="32">
        <f t="shared" si="30"/>
        <v>2</v>
      </c>
      <c r="AF39" s="32">
        <f t="shared" si="31"/>
        <v>1002</v>
      </c>
      <c r="AG39" s="36">
        <f t="shared" si="15"/>
        <v>4</v>
      </c>
      <c r="AH39" s="37">
        <f t="shared" si="32"/>
        <v>2</v>
      </c>
    </row>
    <row r="40" spans="1:34" ht="15.6" x14ac:dyDescent="0.35">
      <c r="A40" s="8">
        <v>136</v>
      </c>
      <c r="B40" s="10"/>
      <c r="C40" s="8">
        <f t="shared" si="18"/>
        <v>137</v>
      </c>
      <c r="D40" s="9">
        <v>19</v>
      </c>
      <c r="E40" s="9">
        <v>0</v>
      </c>
      <c r="F40" s="11" t="str">
        <f t="shared" si="1"/>
        <v>newTask_19</v>
      </c>
      <c r="G40" s="11" t="s">
        <v>63</v>
      </c>
      <c r="H40" s="9">
        <v>0</v>
      </c>
      <c r="I40" s="9">
        <f t="shared" si="7"/>
        <v>500</v>
      </c>
      <c r="J40" s="9">
        <f t="shared" si="8"/>
        <v>0</v>
      </c>
      <c r="K40" s="11" t="str">
        <f t="shared" ref="K40:K44" si="34">IF(AI40="",AE40&amp;"|"&amp;AF40&amp;"|"&amp;AG40,AE40&amp;"|"&amp;AF40&amp;"|"&amp;AG40&amp;","&amp;AJ40&amp;"|"&amp;AK40&amp;"|"&amp;AL40)</f>
        <v>2|1004|4</v>
      </c>
      <c r="L40" s="11" t="str">
        <f t="shared" si="26"/>
        <v/>
      </c>
      <c r="M40" s="11">
        <f t="shared" si="33"/>
        <v>0</v>
      </c>
      <c r="N40" s="11" t="str">
        <f t="shared" si="27"/>
        <v>开火次数500</v>
      </c>
      <c r="Q40" s="10">
        <f t="shared" si="28"/>
        <v>0</v>
      </c>
      <c r="R40" s="10" t="str">
        <f t="shared" si="29"/>
        <v>开火次数500</v>
      </c>
      <c r="U40" s="16">
        <v>36</v>
      </c>
      <c r="V40" s="20"/>
      <c r="Z40" s="8">
        <v>36</v>
      </c>
      <c r="AA40" s="16" t="s">
        <v>54</v>
      </c>
      <c r="AB40" s="16">
        <v>500</v>
      </c>
      <c r="AC40" s="16"/>
      <c r="AD40" s="31" t="str">
        <f t="shared" si="14"/>
        <v>召唤</v>
      </c>
      <c r="AE40" s="32">
        <f t="shared" si="30"/>
        <v>2</v>
      </c>
      <c r="AF40" s="32">
        <f t="shared" si="31"/>
        <v>1004</v>
      </c>
      <c r="AG40" s="36">
        <f t="shared" si="15"/>
        <v>4</v>
      </c>
      <c r="AH40" s="37">
        <f t="shared" si="32"/>
        <v>0.8</v>
      </c>
    </row>
    <row r="41" spans="1:34" ht="15.6" x14ac:dyDescent="0.35">
      <c r="A41" s="8">
        <v>137</v>
      </c>
      <c r="B41" s="8"/>
      <c r="C41" s="8">
        <f t="shared" si="18"/>
        <v>138</v>
      </c>
      <c r="D41" s="9">
        <v>3</v>
      </c>
      <c r="E41" s="9">
        <v>0</v>
      </c>
      <c r="F41" s="11" t="str">
        <f t="shared" si="1"/>
        <v>newTask_3</v>
      </c>
      <c r="G41" s="11" t="s">
        <v>59</v>
      </c>
      <c r="H41" s="9">
        <v>2</v>
      </c>
      <c r="I41" s="9">
        <f t="shared" si="7"/>
        <v>12500</v>
      </c>
      <c r="J41" s="9">
        <f t="shared" si="8"/>
        <v>0</v>
      </c>
      <c r="K41" s="11" t="str">
        <f t="shared" si="34"/>
        <v>2|1001|4</v>
      </c>
      <c r="L41" s="11" t="str">
        <f t="shared" si="26"/>
        <v/>
      </c>
      <c r="M41" s="11">
        <f t="shared" si="33"/>
        <v>0</v>
      </c>
      <c r="N41" s="11" t="str">
        <f t="shared" si="27"/>
        <v>捕鱼获得金币12500</v>
      </c>
      <c r="Q41" s="10">
        <f t="shared" si="28"/>
        <v>0</v>
      </c>
      <c r="R41" s="10" t="str">
        <f t="shared" si="29"/>
        <v>捕鱼获得金币12500</v>
      </c>
      <c r="U41" s="16">
        <v>37</v>
      </c>
      <c r="V41" s="21" t="s">
        <v>113</v>
      </c>
      <c r="Z41" s="8">
        <v>37</v>
      </c>
      <c r="AA41" s="16" t="s">
        <v>52</v>
      </c>
      <c r="AB41" s="18">
        <v>12500</v>
      </c>
      <c r="AC41" s="18"/>
      <c r="AD41" s="31" t="str">
        <f t="shared" si="14"/>
        <v>锁定</v>
      </c>
      <c r="AE41" s="32">
        <f t="shared" si="30"/>
        <v>2</v>
      </c>
      <c r="AF41" s="32">
        <f t="shared" si="31"/>
        <v>1001</v>
      </c>
      <c r="AG41" s="36">
        <f t="shared" si="15"/>
        <v>4</v>
      </c>
      <c r="AH41" s="37">
        <f t="shared" si="32"/>
        <v>0.8</v>
      </c>
    </row>
    <row r="42" spans="1:34" ht="15.6" x14ac:dyDescent="0.35">
      <c r="A42" s="8">
        <v>138</v>
      </c>
      <c r="B42" s="8"/>
      <c r="C42" s="8">
        <f t="shared" si="18"/>
        <v>139</v>
      </c>
      <c r="D42" s="9">
        <v>2</v>
      </c>
      <c r="E42" s="9">
        <v>0</v>
      </c>
      <c r="F42" s="11" t="str">
        <f t="shared" si="1"/>
        <v>newTask_2_4</v>
      </c>
      <c r="G42" s="11" t="s">
        <v>131</v>
      </c>
      <c r="H42" s="9">
        <v>4</v>
      </c>
      <c r="I42" s="9">
        <f t="shared" si="7"/>
        <v>4</v>
      </c>
      <c r="J42" s="9">
        <f t="shared" si="8"/>
        <v>0</v>
      </c>
      <c r="K42" s="11" t="str">
        <f t="shared" si="34"/>
        <v>2|1002|4</v>
      </c>
      <c r="L42" s="11" t="str">
        <f t="shared" si="26"/>
        <v/>
      </c>
      <c r="M42" s="11">
        <f t="shared" si="33"/>
        <v>0</v>
      </c>
      <c r="N42" s="11" t="str">
        <f t="shared" si="27"/>
        <v>捕获黄金鱼4</v>
      </c>
      <c r="Q42" s="10">
        <f t="shared" si="28"/>
        <v>0</v>
      </c>
      <c r="R42" s="10" t="str">
        <f t="shared" si="29"/>
        <v>捕获黄金鱼4</v>
      </c>
      <c r="U42" s="16">
        <v>38</v>
      </c>
      <c r="V42" s="21" t="s">
        <v>114</v>
      </c>
      <c r="Z42" s="8">
        <v>38</v>
      </c>
      <c r="AA42" s="16" t="s">
        <v>129</v>
      </c>
      <c r="AB42" s="16">
        <v>4</v>
      </c>
      <c r="AC42" s="16"/>
      <c r="AD42" s="31" t="str">
        <f t="shared" si="14"/>
        <v>冰冻</v>
      </c>
      <c r="AE42" s="32">
        <f t="shared" si="30"/>
        <v>2</v>
      </c>
      <c r="AF42" s="32">
        <f t="shared" si="31"/>
        <v>1002</v>
      </c>
      <c r="AG42" s="36">
        <f t="shared" si="15"/>
        <v>4</v>
      </c>
      <c r="AH42" s="37">
        <f t="shared" si="32"/>
        <v>2</v>
      </c>
    </row>
    <row r="43" spans="1:34" ht="15.6" x14ac:dyDescent="0.35">
      <c r="A43" s="8">
        <v>139</v>
      </c>
      <c r="B43" s="8"/>
      <c r="C43" s="8">
        <f t="shared" si="18"/>
        <v>140</v>
      </c>
      <c r="D43" s="9">
        <v>19</v>
      </c>
      <c r="E43" s="9">
        <v>0</v>
      </c>
      <c r="F43" s="11" t="str">
        <f t="shared" si="1"/>
        <v>newTask_19</v>
      </c>
      <c r="G43" s="11" t="s">
        <v>63</v>
      </c>
      <c r="H43" s="9">
        <v>0</v>
      </c>
      <c r="I43" s="9">
        <f t="shared" si="7"/>
        <v>500</v>
      </c>
      <c r="J43" s="9">
        <f t="shared" si="8"/>
        <v>0</v>
      </c>
      <c r="K43" s="11" t="str">
        <f t="shared" si="34"/>
        <v>2|1004|4</v>
      </c>
      <c r="L43" s="11" t="str">
        <f t="shared" si="26"/>
        <v/>
      </c>
      <c r="M43" s="11">
        <f t="shared" si="33"/>
        <v>0</v>
      </c>
      <c r="N43" s="11" t="str">
        <f t="shared" si="27"/>
        <v>开火次数500</v>
      </c>
      <c r="Q43" s="10">
        <f t="shared" si="28"/>
        <v>0</v>
      </c>
      <c r="R43" s="10" t="str">
        <f t="shared" si="29"/>
        <v>开火次数500</v>
      </c>
      <c r="U43" s="16">
        <v>39</v>
      </c>
      <c r="V43" s="21" t="s">
        <v>115</v>
      </c>
      <c r="Z43" s="8">
        <v>39</v>
      </c>
      <c r="AA43" s="16" t="s">
        <v>54</v>
      </c>
      <c r="AB43" s="16">
        <v>500</v>
      </c>
      <c r="AC43" s="16"/>
      <c r="AD43" s="31" t="str">
        <f t="shared" si="14"/>
        <v>召唤</v>
      </c>
      <c r="AE43" s="32">
        <f t="shared" si="30"/>
        <v>2</v>
      </c>
      <c r="AF43" s="32">
        <f t="shared" si="31"/>
        <v>1004</v>
      </c>
      <c r="AG43" s="36">
        <f t="shared" si="15"/>
        <v>4</v>
      </c>
      <c r="AH43" s="37">
        <f t="shared" si="32"/>
        <v>0.8</v>
      </c>
    </row>
    <row r="44" spans="1:34" ht="15.6" x14ac:dyDescent="0.35">
      <c r="A44" s="8">
        <v>140</v>
      </c>
      <c r="B44" s="10"/>
      <c r="C44" s="8">
        <f t="shared" si="18"/>
        <v>141</v>
      </c>
      <c r="D44" s="9">
        <v>3</v>
      </c>
      <c r="E44" s="9">
        <v>0</v>
      </c>
      <c r="F44" s="11" t="str">
        <f t="shared" si="1"/>
        <v>newTask_3</v>
      </c>
      <c r="G44" s="11" t="s">
        <v>59</v>
      </c>
      <c r="H44" s="9">
        <v>2</v>
      </c>
      <c r="I44" s="9">
        <f t="shared" si="7"/>
        <v>15000</v>
      </c>
      <c r="J44" s="9">
        <f t="shared" si="8"/>
        <v>0</v>
      </c>
      <c r="K44" s="11" t="str">
        <f t="shared" si="34"/>
        <v>2|1003|4</v>
      </c>
      <c r="L44" s="11" t="str">
        <f t="shared" si="26"/>
        <v/>
      </c>
      <c r="M44" s="11">
        <f t="shared" si="33"/>
        <v>0</v>
      </c>
      <c r="N44" s="11" t="str">
        <f t="shared" si="27"/>
        <v>捕鱼获得金币15000</v>
      </c>
      <c r="Q44" s="10">
        <f t="shared" si="28"/>
        <v>0</v>
      </c>
      <c r="R44" s="10" t="str">
        <f t="shared" si="29"/>
        <v>捕鱼获得金币15000</v>
      </c>
      <c r="U44" s="16">
        <v>40</v>
      </c>
      <c r="V44" s="17" t="s">
        <v>116</v>
      </c>
      <c r="Z44" s="8">
        <v>40</v>
      </c>
      <c r="AA44" s="16" t="s">
        <v>52</v>
      </c>
      <c r="AB44" s="18">
        <v>15000</v>
      </c>
      <c r="AC44" s="18"/>
      <c r="AD44" s="31" t="str">
        <f t="shared" si="14"/>
        <v>狂暴</v>
      </c>
      <c r="AE44" s="32">
        <f t="shared" si="30"/>
        <v>2</v>
      </c>
      <c r="AF44" s="32">
        <f t="shared" si="31"/>
        <v>1003</v>
      </c>
      <c r="AG44" s="36">
        <f t="shared" si="15"/>
        <v>4</v>
      </c>
      <c r="AH44" s="37">
        <f t="shared" si="32"/>
        <v>8</v>
      </c>
    </row>
    <row r="45" spans="1:34" ht="15.6" x14ac:dyDescent="0.35">
      <c r="A45" s="8">
        <v>141</v>
      </c>
      <c r="B45" s="8"/>
      <c r="C45" s="8">
        <f t="shared" si="18"/>
        <v>142</v>
      </c>
      <c r="D45" s="47">
        <v>2</v>
      </c>
      <c r="E45" s="9">
        <v>0</v>
      </c>
      <c r="F45" s="11" t="str">
        <f t="shared" si="1"/>
        <v>newTask_2</v>
      </c>
      <c r="G45" s="48" t="s">
        <v>46</v>
      </c>
      <c r="H45" s="9">
        <v>0</v>
      </c>
      <c r="I45" s="9">
        <f t="shared" si="7"/>
        <v>70</v>
      </c>
      <c r="J45" s="9">
        <f t="shared" si="8"/>
        <v>0</v>
      </c>
      <c r="K45" s="10" t="str">
        <f>IF(AI45="",AE45&amp;"|"&amp;AF45&amp;"|"&amp;AG45,AE45&amp;"|"&amp;AF45&amp;"|"&amp;AG45&amp;","&amp;AJ45&amp;"|"&amp;AK45&amp;"|"&amp;AL45)</f>
        <v>2|1001|5</v>
      </c>
      <c r="L45" s="10" t="str">
        <f>IF(AI45="",TRIM(""),AG45&amp;","&amp;AM45)</f>
        <v/>
      </c>
      <c r="M45" s="10">
        <v>1</v>
      </c>
      <c r="N45" s="10" t="str">
        <f>IF(Q45&lt;&gt;0,Q45,"")&amp;R45</f>
        <v>捕获任意鱼：70</v>
      </c>
      <c r="Q45" s="10">
        <f t="shared" si="28"/>
        <v>0</v>
      </c>
      <c r="R45" s="10" t="str">
        <f t="shared" si="29"/>
        <v>捕获任意鱼：70</v>
      </c>
      <c r="U45" s="16">
        <v>41</v>
      </c>
      <c r="V45" s="21" t="s">
        <v>117</v>
      </c>
      <c r="Z45" s="8">
        <v>41</v>
      </c>
      <c r="AA45" s="16" t="s">
        <v>49</v>
      </c>
      <c r="AB45" s="16">
        <v>70</v>
      </c>
      <c r="AC45" s="16"/>
      <c r="AD45" s="31" t="str">
        <f t="shared" si="14"/>
        <v>锁定</v>
      </c>
      <c r="AE45" s="32">
        <f t="shared" si="30"/>
        <v>2</v>
      </c>
      <c r="AF45" s="32">
        <f t="shared" si="31"/>
        <v>1001</v>
      </c>
      <c r="AG45" s="36">
        <f t="shared" si="15"/>
        <v>5</v>
      </c>
      <c r="AH45" s="37">
        <f t="shared" si="32"/>
        <v>1</v>
      </c>
    </row>
    <row r="46" spans="1:34" ht="15.6" x14ac:dyDescent="0.35">
      <c r="A46" s="8">
        <v>142</v>
      </c>
      <c r="B46" s="10"/>
      <c r="C46" s="8">
        <f t="shared" si="18"/>
        <v>143</v>
      </c>
      <c r="D46" s="47">
        <v>19</v>
      </c>
      <c r="E46" s="9">
        <v>0</v>
      </c>
      <c r="F46" s="11" t="str">
        <f t="shared" si="1"/>
        <v>newTask_19</v>
      </c>
      <c r="G46" s="48" t="s">
        <v>63</v>
      </c>
      <c r="H46" s="9">
        <v>0</v>
      </c>
      <c r="I46" s="9">
        <f t="shared" si="7"/>
        <v>550</v>
      </c>
      <c r="J46" s="9">
        <f t="shared" si="8"/>
        <v>0</v>
      </c>
      <c r="K46" s="10" t="str">
        <f>IF(AI46="",AE46&amp;"|"&amp;AF46&amp;"|"&amp;AG46,AE46&amp;"|"&amp;AF46&amp;"|"&amp;AG46&amp;","&amp;AJ46&amp;"|"&amp;AK46&amp;"|"&amp;AL46)</f>
        <v>2|1002|5</v>
      </c>
      <c r="L46" s="10" t="str">
        <f t="shared" ref="L46:L53" si="35">IF(AI46="",TRIM(""),AG46&amp;","&amp;AM46)</f>
        <v/>
      </c>
      <c r="M46" s="10">
        <v>1</v>
      </c>
      <c r="N46" s="10" t="str">
        <f t="shared" ref="N46:N53" si="36">IF(Q46&lt;&gt;0,Q46,"")&amp;R46</f>
        <v>开火次数550</v>
      </c>
      <c r="Q46" s="10">
        <f t="shared" si="28"/>
        <v>0</v>
      </c>
      <c r="R46" s="10" t="str">
        <f t="shared" si="29"/>
        <v>开火次数550</v>
      </c>
      <c r="U46" s="16">
        <v>42</v>
      </c>
      <c r="V46" s="17" t="s">
        <v>118</v>
      </c>
      <c r="Z46" s="8">
        <v>42</v>
      </c>
      <c r="AA46" s="16" t="s">
        <v>54</v>
      </c>
      <c r="AB46" s="16">
        <v>550</v>
      </c>
      <c r="AC46" s="16"/>
      <c r="AD46" s="31" t="str">
        <f t="shared" si="14"/>
        <v>冰冻</v>
      </c>
      <c r="AE46" s="32">
        <f t="shared" si="30"/>
        <v>2</v>
      </c>
      <c r="AF46" s="32">
        <f t="shared" si="31"/>
        <v>1002</v>
      </c>
      <c r="AG46" s="36">
        <f t="shared" si="15"/>
        <v>5</v>
      </c>
      <c r="AH46" s="37">
        <f t="shared" si="32"/>
        <v>2.5</v>
      </c>
    </row>
    <row r="47" spans="1:34" ht="15.6" x14ac:dyDescent="0.35">
      <c r="A47" s="8">
        <v>143</v>
      </c>
      <c r="B47" s="8"/>
      <c r="C47" s="8">
        <f t="shared" si="18"/>
        <v>144</v>
      </c>
      <c r="D47" s="47">
        <v>3</v>
      </c>
      <c r="E47" s="9">
        <v>0</v>
      </c>
      <c r="F47" s="11" t="str">
        <f t="shared" si="1"/>
        <v>newTask_3</v>
      </c>
      <c r="G47" s="48" t="s">
        <v>59</v>
      </c>
      <c r="H47" s="9">
        <v>2</v>
      </c>
      <c r="I47" s="9">
        <f t="shared" si="7"/>
        <v>17500</v>
      </c>
      <c r="J47" s="9">
        <f t="shared" si="8"/>
        <v>0</v>
      </c>
      <c r="K47" s="10" t="str">
        <f>IF(AI47="",AE47&amp;"|"&amp;AF47&amp;"|"&amp;AG47,AE47&amp;"|"&amp;AF47&amp;"|"&amp;AG47&amp;","&amp;AJ47&amp;"|"&amp;AK47&amp;"|"&amp;AL47)</f>
        <v>2|1004|5</v>
      </c>
      <c r="L47" s="10" t="str">
        <f t="shared" si="35"/>
        <v/>
      </c>
      <c r="M47" s="10">
        <f t="shared" ref="M47:M53" si="37">IF(L47&lt;&gt;"",1,0)</f>
        <v>0</v>
      </c>
      <c r="N47" s="10" t="str">
        <f t="shared" si="36"/>
        <v>捕鱼获得金币17500</v>
      </c>
      <c r="Q47" s="10">
        <f t="shared" si="28"/>
        <v>0</v>
      </c>
      <c r="R47" s="10" t="str">
        <f t="shared" si="29"/>
        <v>捕鱼获得金币17500</v>
      </c>
      <c r="U47" s="16">
        <v>43</v>
      </c>
      <c r="V47" s="17" t="s">
        <v>119</v>
      </c>
      <c r="Z47" s="8">
        <v>43</v>
      </c>
      <c r="AA47" s="16" t="s">
        <v>52</v>
      </c>
      <c r="AB47" s="18">
        <v>17500</v>
      </c>
      <c r="AC47" s="18"/>
      <c r="AD47" s="31" t="str">
        <f t="shared" si="14"/>
        <v>召唤</v>
      </c>
      <c r="AE47" s="32">
        <f t="shared" si="30"/>
        <v>2</v>
      </c>
      <c r="AF47" s="32">
        <f t="shared" si="31"/>
        <v>1004</v>
      </c>
      <c r="AG47" s="36">
        <f t="shared" si="15"/>
        <v>5</v>
      </c>
      <c r="AH47" s="37">
        <f t="shared" si="32"/>
        <v>1</v>
      </c>
    </row>
    <row r="48" spans="1:34" ht="15.6" x14ac:dyDescent="0.35">
      <c r="A48" s="8">
        <v>144</v>
      </c>
      <c r="B48" s="8"/>
      <c r="C48" s="8">
        <f t="shared" si="18"/>
        <v>145</v>
      </c>
      <c r="D48" s="47">
        <v>2</v>
      </c>
      <c r="E48" s="9">
        <v>0</v>
      </c>
      <c r="F48" s="11" t="str">
        <f t="shared" si="1"/>
        <v>newTask_2</v>
      </c>
      <c r="G48" s="48" t="s">
        <v>46</v>
      </c>
      <c r="H48" s="9">
        <v>0</v>
      </c>
      <c r="I48" s="9">
        <f t="shared" si="7"/>
        <v>80</v>
      </c>
      <c r="J48" s="9">
        <f t="shared" si="8"/>
        <v>0</v>
      </c>
      <c r="K48" s="10" t="str">
        <f>IF(AI48="",AE48&amp;"|"&amp;AF48&amp;"|"&amp;AG48,AE48&amp;"|"&amp;AF48&amp;"|"&amp;AG48&amp;","&amp;AJ48&amp;"|"&amp;AK48&amp;"|"&amp;AL48)</f>
        <v>2|1001|5</v>
      </c>
      <c r="L48" s="10" t="str">
        <f t="shared" si="35"/>
        <v/>
      </c>
      <c r="M48" s="10">
        <f t="shared" si="37"/>
        <v>0</v>
      </c>
      <c r="N48" s="10" t="str">
        <f t="shared" si="36"/>
        <v>捕获任意鱼：80</v>
      </c>
      <c r="Q48" s="10">
        <f t="shared" si="28"/>
        <v>0</v>
      </c>
      <c r="R48" s="10" t="str">
        <f t="shared" si="29"/>
        <v>捕获任意鱼：80</v>
      </c>
      <c r="U48" s="16">
        <v>44</v>
      </c>
      <c r="V48" s="22" t="s">
        <v>120</v>
      </c>
      <c r="Z48" s="8">
        <v>44</v>
      </c>
      <c r="AA48" s="16" t="s">
        <v>49</v>
      </c>
      <c r="AB48" s="16">
        <v>80</v>
      </c>
      <c r="AC48" s="16"/>
      <c r="AD48" s="31" t="str">
        <f t="shared" si="14"/>
        <v>锁定</v>
      </c>
      <c r="AE48" s="32">
        <f t="shared" si="30"/>
        <v>2</v>
      </c>
      <c r="AF48" s="32">
        <f t="shared" si="31"/>
        <v>1001</v>
      </c>
      <c r="AG48" s="36">
        <f t="shared" si="15"/>
        <v>5</v>
      </c>
      <c r="AH48" s="37">
        <f t="shared" si="32"/>
        <v>1</v>
      </c>
    </row>
    <row r="49" spans="1:34" ht="15.6" x14ac:dyDescent="0.35">
      <c r="A49" s="8">
        <v>145</v>
      </c>
      <c r="B49" s="8"/>
      <c r="C49" s="8">
        <f t="shared" si="18"/>
        <v>146</v>
      </c>
      <c r="D49" s="47">
        <v>19</v>
      </c>
      <c r="E49" s="9">
        <v>0</v>
      </c>
      <c r="F49" s="11" t="str">
        <f t="shared" si="1"/>
        <v>newTask_19</v>
      </c>
      <c r="G49" s="48" t="s">
        <v>63</v>
      </c>
      <c r="H49" s="9">
        <v>0</v>
      </c>
      <c r="I49" s="9">
        <f t="shared" si="7"/>
        <v>600</v>
      </c>
      <c r="J49" s="9">
        <f t="shared" si="8"/>
        <v>0</v>
      </c>
      <c r="K49" s="10" t="str">
        <f t="shared" ref="K49:K53" si="38">IF(AI49="",AE49&amp;"|"&amp;AF49&amp;"|"&amp;AG49,AE49&amp;"|"&amp;AF49&amp;"|"&amp;AG49&amp;","&amp;AJ49&amp;"|"&amp;AK49&amp;"|"&amp;AL49)</f>
        <v>2|1002|5</v>
      </c>
      <c r="L49" s="10" t="str">
        <f t="shared" si="35"/>
        <v/>
      </c>
      <c r="M49" s="10">
        <f t="shared" si="37"/>
        <v>0</v>
      </c>
      <c r="N49" s="10" t="str">
        <f t="shared" si="36"/>
        <v>开火次数600</v>
      </c>
      <c r="Q49" s="10">
        <f t="shared" si="28"/>
        <v>0</v>
      </c>
      <c r="R49" s="10" t="str">
        <f t="shared" si="29"/>
        <v>开火次数600</v>
      </c>
      <c r="U49" s="16">
        <v>45</v>
      </c>
      <c r="V49" s="17" t="s">
        <v>121</v>
      </c>
      <c r="Z49" s="8">
        <v>45</v>
      </c>
      <c r="AA49" s="16" t="s">
        <v>54</v>
      </c>
      <c r="AB49" s="16">
        <v>600</v>
      </c>
      <c r="AC49" s="16"/>
      <c r="AD49" s="31" t="str">
        <f t="shared" si="14"/>
        <v>冰冻</v>
      </c>
      <c r="AE49" s="32">
        <f t="shared" si="30"/>
        <v>2</v>
      </c>
      <c r="AF49" s="32">
        <f t="shared" si="31"/>
        <v>1002</v>
      </c>
      <c r="AG49" s="36">
        <f t="shared" si="15"/>
        <v>5</v>
      </c>
      <c r="AH49" s="37">
        <f t="shared" si="32"/>
        <v>2.5</v>
      </c>
    </row>
    <row r="50" spans="1:34" ht="15.6" x14ac:dyDescent="0.35">
      <c r="A50" s="8">
        <v>146</v>
      </c>
      <c r="B50" s="10"/>
      <c r="C50" s="8">
        <f t="shared" si="18"/>
        <v>147</v>
      </c>
      <c r="D50" s="47">
        <v>3</v>
      </c>
      <c r="E50" s="9">
        <v>0</v>
      </c>
      <c r="F50" s="11" t="str">
        <f t="shared" si="1"/>
        <v>newTask_3</v>
      </c>
      <c r="G50" s="48" t="s">
        <v>59</v>
      </c>
      <c r="H50" s="9">
        <v>2</v>
      </c>
      <c r="I50" s="9">
        <f t="shared" si="7"/>
        <v>20000</v>
      </c>
      <c r="J50" s="9">
        <f t="shared" si="8"/>
        <v>0</v>
      </c>
      <c r="K50" s="10" t="str">
        <f t="shared" si="38"/>
        <v>2|1004|5</v>
      </c>
      <c r="L50" s="10" t="str">
        <f t="shared" si="35"/>
        <v/>
      </c>
      <c r="M50" s="10">
        <f t="shared" si="37"/>
        <v>0</v>
      </c>
      <c r="N50" s="10" t="str">
        <f t="shared" si="36"/>
        <v>捕鱼获得金币20000</v>
      </c>
      <c r="Q50" s="10">
        <f t="shared" si="28"/>
        <v>0</v>
      </c>
      <c r="R50" s="10" t="str">
        <f t="shared" si="29"/>
        <v>捕鱼获得金币20000</v>
      </c>
      <c r="U50" s="16">
        <v>46</v>
      </c>
      <c r="V50" s="17" t="s">
        <v>122</v>
      </c>
      <c r="Z50" s="8">
        <v>46</v>
      </c>
      <c r="AA50" s="16" t="s">
        <v>52</v>
      </c>
      <c r="AB50" s="18">
        <v>20000</v>
      </c>
      <c r="AC50" s="18"/>
      <c r="AD50" s="31" t="str">
        <f t="shared" si="14"/>
        <v>召唤</v>
      </c>
      <c r="AE50" s="32">
        <f t="shared" si="30"/>
        <v>2</v>
      </c>
      <c r="AF50" s="32">
        <f t="shared" si="31"/>
        <v>1004</v>
      </c>
      <c r="AG50" s="36">
        <f t="shared" si="15"/>
        <v>5</v>
      </c>
      <c r="AH50" s="37">
        <f t="shared" si="32"/>
        <v>1</v>
      </c>
    </row>
    <row r="51" spans="1:34" ht="15.6" x14ac:dyDescent="0.35">
      <c r="A51" s="8">
        <v>147</v>
      </c>
      <c r="B51" s="8"/>
      <c r="C51" s="8">
        <f t="shared" si="18"/>
        <v>148</v>
      </c>
      <c r="D51" s="47">
        <v>2</v>
      </c>
      <c r="E51" s="9">
        <v>0</v>
      </c>
      <c r="F51" s="11" t="str">
        <f t="shared" si="1"/>
        <v>newTask_2_4</v>
      </c>
      <c r="G51" s="48" t="s">
        <v>131</v>
      </c>
      <c r="H51" s="9">
        <v>4</v>
      </c>
      <c r="I51" s="9">
        <f t="shared" si="7"/>
        <v>5</v>
      </c>
      <c r="J51" s="9">
        <f t="shared" si="8"/>
        <v>0</v>
      </c>
      <c r="K51" s="10" t="str">
        <f t="shared" si="38"/>
        <v>2|1001|5</v>
      </c>
      <c r="L51" s="10" t="str">
        <f t="shared" si="35"/>
        <v/>
      </c>
      <c r="M51" s="10">
        <f t="shared" si="37"/>
        <v>0</v>
      </c>
      <c r="N51" s="10" t="str">
        <f t="shared" si="36"/>
        <v>捕获黄金鱼5</v>
      </c>
      <c r="Q51" s="10">
        <f t="shared" si="28"/>
        <v>0</v>
      </c>
      <c r="R51" s="10" t="str">
        <f t="shared" si="29"/>
        <v>捕获黄金鱼5</v>
      </c>
      <c r="U51" s="16">
        <v>47</v>
      </c>
      <c r="V51" s="17" t="s">
        <v>123</v>
      </c>
      <c r="Z51" s="8">
        <v>47</v>
      </c>
      <c r="AA51" s="16" t="s">
        <v>129</v>
      </c>
      <c r="AB51" s="16">
        <v>5</v>
      </c>
      <c r="AC51" s="16"/>
      <c r="AD51" s="31" t="str">
        <f t="shared" si="14"/>
        <v>锁定</v>
      </c>
      <c r="AE51" s="32">
        <f t="shared" si="30"/>
        <v>2</v>
      </c>
      <c r="AF51" s="32">
        <f t="shared" si="31"/>
        <v>1001</v>
      </c>
      <c r="AG51" s="36">
        <f t="shared" si="15"/>
        <v>5</v>
      </c>
      <c r="AH51" s="37">
        <f t="shared" si="32"/>
        <v>1</v>
      </c>
    </row>
    <row r="52" spans="1:34" ht="15.6" x14ac:dyDescent="0.35">
      <c r="A52" s="8">
        <v>148</v>
      </c>
      <c r="B52" s="10"/>
      <c r="C52" s="8">
        <f t="shared" si="18"/>
        <v>149</v>
      </c>
      <c r="D52" s="47">
        <v>19</v>
      </c>
      <c r="E52" s="9">
        <v>0</v>
      </c>
      <c r="F52" s="11" t="str">
        <f t="shared" si="1"/>
        <v>newTask_19</v>
      </c>
      <c r="G52" s="48" t="s">
        <v>63</v>
      </c>
      <c r="H52" s="9">
        <v>0</v>
      </c>
      <c r="I52" s="9">
        <f t="shared" si="7"/>
        <v>650</v>
      </c>
      <c r="J52" s="9">
        <f t="shared" si="8"/>
        <v>0</v>
      </c>
      <c r="K52" s="10" t="str">
        <f t="shared" si="38"/>
        <v>2|1002|5</v>
      </c>
      <c r="L52" s="10" t="str">
        <f t="shared" si="35"/>
        <v/>
      </c>
      <c r="M52" s="10">
        <f t="shared" si="37"/>
        <v>0</v>
      </c>
      <c r="N52" s="10" t="str">
        <f t="shared" si="36"/>
        <v>开火次数650</v>
      </c>
      <c r="Q52" s="10">
        <f t="shared" si="28"/>
        <v>0</v>
      </c>
      <c r="R52" s="10" t="str">
        <f t="shared" si="29"/>
        <v>开火次数650</v>
      </c>
      <c r="U52" s="16">
        <v>48</v>
      </c>
      <c r="V52" s="23"/>
      <c r="Z52" s="8">
        <v>48</v>
      </c>
      <c r="AA52" s="16" t="s">
        <v>54</v>
      </c>
      <c r="AB52" s="16">
        <v>650</v>
      </c>
      <c r="AC52" s="16"/>
      <c r="AD52" s="31" t="str">
        <f t="shared" si="14"/>
        <v>冰冻</v>
      </c>
      <c r="AE52" s="32">
        <f t="shared" si="30"/>
        <v>2</v>
      </c>
      <c r="AF52" s="32">
        <f t="shared" si="31"/>
        <v>1002</v>
      </c>
      <c r="AG52" s="36">
        <f t="shared" si="15"/>
        <v>5</v>
      </c>
      <c r="AH52" s="37">
        <f t="shared" si="32"/>
        <v>2.5</v>
      </c>
    </row>
    <row r="53" spans="1:34" ht="15.6" x14ac:dyDescent="0.35">
      <c r="A53" s="8">
        <v>149</v>
      </c>
      <c r="B53" s="8"/>
      <c r="C53" s="8">
        <f t="shared" si="18"/>
        <v>150</v>
      </c>
      <c r="D53" s="47">
        <v>3</v>
      </c>
      <c r="E53" s="9">
        <v>0</v>
      </c>
      <c r="F53" s="11" t="str">
        <f t="shared" si="1"/>
        <v>newTask_3</v>
      </c>
      <c r="G53" s="48" t="s">
        <v>59</v>
      </c>
      <c r="H53" s="9">
        <v>2</v>
      </c>
      <c r="I53" s="9">
        <f t="shared" si="7"/>
        <v>25000</v>
      </c>
      <c r="J53" s="9">
        <f t="shared" si="8"/>
        <v>0</v>
      </c>
      <c r="K53" s="10" t="str">
        <f t="shared" si="38"/>
        <v>2|1004|5</v>
      </c>
      <c r="L53" s="10" t="str">
        <f t="shared" si="35"/>
        <v/>
      </c>
      <c r="M53" s="10">
        <f t="shared" si="37"/>
        <v>0</v>
      </c>
      <c r="N53" s="10" t="str">
        <f t="shared" si="36"/>
        <v>捕鱼获得金币25000</v>
      </c>
      <c r="Q53" s="10">
        <f t="shared" si="28"/>
        <v>0</v>
      </c>
      <c r="R53" s="10" t="str">
        <f t="shared" si="29"/>
        <v>捕鱼获得金币25000</v>
      </c>
      <c r="U53" s="16">
        <v>49</v>
      </c>
      <c r="V53" s="17" t="s">
        <v>124</v>
      </c>
      <c r="Z53" s="8">
        <v>49</v>
      </c>
      <c r="AA53" s="16" t="s">
        <v>52</v>
      </c>
      <c r="AB53" s="18">
        <v>25000</v>
      </c>
      <c r="AC53" s="18"/>
      <c r="AD53" s="31" t="str">
        <f t="shared" si="14"/>
        <v>召唤</v>
      </c>
      <c r="AE53" s="32">
        <f t="shared" si="30"/>
        <v>2</v>
      </c>
      <c r="AF53" s="32">
        <f t="shared" si="31"/>
        <v>1004</v>
      </c>
      <c r="AG53" s="36">
        <f t="shared" si="15"/>
        <v>5</v>
      </c>
      <c r="AH53" s="37">
        <f t="shared" si="32"/>
        <v>1</v>
      </c>
    </row>
    <row r="54" spans="1:34" ht="15.6" x14ac:dyDescent="0.35">
      <c r="A54" s="8">
        <v>150</v>
      </c>
      <c r="B54" s="8"/>
      <c r="C54" s="8">
        <f t="shared" si="18"/>
        <v>151</v>
      </c>
      <c r="D54" s="9">
        <v>2</v>
      </c>
      <c r="E54" s="9">
        <v>0</v>
      </c>
      <c r="F54" s="11" t="str">
        <f t="shared" si="1"/>
        <v>newTask_2</v>
      </c>
      <c r="G54" s="11" t="s">
        <v>46</v>
      </c>
      <c r="H54" s="9">
        <v>0</v>
      </c>
      <c r="I54" s="9">
        <f t="shared" si="7"/>
        <v>90</v>
      </c>
      <c r="J54" s="9">
        <f t="shared" si="8"/>
        <v>0</v>
      </c>
      <c r="K54" s="11" t="str">
        <f>IF(AI54="",AE54&amp;"|"&amp;AF54&amp;"|"&amp;AG54,AE54&amp;"|"&amp;AF54&amp;"|"&amp;AG54&amp;","&amp;AJ54&amp;"|"&amp;AK54&amp;"|"&amp;AL54)</f>
        <v>2|1003|5</v>
      </c>
      <c r="L54" s="11" t="str">
        <f>IF(AI54="",TRIM(""),AG54&amp;","&amp;AM54)</f>
        <v/>
      </c>
      <c r="M54" s="11">
        <v>1</v>
      </c>
      <c r="N54" s="11" t="str">
        <f>IF(Q54&lt;&gt;0,Q54,"")&amp;R54</f>
        <v>捕获任意鱼：90</v>
      </c>
      <c r="Q54" s="10">
        <f t="shared" si="28"/>
        <v>0</v>
      </c>
      <c r="R54" s="10" t="str">
        <f t="shared" si="29"/>
        <v>捕获任意鱼：90</v>
      </c>
      <c r="U54" s="16">
        <v>50</v>
      </c>
      <c r="V54" s="23"/>
      <c r="Z54" s="8">
        <v>50</v>
      </c>
      <c r="AA54" s="16" t="s">
        <v>49</v>
      </c>
      <c r="AB54" s="16">
        <v>90</v>
      </c>
      <c r="AC54" s="16"/>
      <c r="AD54" s="31" t="str">
        <f t="shared" si="14"/>
        <v>狂暴</v>
      </c>
      <c r="AE54" s="32">
        <f t="shared" si="30"/>
        <v>2</v>
      </c>
      <c r="AF54" s="32">
        <f t="shared" si="31"/>
        <v>1003</v>
      </c>
      <c r="AG54" s="36">
        <f t="shared" si="15"/>
        <v>5</v>
      </c>
      <c r="AH54" s="37">
        <f t="shared" si="32"/>
        <v>10</v>
      </c>
    </row>
    <row r="55" spans="1:34" ht="15.6" x14ac:dyDescent="0.35">
      <c r="A55" s="8">
        <v>151</v>
      </c>
      <c r="B55" s="8"/>
      <c r="C55" s="8">
        <f t="shared" si="18"/>
        <v>152</v>
      </c>
      <c r="D55" s="9">
        <v>19</v>
      </c>
      <c r="E55" s="9">
        <v>0</v>
      </c>
      <c r="F55" s="11" t="str">
        <f t="shared" si="1"/>
        <v>newTask_19</v>
      </c>
      <c r="G55" s="11" t="s">
        <v>63</v>
      </c>
      <c r="H55" s="9">
        <v>0</v>
      </c>
      <c r="I55" s="9">
        <f t="shared" si="7"/>
        <v>700</v>
      </c>
      <c r="J55" s="9">
        <f t="shared" si="8"/>
        <v>0</v>
      </c>
      <c r="K55" s="11" t="str">
        <f>IF(AI55="",AE55&amp;"|"&amp;AF55&amp;"|"&amp;AG55,AE55&amp;"|"&amp;AF55&amp;"|"&amp;AG55&amp;","&amp;AJ55&amp;"|"&amp;AK55&amp;"|"&amp;AL55)</f>
        <v>2|1001|6</v>
      </c>
      <c r="L55" s="11" t="str">
        <f t="shared" ref="L55:L62" si="39">IF(AI55="",TRIM(""),AG55&amp;","&amp;AM55)</f>
        <v/>
      </c>
      <c r="M55" s="11">
        <v>1</v>
      </c>
      <c r="N55" s="11" t="str">
        <f t="shared" ref="N55:N62" si="40">IF(Q55&lt;&gt;0,Q55,"")&amp;R55</f>
        <v>开火次数700</v>
      </c>
      <c r="Q55" s="10">
        <f t="shared" si="28"/>
        <v>0</v>
      </c>
      <c r="R55" s="10" t="str">
        <f t="shared" si="29"/>
        <v>开火次数700</v>
      </c>
      <c r="U55" s="16">
        <v>51</v>
      </c>
      <c r="V55" s="23"/>
      <c r="Z55" s="8">
        <v>51</v>
      </c>
      <c r="AA55" s="16" t="s">
        <v>54</v>
      </c>
      <c r="AB55" s="16">
        <v>700</v>
      </c>
      <c r="AC55" s="16"/>
      <c r="AD55" s="31" t="str">
        <f t="shared" si="14"/>
        <v>锁定</v>
      </c>
      <c r="AE55" s="32">
        <f t="shared" si="30"/>
        <v>2</v>
      </c>
      <c r="AF55" s="32">
        <f t="shared" si="31"/>
        <v>1001</v>
      </c>
      <c r="AG55" s="36">
        <f t="shared" si="15"/>
        <v>6</v>
      </c>
      <c r="AH55" s="37">
        <f t="shared" si="32"/>
        <v>1.2000000000000002</v>
      </c>
    </row>
    <row r="56" spans="1:34" ht="15.6" x14ac:dyDescent="0.35">
      <c r="A56" s="8">
        <v>152</v>
      </c>
      <c r="B56" s="10"/>
      <c r="C56" s="8">
        <f t="shared" si="18"/>
        <v>153</v>
      </c>
      <c r="D56" s="9">
        <v>3</v>
      </c>
      <c r="E56" s="9">
        <v>0</v>
      </c>
      <c r="F56" s="11" t="str">
        <f t="shared" si="1"/>
        <v>newTask_3</v>
      </c>
      <c r="G56" s="11" t="s">
        <v>59</v>
      </c>
      <c r="H56" s="9">
        <v>2</v>
      </c>
      <c r="I56" s="9">
        <f t="shared" si="7"/>
        <v>30000</v>
      </c>
      <c r="J56" s="9">
        <f t="shared" si="8"/>
        <v>0</v>
      </c>
      <c r="K56" s="11" t="str">
        <f>IF(AI56="",AE56&amp;"|"&amp;AF56&amp;"|"&amp;AG56,AE56&amp;"|"&amp;AF56&amp;"|"&amp;AG56&amp;","&amp;AJ56&amp;"|"&amp;AK56&amp;"|"&amp;AL56)</f>
        <v>2|1002|6</v>
      </c>
      <c r="L56" s="11" t="str">
        <f t="shared" si="39"/>
        <v/>
      </c>
      <c r="M56" s="11">
        <f t="shared" ref="M56:M62" si="41">IF(L56&lt;&gt;"",1,0)</f>
        <v>0</v>
      </c>
      <c r="N56" s="11" t="str">
        <f t="shared" si="40"/>
        <v>捕鱼获得金币30000</v>
      </c>
      <c r="Q56" s="10">
        <f t="shared" si="28"/>
        <v>0</v>
      </c>
      <c r="R56" s="10" t="str">
        <f t="shared" si="29"/>
        <v>捕鱼获得金币30000</v>
      </c>
      <c r="U56" s="16">
        <v>52</v>
      </c>
      <c r="V56" s="16" t="s">
        <v>125</v>
      </c>
      <c r="Z56" s="8">
        <v>52</v>
      </c>
      <c r="AA56" s="16" t="s">
        <v>52</v>
      </c>
      <c r="AB56" s="18">
        <v>30000</v>
      </c>
      <c r="AC56" s="18"/>
      <c r="AD56" s="31" t="str">
        <f t="shared" si="14"/>
        <v>冰冻</v>
      </c>
      <c r="AE56" s="32">
        <f t="shared" si="30"/>
        <v>2</v>
      </c>
      <c r="AF56" s="32">
        <f t="shared" si="31"/>
        <v>1002</v>
      </c>
      <c r="AG56" s="36">
        <f t="shared" si="15"/>
        <v>6</v>
      </c>
      <c r="AH56" s="37">
        <f t="shared" si="32"/>
        <v>3</v>
      </c>
    </row>
    <row r="57" spans="1:34" ht="15.6" x14ac:dyDescent="0.35">
      <c r="A57" s="8">
        <v>153</v>
      </c>
      <c r="B57" s="8"/>
      <c r="C57" s="8">
        <f t="shared" si="18"/>
        <v>154</v>
      </c>
      <c r="D57" s="9">
        <v>2</v>
      </c>
      <c r="E57" s="9">
        <v>0</v>
      </c>
      <c r="F57" s="11" t="str">
        <f t="shared" ref="F57:F64" si="42">IF(AND(D57=2,H57=4),"newTask_"&amp;D57&amp;"_"&amp;H57,IF(AND(D57=2,J57&gt;0),"newTask_"&amp;D57&amp;"_1","newTask_"&amp;D57))</f>
        <v>newTask_2</v>
      </c>
      <c r="G57" s="11" t="s">
        <v>46</v>
      </c>
      <c r="H57" s="9">
        <v>0</v>
      </c>
      <c r="I57" s="9">
        <f t="shared" si="7"/>
        <v>100</v>
      </c>
      <c r="J57" s="9">
        <f t="shared" si="8"/>
        <v>0</v>
      </c>
      <c r="K57" s="11" t="str">
        <f>IF(AI57="",AE57&amp;"|"&amp;AF57&amp;"|"&amp;AG57,AE57&amp;"|"&amp;AF57&amp;"|"&amp;AG57&amp;","&amp;AJ57&amp;"|"&amp;AK57&amp;"|"&amp;AL57)</f>
        <v>2|1004|6</v>
      </c>
      <c r="L57" s="11" t="str">
        <f t="shared" si="39"/>
        <v/>
      </c>
      <c r="M57" s="11">
        <f t="shared" si="41"/>
        <v>0</v>
      </c>
      <c r="N57" s="11" t="str">
        <f t="shared" si="40"/>
        <v>捕获任意鱼：100</v>
      </c>
      <c r="Q57" s="10">
        <f t="shared" si="28"/>
        <v>0</v>
      </c>
      <c r="R57" s="10" t="str">
        <f t="shared" si="29"/>
        <v>捕获任意鱼：100</v>
      </c>
      <c r="U57" s="16">
        <v>53</v>
      </c>
      <c r="V57" s="16" t="s">
        <v>126</v>
      </c>
      <c r="Z57" s="8">
        <v>53</v>
      </c>
      <c r="AA57" s="16" t="s">
        <v>49</v>
      </c>
      <c r="AB57" s="16">
        <v>100</v>
      </c>
      <c r="AC57" s="16"/>
      <c r="AD57" s="31" t="str">
        <f t="shared" si="14"/>
        <v>召唤</v>
      </c>
      <c r="AE57" s="32">
        <f t="shared" si="30"/>
        <v>2</v>
      </c>
      <c r="AF57" s="32">
        <f t="shared" si="31"/>
        <v>1004</v>
      </c>
      <c r="AG57" s="36">
        <f t="shared" si="15"/>
        <v>6</v>
      </c>
      <c r="AH57" s="37">
        <f t="shared" si="32"/>
        <v>1.2000000000000002</v>
      </c>
    </row>
    <row r="58" spans="1:34" ht="15.6" x14ac:dyDescent="0.35">
      <c r="A58" s="8">
        <v>154</v>
      </c>
      <c r="B58" s="10"/>
      <c r="C58" s="8">
        <f t="shared" si="18"/>
        <v>155</v>
      </c>
      <c r="D58" s="9">
        <v>19</v>
      </c>
      <c r="E58" s="9">
        <v>0</v>
      </c>
      <c r="F58" s="11" t="str">
        <f t="shared" si="42"/>
        <v>newTask_19</v>
      </c>
      <c r="G58" s="11" t="s">
        <v>63</v>
      </c>
      <c r="H58" s="9">
        <v>0</v>
      </c>
      <c r="I58" s="9">
        <f t="shared" ref="I58:I64" si="43">AB58</f>
        <v>750</v>
      </c>
      <c r="J58" s="9">
        <f t="shared" ref="J58:J64" si="44">AC58</f>
        <v>0</v>
      </c>
      <c r="K58" s="11" t="str">
        <f t="shared" ref="K58:K62" si="45">IF(AI58="",AE58&amp;"|"&amp;AF58&amp;"|"&amp;AG58,AE58&amp;"|"&amp;AF58&amp;"|"&amp;AG58&amp;","&amp;AJ58&amp;"|"&amp;AK58&amp;"|"&amp;AL58)</f>
        <v>2|1001|6</v>
      </c>
      <c r="L58" s="11" t="str">
        <f t="shared" si="39"/>
        <v/>
      </c>
      <c r="M58" s="11">
        <f t="shared" si="41"/>
        <v>0</v>
      </c>
      <c r="N58" s="11" t="str">
        <f t="shared" si="40"/>
        <v>开火次数750</v>
      </c>
      <c r="Q58" s="10">
        <f t="shared" si="28"/>
        <v>0</v>
      </c>
      <c r="R58" s="10" t="str">
        <f t="shared" si="29"/>
        <v>开火次数750</v>
      </c>
      <c r="U58" s="16">
        <v>54</v>
      </c>
      <c r="V58" s="16" t="s">
        <v>126</v>
      </c>
      <c r="Z58" s="8">
        <v>54</v>
      </c>
      <c r="AA58" s="16" t="s">
        <v>54</v>
      </c>
      <c r="AB58" s="16">
        <v>750</v>
      </c>
      <c r="AC58" s="16"/>
      <c r="AD58" s="31" t="str">
        <f t="shared" si="14"/>
        <v>锁定</v>
      </c>
      <c r="AE58" s="32">
        <f t="shared" si="30"/>
        <v>2</v>
      </c>
      <c r="AF58" s="32">
        <f t="shared" si="31"/>
        <v>1001</v>
      </c>
      <c r="AG58" s="36">
        <f t="shared" si="15"/>
        <v>6</v>
      </c>
      <c r="AH58" s="37">
        <f t="shared" si="32"/>
        <v>1.2000000000000002</v>
      </c>
    </row>
    <row r="59" spans="1:34" ht="15.6" x14ac:dyDescent="0.35">
      <c r="A59" s="8">
        <v>155</v>
      </c>
      <c r="B59" s="8"/>
      <c r="C59" s="8">
        <f t="shared" si="18"/>
        <v>156</v>
      </c>
      <c r="D59" s="9">
        <v>3</v>
      </c>
      <c r="E59" s="9">
        <v>0</v>
      </c>
      <c r="F59" s="11" t="str">
        <f t="shared" si="42"/>
        <v>newTask_3</v>
      </c>
      <c r="G59" s="11" t="s">
        <v>59</v>
      </c>
      <c r="H59" s="9">
        <v>2</v>
      </c>
      <c r="I59" s="9">
        <f t="shared" si="43"/>
        <v>40000</v>
      </c>
      <c r="J59" s="9">
        <f t="shared" si="44"/>
        <v>0</v>
      </c>
      <c r="K59" s="11" t="str">
        <f t="shared" si="45"/>
        <v>2|1002|6</v>
      </c>
      <c r="L59" s="11" t="str">
        <f t="shared" si="39"/>
        <v/>
      </c>
      <c r="M59" s="11">
        <f t="shared" si="41"/>
        <v>0</v>
      </c>
      <c r="N59" s="11" t="str">
        <f t="shared" si="40"/>
        <v>捕鱼获得金币40000</v>
      </c>
      <c r="Q59" s="10">
        <f t="shared" si="28"/>
        <v>0</v>
      </c>
      <c r="R59" s="10" t="str">
        <f t="shared" si="29"/>
        <v>捕鱼获得金币40000</v>
      </c>
      <c r="U59" s="16">
        <v>55</v>
      </c>
      <c r="V59" s="16" t="s">
        <v>126</v>
      </c>
      <c r="Z59" s="8">
        <v>55</v>
      </c>
      <c r="AA59" s="16" t="s">
        <v>52</v>
      </c>
      <c r="AB59" s="18">
        <v>40000</v>
      </c>
      <c r="AC59" s="18"/>
      <c r="AD59" s="31" t="str">
        <f t="shared" si="14"/>
        <v>冰冻</v>
      </c>
      <c r="AE59" s="32">
        <f t="shared" si="30"/>
        <v>2</v>
      </c>
      <c r="AF59" s="32">
        <f t="shared" si="31"/>
        <v>1002</v>
      </c>
      <c r="AG59" s="36">
        <f t="shared" si="15"/>
        <v>6</v>
      </c>
      <c r="AH59" s="37">
        <f t="shared" si="32"/>
        <v>3</v>
      </c>
    </row>
    <row r="60" spans="1:34" ht="15.6" x14ac:dyDescent="0.35">
      <c r="A60" s="8">
        <v>156</v>
      </c>
      <c r="B60" s="8"/>
      <c r="C60" s="8">
        <f t="shared" si="18"/>
        <v>157</v>
      </c>
      <c r="D60" s="9">
        <v>2</v>
      </c>
      <c r="E60" s="9">
        <v>0</v>
      </c>
      <c r="F60" s="11" t="str">
        <f t="shared" si="42"/>
        <v>newTask_2_4</v>
      </c>
      <c r="G60" s="11" t="s">
        <v>131</v>
      </c>
      <c r="H60" s="9">
        <v>4</v>
      </c>
      <c r="I60" s="9">
        <f t="shared" si="43"/>
        <v>6</v>
      </c>
      <c r="J60" s="9">
        <f t="shared" si="44"/>
        <v>0</v>
      </c>
      <c r="K60" s="11" t="str">
        <f t="shared" si="45"/>
        <v>2|1004|6</v>
      </c>
      <c r="L60" s="11" t="str">
        <f t="shared" si="39"/>
        <v/>
      </c>
      <c r="M60" s="11">
        <f t="shared" si="41"/>
        <v>0</v>
      </c>
      <c r="N60" s="11" t="str">
        <f t="shared" si="40"/>
        <v>捕获黄金鱼6</v>
      </c>
      <c r="Q60" s="10">
        <f t="shared" si="28"/>
        <v>0</v>
      </c>
      <c r="R60" s="10" t="str">
        <f t="shared" si="29"/>
        <v>捕获黄金鱼6</v>
      </c>
      <c r="U60" s="16">
        <v>56</v>
      </c>
      <c r="V60" s="16" t="s">
        <v>126</v>
      </c>
      <c r="Z60" s="8">
        <v>56</v>
      </c>
      <c r="AA60" s="16" t="s">
        <v>129</v>
      </c>
      <c r="AB60" s="16">
        <v>6</v>
      </c>
      <c r="AC60" s="16"/>
      <c r="AD60" s="31" t="str">
        <f t="shared" si="14"/>
        <v>召唤</v>
      </c>
      <c r="AE60" s="32">
        <f t="shared" si="30"/>
        <v>2</v>
      </c>
      <c r="AF60" s="32">
        <f t="shared" si="31"/>
        <v>1004</v>
      </c>
      <c r="AG60" s="36">
        <f t="shared" si="15"/>
        <v>6</v>
      </c>
      <c r="AH60" s="37">
        <f t="shared" si="32"/>
        <v>1.2000000000000002</v>
      </c>
    </row>
    <row r="61" spans="1:34" ht="15.6" x14ac:dyDescent="0.35">
      <c r="A61" s="8">
        <v>157</v>
      </c>
      <c r="B61" s="8"/>
      <c r="C61" s="8">
        <f t="shared" si="18"/>
        <v>158</v>
      </c>
      <c r="D61" s="9">
        <v>19</v>
      </c>
      <c r="E61" s="9">
        <v>0</v>
      </c>
      <c r="F61" s="11" t="str">
        <f t="shared" si="42"/>
        <v>newTask_19</v>
      </c>
      <c r="G61" s="11" t="s">
        <v>63</v>
      </c>
      <c r="H61" s="9">
        <v>0</v>
      </c>
      <c r="I61" s="9">
        <f t="shared" si="43"/>
        <v>800</v>
      </c>
      <c r="J61" s="9">
        <f t="shared" si="44"/>
        <v>0</v>
      </c>
      <c r="K61" s="11" t="str">
        <f t="shared" si="45"/>
        <v>2|1001|6</v>
      </c>
      <c r="L61" s="11" t="str">
        <f t="shared" si="39"/>
        <v/>
      </c>
      <c r="M61" s="11">
        <f t="shared" si="41"/>
        <v>0</v>
      </c>
      <c r="N61" s="11" t="str">
        <f t="shared" si="40"/>
        <v>开火次数800</v>
      </c>
      <c r="Q61" s="10">
        <f t="shared" si="28"/>
        <v>0</v>
      </c>
      <c r="R61" s="10" t="str">
        <f t="shared" si="29"/>
        <v>开火次数800</v>
      </c>
      <c r="U61" s="16">
        <v>57</v>
      </c>
      <c r="V61" s="16" t="s">
        <v>126</v>
      </c>
      <c r="Z61" s="8">
        <v>57</v>
      </c>
      <c r="AA61" s="16" t="s">
        <v>54</v>
      </c>
      <c r="AB61" s="16">
        <v>800</v>
      </c>
      <c r="AC61" s="16"/>
      <c r="AD61" s="31" t="str">
        <f t="shared" si="14"/>
        <v>锁定</v>
      </c>
      <c r="AE61" s="32">
        <f t="shared" si="30"/>
        <v>2</v>
      </c>
      <c r="AF61" s="32">
        <f t="shared" si="31"/>
        <v>1001</v>
      </c>
      <c r="AG61" s="36">
        <f t="shared" si="15"/>
        <v>6</v>
      </c>
      <c r="AH61" s="37">
        <f t="shared" si="32"/>
        <v>1.2000000000000002</v>
      </c>
    </row>
    <row r="62" spans="1:34" ht="15.6" x14ac:dyDescent="0.35">
      <c r="A62" s="8">
        <v>158</v>
      </c>
      <c r="B62" s="10"/>
      <c r="C62" s="8">
        <f t="shared" si="18"/>
        <v>159</v>
      </c>
      <c r="D62" s="9">
        <v>3</v>
      </c>
      <c r="E62" s="9">
        <v>0</v>
      </c>
      <c r="F62" s="11" t="str">
        <f t="shared" si="42"/>
        <v>newTask_3</v>
      </c>
      <c r="G62" s="11" t="s">
        <v>59</v>
      </c>
      <c r="H62" s="9">
        <v>2</v>
      </c>
      <c r="I62" s="9">
        <f t="shared" si="43"/>
        <v>50000</v>
      </c>
      <c r="J62" s="9">
        <f t="shared" si="44"/>
        <v>0</v>
      </c>
      <c r="K62" s="11" t="str">
        <f t="shared" si="45"/>
        <v>2|1002|6</v>
      </c>
      <c r="L62" s="11" t="str">
        <f t="shared" si="39"/>
        <v/>
      </c>
      <c r="M62" s="11">
        <f t="shared" si="41"/>
        <v>0</v>
      </c>
      <c r="N62" s="11" t="str">
        <f t="shared" si="40"/>
        <v>捕鱼获得金币50000</v>
      </c>
      <c r="Q62" s="10">
        <f t="shared" si="28"/>
        <v>0</v>
      </c>
      <c r="R62" s="10" t="str">
        <f t="shared" si="29"/>
        <v>捕鱼获得金币50000</v>
      </c>
      <c r="U62" s="16">
        <v>58</v>
      </c>
      <c r="V62" s="16" t="s">
        <v>126</v>
      </c>
      <c r="Z62" s="8">
        <v>58</v>
      </c>
      <c r="AA62" s="16" t="s">
        <v>52</v>
      </c>
      <c r="AB62" s="18">
        <v>50000</v>
      </c>
      <c r="AC62" s="18"/>
      <c r="AD62" s="31" t="str">
        <f t="shared" si="14"/>
        <v>冰冻</v>
      </c>
      <c r="AE62" s="32">
        <f t="shared" si="30"/>
        <v>2</v>
      </c>
      <c r="AF62" s="32">
        <f t="shared" si="31"/>
        <v>1002</v>
      </c>
      <c r="AG62" s="36">
        <f t="shared" si="15"/>
        <v>6</v>
      </c>
      <c r="AH62" s="37">
        <f t="shared" si="32"/>
        <v>3</v>
      </c>
    </row>
    <row r="63" spans="1:34" ht="15.6" x14ac:dyDescent="0.35">
      <c r="A63" s="8">
        <v>159</v>
      </c>
      <c r="B63" s="8"/>
      <c r="C63" s="8">
        <f t="shared" si="18"/>
        <v>160</v>
      </c>
      <c r="D63" s="47">
        <v>2</v>
      </c>
      <c r="E63" s="9">
        <v>0</v>
      </c>
      <c r="F63" s="11" t="str">
        <f t="shared" si="42"/>
        <v>newTask_2</v>
      </c>
      <c r="G63" s="48" t="s">
        <v>46</v>
      </c>
      <c r="H63" s="9">
        <v>0</v>
      </c>
      <c r="I63" s="9">
        <f t="shared" si="43"/>
        <v>110</v>
      </c>
      <c r="J63" s="9">
        <f t="shared" si="44"/>
        <v>0</v>
      </c>
      <c r="K63" s="10" t="str">
        <f>IF(AI63="",AE63&amp;"|"&amp;AF63&amp;"|"&amp;AG63,AE63&amp;"|"&amp;AF63&amp;"|"&amp;AG63&amp;","&amp;AJ63&amp;"|"&amp;AK63&amp;"|"&amp;AL63)</f>
        <v>2|1004|6</v>
      </c>
      <c r="L63" s="10" t="str">
        <f>IF(AI63="",TRIM(""),AG63&amp;","&amp;AM63)</f>
        <v/>
      </c>
      <c r="M63" s="10">
        <v>1</v>
      </c>
      <c r="N63" s="10" t="str">
        <f>IF(Q63&lt;&gt;0,Q63,"")&amp;R63</f>
        <v>捕获任意鱼：110</v>
      </c>
      <c r="Q63" s="10">
        <f t="shared" si="28"/>
        <v>0</v>
      </c>
      <c r="R63" s="10" t="str">
        <f t="shared" si="29"/>
        <v>捕获任意鱼：110</v>
      </c>
      <c r="Z63" s="8">
        <v>59</v>
      </c>
      <c r="AA63" s="16" t="s">
        <v>49</v>
      </c>
      <c r="AB63" s="16">
        <v>110</v>
      </c>
      <c r="AC63" s="16"/>
      <c r="AD63" s="31" t="str">
        <f t="shared" si="14"/>
        <v>召唤</v>
      </c>
      <c r="AE63" s="32">
        <f t="shared" si="30"/>
        <v>2</v>
      </c>
      <c r="AF63" s="32">
        <f t="shared" si="31"/>
        <v>1004</v>
      </c>
      <c r="AG63" s="36">
        <f t="shared" si="15"/>
        <v>6</v>
      </c>
      <c r="AH63" s="37">
        <f t="shared" si="32"/>
        <v>1.2000000000000002</v>
      </c>
    </row>
    <row r="64" spans="1:34" ht="15.6" x14ac:dyDescent="0.35">
      <c r="A64" s="8">
        <v>160</v>
      </c>
      <c r="B64" s="10"/>
      <c r="C64" s="8">
        <f t="shared" si="18"/>
        <v>0</v>
      </c>
      <c r="D64" s="47">
        <v>19</v>
      </c>
      <c r="E64" s="9">
        <v>0</v>
      </c>
      <c r="F64" s="11" t="str">
        <f t="shared" si="42"/>
        <v>newTask_19</v>
      </c>
      <c r="G64" s="48" t="s">
        <v>63</v>
      </c>
      <c r="H64" s="9">
        <v>0</v>
      </c>
      <c r="I64" s="9">
        <f t="shared" si="43"/>
        <v>850</v>
      </c>
      <c r="J64" s="9">
        <f t="shared" si="44"/>
        <v>0</v>
      </c>
      <c r="K64" s="10" t="str">
        <f>IF(AI64="",AE64&amp;"|"&amp;AF64&amp;"|"&amp;AG64,AE64&amp;"|"&amp;AF64&amp;"|"&amp;AG64&amp;","&amp;AJ64&amp;"|"&amp;AK64&amp;"|"&amp;AL64)</f>
        <v>2|1003|6</v>
      </c>
      <c r="L64" s="10" t="str">
        <f t="shared" ref="L64" si="46">IF(AI64="",TRIM(""),AG64&amp;","&amp;AM64)</f>
        <v/>
      </c>
      <c r="M64" s="10">
        <v>1</v>
      </c>
      <c r="N64" s="10" t="str">
        <f t="shared" ref="N64" si="47">IF(Q64&lt;&gt;0,Q64,"")&amp;R64</f>
        <v>开火次数850</v>
      </c>
      <c r="Q64" s="10">
        <f t="shared" si="28"/>
        <v>0</v>
      </c>
      <c r="R64" s="10" t="str">
        <f t="shared" si="29"/>
        <v>开火次数850</v>
      </c>
      <c r="Z64" s="8">
        <v>60</v>
      </c>
      <c r="AA64" s="16" t="s">
        <v>54</v>
      </c>
      <c r="AB64" s="16">
        <v>850</v>
      </c>
      <c r="AC64" s="16"/>
      <c r="AD64" s="31" t="str">
        <f t="shared" si="14"/>
        <v>狂暴</v>
      </c>
      <c r="AE64" s="32">
        <f t="shared" si="30"/>
        <v>2</v>
      </c>
      <c r="AF64" s="32">
        <f t="shared" si="31"/>
        <v>1003</v>
      </c>
      <c r="AG64" s="36">
        <f t="shared" si="15"/>
        <v>6</v>
      </c>
      <c r="AH64" s="37">
        <f t="shared" si="32"/>
        <v>12</v>
      </c>
    </row>
    <row r="65" spans="17:26" ht="15.6" x14ac:dyDescent="0.35">
      <c r="Q65" s="10">
        <f t="shared" si="28"/>
        <v>0</v>
      </c>
      <c r="R65" s="10" t="e">
        <f t="shared" si="29"/>
        <v>#N/A</v>
      </c>
      <c r="Z65" s="8"/>
    </row>
    <row r="66" spans="17:26" ht="15.6" x14ac:dyDescent="0.35">
      <c r="Q66" s="10">
        <f t="shared" si="28"/>
        <v>0</v>
      </c>
      <c r="R66" s="10" t="e">
        <f t="shared" si="29"/>
        <v>#N/A</v>
      </c>
      <c r="Z66" s="8"/>
    </row>
    <row r="67" spans="17:26" ht="15.6" x14ac:dyDescent="0.35">
      <c r="Q67" s="10">
        <f t="shared" si="28"/>
        <v>0</v>
      </c>
      <c r="R67" s="10" t="e">
        <f t="shared" si="29"/>
        <v>#N/A</v>
      </c>
      <c r="Z67" s="8"/>
    </row>
    <row r="68" spans="17:26" ht="15.6" x14ac:dyDescent="0.35">
      <c r="Q68" s="10">
        <f t="shared" si="28"/>
        <v>0</v>
      </c>
      <c r="R68" s="10" t="e">
        <f t="shared" si="29"/>
        <v>#N/A</v>
      </c>
      <c r="Z68" s="8"/>
    </row>
    <row r="69" spans="17:26" ht="15.6" x14ac:dyDescent="0.25">
      <c r="Q69" s="10">
        <f t="shared" ref="Q69:Q101" si="48">IF(AND(D69=2,J69&gt;0),"使用"&amp;J69&amp;"炮及以上",IF(D69=20,VLOOKUP(H69,S:T,2,0),IF(D69=26,VLOOKUP(H69,U:V,2,0),0)))</f>
        <v>0</v>
      </c>
      <c r="R69" s="10" t="e">
        <f t="shared" ref="R69:R101" si="49">IF(AND(D69=2,H69=4),"捕获黄金鱼"&amp;I69,VLOOKUP(D69,O:P,2,0)&amp;I69)</f>
        <v>#N/A</v>
      </c>
    </row>
    <row r="70" spans="17:26" ht="15.6" x14ac:dyDescent="0.25">
      <c r="Q70" s="10">
        <f t="shared" si="48"/>
        <v>0</v>
      </c>
      <c r="R70" s="10" t="e">
        <f t="shared" si="49"/>
        <v>#N/A</v>
      </c>
    </row>
    <row r="71" spans="17:26" ht="15.6" x14ac:dyDescent="0.25">
      <c r="Q71" s="10">
        <f t="shared" si="48"/>
        <v>0</v>
      </c>
      <c r="R71" s="10" t="e">
        <f t="shared" si="49"/>
        <v>#N/A</v>
      </c>
    </row>
    <row r="72" spans="17:26" ht="15.6" x14ac:dyDescent="0.25">
      <c r="Q72" s="10">
        <f t="shared" si="48"/>
        <v>0</v>
      </c>
      <c r="R72" s="10" t="e">
        <f t="shared" si="49"/>
        <v>#N/A</v>
      </c>
    </row>
    <row r="73" spans="17:26" ht="15.6" x14ac:dyDescent="0.25">
      <c r="Q73" s="10">
        <f t="shared" si="48"/>
        <v>0</v>
      </c>
      <c r="R73" s="10" t="e">
        <f t="shared" si="49"/>
        <v>#N/A</v>
      </c>
    </row>
    <row r="74" spans="17:26" ht="15.6" x14ac:dyDescent="0.25">
      <c r="Q74" s="10">
        <f t="shared" si="48"/>
        <v>0</v>
      </c>
      <c r="R74" s="10" t="e">
        <f t="shared" si="49"/>
        <v>#N/A</v>
      </c>
    </row>
    <row r="75" spans="17:26" ht="15.6" x14ac:dyDescent="0.25">
      <c r="Q75" s="10">
        <f t="shared" si="48"/>
        <v>0</v>
      </c>
      <c r="R75" s="10" t="e">
        <f t="shared" si="49"/>
        <v>#N/A</v>
      </c>
    </row>
    <row r="76" spans="17:26" ht="15.6" x14ac:dyDescent="0.25">
      <c r="Q76" s="10">
        <f t="shared" si="48"/>
        <v>0</v>
      </c>
      <c r="R76" s="10" t="e">
        <f t="shared" si="49"/>
        <v>#N/A</v>
      </c>
    </row>
    <row r="77" spans="17:26" ht="15.6" x14ac:dyDescent="0.25">
      <c r="Q77" s="10">
        <f t="shared" si="48"/>
        <v>0</v>
      </c>
      <c r="R77" s="10" t="e">
        <f t="shared" si="49"/>
        <v>#N/A</v>
      </c>
    </row>
    <row r="78" spans="17:26" ht="15.6" x14ac:dyDescent="0.25">
      <c r="Q78" s="10">
        <f t="shared" si="48"/>
        <v>0</v>
      </c>
      <c r="R78" s="10" t="e">
        <f t="shared" si="49"/>
        <v>#N/A</v>
      </c>
    </row>
    <row r="79" spans="17:26" ht="15.6" x14ac:dyDescent="0.25">
      <c r="Q79" s="10">
        <f t="shared" si="48"/>
        <v>0</v>
      </c>
      <c r="R79" s="10" t="e">
        <f t="shared" si="49"/>
        <v>#N/A</v>
      </c>
    </row>
    <row r="80" spans="17:26" ht="15.6" x14ac:dyDescent="0.25">
      <c r="Q80" s="10">
        <f t="shared" si="48"/>
        <v>0</v>
      </c>
      <c r="R80" s="10" t="e">
        <f t="shared" si="49"/>
        <v>#N/A</v>
      </c>
    </row>
    <row r="81" spans="17:18" ht="15.6" x14ac:dyDescent="0.25">
      <c r="Q81" s="10">
        <f t="shared" si="48"/>
        <v>0</v>
      </c>
      <c r="R81" s="10" t="e">
        <f t="shared" si="49"/>
        <v>#N/A</v>
      </c>
    </row>
    <row r="82" spans="17:18" ht="15.6" x14ac:dyDescent="0.25">
      <c r="Q82" s="10">
        <f t="shared" si="48"/>
        <v>0</v>
      </c>
      <c r="R82" s="10" t="e">
        <f t="shared" si="49"/>
        <v>#N/A</v>
      </c>
    </row>
    <row r="83" spans="17:18" ht="15.6" x14ac:dyDescent="0.25">
      <c r="Q83" s="10">
        <f t="shared" si="48"/>
        <v>0</v>
      </c>
      <c r="R83" s="10" t="e">
        <f t="shared" si="49"/>
        <v>#N/A</v>
      </c>
    </row>
    <row r="84" spans="17:18" ht="15.6" x14ac:dyDescent="0.25">
      <c r="Q84" s="10">
        <f t="shared" si="48"/>
        <v>0</v>
      </c>
      <c r="R84" s="10" t="e">
        <f t="shared" si="49"/>
        <v>#N/A</v>
      </c>
    </row>
    <row r="85" spans="17:18" ht="15.6" x14ac:dyDescent="0.25">
      <c r="Q85" s="10">
        <f t="shared" si="48"/>
        <v>0</v>
      </c>
      <c r="R85" s="10" t="e">
        <f t="shared" si="49"/>
        <v>#N/A</v>
      </c>
    </row>
    <row r="86" spans="17:18" ht="15.6" x14ac:dyDescent="0.25">
      <c r="Q86" s="10">
        <f t="shared" si="48"/>
        <v>0</v>
      </c>
      <c r="R86" s="10" t="e">
        <f t="shared" si="49"/>
        <v>#N/A</v>
      </c>
    </row>
    <row r="87" spans="17:18" ht="15.6" x14ac:dyDescent="0.25">
      <c r="Q87" s="10">
        <f t="shared" si="48"/>
        <v>0</v>
      </c>
      <c r="R87" s="10" t="e">
        <f t="shared" si="49"/>
        <v>#N/A</v>
      </c>
    </row>
    <row r="88" spans="17:18" ht="15.6" x14ac:dyDescent="0.25">
      <c r="Q88" s="10">
        <f t="shared" si="48"/>
        <v>0</v>
      </c>
      <c r="R88" s="10" t="e">
        <f t="shared" si="49"/>
        <v>#N/A</v>
      </c>
    </row>
    <row r="89" spans="17:18" ht="15.6" x14ac:dyDescent="0.25">
      <c r="Q89" s="10">
        <f t="shared" si="48"/>
        <v>0</v>
      </c>
      <c r="R89" s="10" t="e">
        <f t="shared" si="49"/>
        <v>#N/A</v>
      </c>
    </row>
    <row r="90" spans="17:18" ht="15.6" x14ac:dyDescent="0.25">
      <c r="Q90" s="10">
        <f t="shared" si="48"/>
        <v>0</v>
      </c>
      <c r="R90" s="10" t="e">
        <f t="shared" si="49"/>
        <v>#N/A</v>
      </c>
    </row>
    <row r="91" spans="17:18" ht="15.6" x14ac:dyDescent="0.25">
      <c r="Q91" s="10">
        <f t="shared" si="48"/>
        <v>0</v>
      </c>
      <c r="R91" s="10" t="e">
        <f t="shared" si="49"/>
        <v>#N/A</v>
      </c>
    </row>
    <row r="92" spans="17:18" ht="15.6" x14ac:dyDescent="0.25">
      <c r="Q92" s="10">
        <f t="shared" si="48"/>
        <v>0</v>
      </c>
      <c r="R92" s="10" t="e">
        <f t="shared" si="49"/>
        <v>#N/A</v>
      </c>
    </row>
    <row r="93" spans="17:18" ht="15.6" x14ac:dyDescent="0.25">
      <c r="Q93" s="10">
        <f t="shared" si="48"/>
        <v>0</v>
      </c>
      <c r="R93" s="10" t="e">
        <f t="shared" si="49"/>
        <v>#N/A</v>
      </c>
    </row>
    <row r="94" spans="17:18" ht="15.6" x14ac:dyDescent="0.25">
      <c r="Q94" s="10">
        <f t="shared" si="48"/>
        <v>0</v>
      </c>
      <c r="R94" s="10" t="e">
        <f t="shared" si="49"/>
        <v>#N/A</v>
      </c>
    </row>
    <row r="95" spans="17:18" ht="15.6" x14ac:dyDescent="0.25">
      <c r="Q95" s="10">
        <f t="shared" si="48"/>
        <v>0</v>
      </c>
      <c r="R95" s="10" t="e">
        <f t="shared" si="49"/>
        <v>#N/A</v>
      </c>
    </row>
    <row r="96" spans="17:18" ht="15.6" x14ac:dyDescent="0.25">
      <c r="Q96" s="10">
        <f t="shared" si="48"/>
        <v>0</v>
      </c>
      <c r="R96" s="10" t="e">
        <f t="shared" si="49"/>
        <v>#N/A</v>
      </c>
    </row>
    <row r="97" spans="17:18" ht="15.6" x14ac:dyDescent="0.25">
      <c r="Q97" s="10">
        <f t="shared" si="48"/>
        <v>0</v>
      </c>
      <c r="R97" s="10" t="e">
        <f t="shared" si="49"/>
        <v>#N/A</v>
      </c>
    </row>
    <row r="98" spans="17:18" ht="15.6" x14ac:dyDescent="0.25">
      <c r="Q98" s="10">
        <f t="shared" si="48"/>
        <v>0</v>
      </c>
      <c r="R98" s="10" t="e">
        <f t="shared" si="49"/>
        <v>#N/A</v>
      </c>
    </row>
    <row r="99" spans="17:18" ht="15.6" x14ac:dyDescent="0.25">
      <c r="Q99" s="10">
        <f t="shared" si="48"/>
        <v>0</v>
      </c>
      <c r="R99" s="10" t="e">
        <f t="shared" si="49"/>
        <v>#N/A</v>
      </c>
    </row>
    <row r="100" spans="17:18" ht="15.6" x14ac:dyDescent="0.25">
      <c r="Q100" s="10">
        <f t="shared" si="48"/>
        <v>0</v>
      </c>
      <c r="R100" s="10" t="e">
        <f t="shared" si="49"/>
        <v>#N/A</v>
      </c>
    </row>
    <row r="101" spans="17:18" ht="15.6" x14ac:dyDescent="0.25">
      <c r="Q101" s="10">
        <f t="shared" si="48"/>
        <v>0</v>
      </c>
      <c r="R101" s="10" t="e">
        <f t="shared" si="49"/>
        <v>#N/A</v>
      </c>
    </row>
  </sheetData>
  <mergeCells count="2">
    <mergeCell ref="AD3:AH3"/>
    <mergeCell ref="AI3:AN3"/>
  </mergeCells>
  <phoneticPr fontId="20" type="noConversion"/>
  <conditionalFormatting sqref="E1 O1:U4 AI27:AN28 B29 K26:M31 W14:Y32 O14:P32 S14:T32 E28:E34 H28:H32 N18:N35 B35 K34:M35 D25:D35 K37:M40 E37:E43 B41 H36:H41 N37:N44 K43:M44 D37:D44 B47 H45:H47 K46:M49 E46:E49 N46:N53 B53 K52:M53 D46:D53 K55:M58 E55:E61 B59 H54:H59 N55:N62 K61:M62 D55:D62 F5:F64 H63:H64 Z7:Z8 I5:J64 AE11:AF64 AH11:AH64 K64:N64 D64:E64 AG7:AG64 AD7:AD64 Z11:Z12 Z15:Z16 Z19:Z20 Z23:Z24 Z27:Z28 Z31:Z32 Z35:Z36 Z39:Z40 Z43:Z44 Z47:Z48 Z51:Z52 Z55:Z56 Z59:Z60 Q5:R101 Z63:Z68">
    <cfRule type="containsText" dxfId="119" priority="748" operator="containsText" text=" ">
      <formula>NOT(ISERROR(SEARCH(" ",B1)))</formula>
    </cfRule>
  </conditionalFormatting>
  <conditionalFormatting sqref="N2">
    <cfRule type="containsText" dxfId="118" priority="444" operator="containsText" text=" ">
      <formula>NOT(ISERROR(SEARCH(" ",N2)))</formula>
    </cfRule>
  </conditionalFormatting>
  <conditionalFormatting sqref="D4:E4">
    <cfRule type="containsText" dxfId="117" priority="819" operator="containsText" text=" ">
      <formula>NOT(ISERROR(SEARCH(" ",D4)))</formula>
    </cfRule>
  </conditionalFormatting>
  <conditionalFormatting sqref="K4">
    <cfRule type="containsText" dxfId="116" priority="972" operator="containsText" text=" ">
      <formula>NOT(ISERROR(SEARCH(" ",K4)))</formula>
    </cfRule>
  </conditionalFormatting>
  <conditionalFormatting sqref="L4">
    <cfRule type="containsText" dxfId="115" priority="782" operator="containsText" text=" ">
      <formula>NOT(ISERROR(SEARCH(" ",L4)))</formula>
    </cfRule>
  </conditionalFormatting>
  <conditionalFormatting sqref="M4:N4">
    <cfRule type="containsText" dxfId="114" priority="772" operator="containsText" text=" ">
      <formula>NOT(ISERROR(SEARCH(" ",M4)))</formula>
    </cfRule>
  </conditionalFormatting>
  <conditionalFormatting sqref="AP6">
    <cfRule type="containsText" dxfId="113" priority="987" operator="containsText" text=" ">
      <formula>NOT(ISERROR(SEARCH(" ",AP6)))</formula>
    </cfRule>
  </conditionalFormatting>
  <conditionalFormatting sqref="AI7:AN7">
    <cfRule type="containsText" dxfId="112" priority="776" operator="containsText" text=" ">
      <formula>NOT(ISERROR(SEARCH(" ",AI7)))</formula>
    </cfRule>
  </conditionalFormatting>
  <conditionalFormatting sqref="AP7">
    <cfRule type="containsText" dxfId="111" priority="986" operator="containsText" text=" ">
      <formula>NOT(ISERROR(SEARCH(" ",AP7)))</formula>
    </cfRule>
  </conditionalFormatting>
  <conditionalFormatting sqref="AP8">
    <cfRule type="containsText" dxfId="110" priority="985" operator="containsText" text=" ">
      <formula>NOT(ISERROR(SEARCH(" ",AP8)))</formula>
    </cfRule>
  </conditionalFormatting>
  <conditionalFormatting sqref="AP9">
    <cfRule type="containsText" dxfId="109" priority="984" operator="containsText" text=" ">
      <formula>NOT(ISERROR(SEARCH(" ",AP9)))</formula>
    </cfRule>
  </conditionalFormatting>
  <conditionalFormatting sqref="AI10:AN10">
    <cfRule type="containsText" dxfId="108" priority="779" operator="containsText" text=" ">
      <formula>NOT(ISERROR(SEARCH(" ",AI10)))</formula>
    </cfRule>
  </conditionalFormatting>
  <conditionalFormatting sqref="AP10">
    <cfRule type="containsText" dxfId="107" priority="983" operator="containsText" text=" ">
      <formula>NOT(ISERROR(SEARCH(" ",AP10)))</formula>
    </cfRule>
  </conditionalFormatting>
  <conditionalFormatting sqref="AI11:AN11">
    <cfRule type="containsText" dxfId="106" priority="652" operator="containsText" text=" ">
      <formula>NOT(ISERROR(SEARCH(" ",AI11)))</formula>
    </cfRule>
  </conditionalFormatting>
  <conditionalFormatting sqref="AP11">
    <cfRule type="containsText" dxfId="105" priority="982" operator="containsText" text=" ">
      <formula>NOT(ISERROR(SEARCH(" ",AP11)))</formula>
    </cfRule>
  </conditionalFormatting>
  <conditionalFormatting sqref="AI12:AN12">
    <cfRule type="containsText" dxfId="104" priority="774" operator="containsText" text=" ">
      <formula>NOT(ISERROR(SEARCH(" ",AI12)))</formula>
    </cfRule>
  </conditionalFormatting>
  <conditionalFormatting sqref="AI16:AN16">
    <cfRule type="containsText" dxfId="103" priority="651" operator="containsText" text=" ">
      <formula>NOT(ISERROR(SEARCH(" ",AI16)))</formula>
    </cfRule>
  </conditionalFormatting>
  <conditionalFormatting sqref="AI17">
    <cfRule type="containsText" dxfId="102" priority="641" operator="containsText" text=" ">
      <formula>NOT(ISERROR(SEARCH(" ",AI17)))</formula>
    </cfRule>
  </conditionalFormatting>
  <conditionalFormatting sqref="AI21:AN21">
    <cfRule type="containsText" dxfId="101" priority="648" operator="containsText" text=" ">
      <formula>NOT(ISERROR(SEARCH(" ",AI21)))</formula>
    </cfRule>
  </conditionalFormatting>
  <conditionalFormatting sqref="AI22">
    <cfRule type="containsText" dxfId="100" priority="639" operator="containsText" text=" ">
      <formula>NOT(ISERROR(SEARCH(" ",AI22)))</formula>
    </cfRule>
  </conditionalFormatting>
  <conditionalFormatting sqref="AJ22:AN22">
    <cfRule type="containsText" dxfId="99" priority="649" operator="containsText" text=" ">
      <formula>NOT(ISERROR(SEARCH(" ",AJ22)))</formula>
    </cfRule>
  </conditionalFormatting>
  <conditionalFormatting sqref="V26 U5:U54">
    <cfRule type="containsText" dxfId="98" priority="406" operator="containsText" text=" ">
      <formula>NOT(ISERROR(SEARCH(" ",U5)))</formula>
    </cfRule>
    <cfRule type="containsText" dxfId="97" priority="407" operator="containsText" text=" ">
      <formula>NOT(ISERROR(SEARCH(" ",U5)))</formula>
    </cfRule>
  </conditionalFormatting>
  <conditionalFormatting sqref="AI26:AN26">
    <cfRule type="containsText" dxfId="96" priority="647" operator="containsText" text=" ">
      <formula>NOT(ISERROR(SEARCH(" ",AI26)))</formula>
    </cfRule>
  </conditionalFormatting>
  <conditionalFormatting sqref="AI29">
    <cfRule type="containsText" dxfId="95" priority="635" operator="containsText" text=" ">
      <formula>NOT(ISERROR(SEARCH(" ",AI29)))</formula>
    </cfRule>
  </conditionalFormatting>
  <conditionalFormatting sqref="AJ29:AN29">
    <cfRule type="containsText" dxfId="94" priority="645" operator="containsText" text=" ">
      <formula>NOT(ISERROR(SEARCH(" ",AJ29)))</formula>
    </cfRule>
  </conditionalFormatting>
  <conditionalFormatting sqref="AI32:AN32">
    <cfRule type="containsText" dxfId="93" priority="643" operator="containsText" text=" ">
      <formula>NOT(ISERROR(SEARCH(" ",AI32)))</formula>
    </cfRule>
  </conditionalFormatting>
  <conditionalFormatting sqref="V48">
    <cfRule type="containsText" dxfId="92" priority="418" operator="containsText" text=" ">
      <formula>NOT(ISERROR(SEARCH(" ",V48)))</formula>
    </cfRule>
    <cfRule type="containsText" dxfId="91" priority="419" operator="containsText" text=" ">
      <formula>NOT(ISERROR(SEARCH(" ",V48)))</formula>
    </cfRule>
  </conditionalFormatting>
  <conditionalFormatting sqref="U55:V55">
    <cfRule type="containsText" dxfId="90" priority="434" operator="containsText" text=" ">
      <formula>NOT(ISERROR(SEARCH(" ",U55)))</formula>
    </cfRule>
    <cfRule type="containsText" dxfId="89" priority="435" operator="containsText" text=" ">
      <formula>NOT(ISERROR(SEARCH(" ",U55)))</formula>
    </cfRule>
  </conditionalFormatting>
  <conditionalFormatting sqref="G1:G4">
    <cfRule type="containsText" dxfId="88" priority="810" operator="containsText" text=" ">
      <formula>NOT(ISERROR(SEARCH(" ",G1)))</formula>
    </cfRule>
  </conditionalFormatting>
  <conditionalFormatting sqref="H5:H8">
    <cfRule type="containsText" dxfId="87" priority="991" operator="containsText" text=" ">
      <formula>NOT(ISERROR(SEARCH(" ",H5)))</formula>
    </cfRule>
  </conditionalFormatting>
  <conditionalFormatting sqref="K1:K3">
    <cfRule type="containsText" dxfId="86" priority="973" operator="containsText" text=" ">
      <formula>NOT(ISERROR(SEARCH(" ",K1)))</formula>
    </cfRule>
  </conditionalFormatting>
  <conditionalFormatting sqref="L1:L3">
    <cfRule type="containsText" dxfId="85" priority="783" operator="containsText" text=" ">
      <formula>NOT(ISERROR(SEARCH(" ",L1)))</formula>
    </cfRule>
  </conditionalFormatting>
  <conditionalFormatting sqref="V1:V4">
    <cfRule type="containsText" dxfId="84" priority="446" operator="containsText" text=" ">
      <formula>NOT(ISERROR(SEARCH(" ",V1)))</formula>
    </cfRule>
  </conditionalFormatting>
  <conditionalFormatting sqref="V60:V62">
    <cfRule type="cellIs" dxfId="83" priority="403" operator="equal">
      <formula>" "</formula>
    </cfRule>
    <cfRule type="containsText" dxfId="82" priority="404" operator="containsText" text=" ">
      <formula>NOT(ISERROR(SEARCH(" ",V60)))</formula>
    </cfRule>
    <cfRule type="containsText" dxfId="81" priority="405" operator="containsText" text=" ">
      <formula>NOT(ISERROR(SEARCH(" ",V60)))</formula>
    </cfRule>
  </conditionalFormatting>
  <conditionalFormatting sqref="W1:W4">
    <cfRule type="containsText" dxfId="80" priority="445" operator="containsText" text=" ">
      <formula>NOT(ISERROR(SEARCH(" ",W1)))</formula>
    </cfRule>
  </conditionalFormatting>
  <conditionalFormatting sqref="X1:X4">
    <cfRule type="containsText" dxfId="79" priority="450" operator="containsText" text=" ">
      <formula>NOT(ISERROR(SEARCH(" ",X1)))</formula>
    </cfRule>
  </conditionalFormatting>
  <conditionalFormatting sqref="X12:X13">
    <cfRule type="containsText" dxfId="78" priority="453" operator="containsText" text=" ">
      <formula>NOT(ISERROR(SEARCH(" ",X12)))</formula>
    </cfRule>
  </conditionalFormatting>
  <conditionalFormatting sqref="AI18:AI20">
    <cfRule type="containsText" dxfId="77" priority="642" operator="containsText" text=" ">
      <formula>NOT(ISERROR(SEARCH(" ",AI18)))</formula>
    </cfRule>
  </conditionalFormatting>
  <conditionalFormatting sqref="AI23:AI25">
    <cfRule type="containsText" dxfId="76" priority="640" operator="containsText" text=" ">
      <formula>NOT(ISERROR(SEARCH(" ",AI23)))</formula>
    </cfRule>
  </conditionalFormatting>
  <conditionalFormatting sqref="AI30:AI31">
    <cfRule type="containsText" dxfId="75" priority="636" operator="containsText" text=" ">
      <formula>NOT(ISERROR(SEARCH(" ",AI30)))</formula>
    </cfRule>
  </conditionalFormatting>
  <conditionalFormatting sqref="AP12:AP15">
    <cfRule type="containsText" dxfId="74" priority="994" operator="containsText" text=" ">
      <formula>NOT(ISERROR(SEARCH(" ",AP12)))</formula>
    </cfRule>
  </conditionalFormatting>
  <conditionalFormatting sqref="AP16:AP22">
    <cfRule type="containsText" dxfId="73" priority="988" operator="containsText" text=" ">
      <formula>NOT(ISERROR(SEARCH(" ",AP16)))</formula>
    </cfRule>
  </conditionalFormatting>
  <conditionalFormatting sqref="I2:J2 K5:N5 K6:M11 D2:F3 F4 H4:J4 H1:H3 K14:M16 D1 F1 N6:N16 AQ4:AU4 Y3:Z6 AD1:AH2 Y7:Y11 AD5:AH6 A1:A64 Z9:Z10 Z13:Z14 Z17:Z18 Z21:Z22 Z25:Z26 Z29:Z30 Z33:Z34 Z37:Z38 Z41:Z42 Z45:Z46 Z49:Z50 Z53:Z54 Z57:Z58 Z61:Z62">
    <cfRule type="containsText" dxfId="72" priority="967" operator="containsText" text=" ">
      <formula>NOT(ISERROR(SEARCH(" ",A1)))</formula>
    </cfRule>
  </conditionalFormatting>
  <conditionalFormatting sqref="B17:B18 B1:C11 C14:C18 B14:B15 B23:B24 B20:C21 B26 B33 B39 B45 B51 B57 B63 B31 B37 B43 B49 B55 B61 C22:C26 C28:C34 C36:C42 C44:C50 C52:C58 C60:C64">
    <cfRule type="containsText" dxfId="71" priority="846" operator="containsText" text=" ">
      <formula>NOT(ISERROR(SEARCH(" ",B1)))</formula>
    </cfRule>
  </conditionalFormatting>
  <conditionalFormatting sqref="G1:G4 G81:G1048576">
    <cfRule type="cellIs" dxfId="70" priority="654" operator="equal">
      <formula>"fish_icon_renwu"</formula>
    </cfRule>
    <cfRule type="cellIs" dxfId="69" priority="655" operator="equal">
      <formula>"fish_icon_renyi"</formula>
    </cfRule>
  </conditionalFormatting>
  <conditionalFormatting sqref="I1:J1 I3:J3">
    <cfRule type="containsText" dxfId="68" priority="993" operator="containsText" text=" ">
      <formula>NOT(ISERROR(SEARCH(" ",I1)))</formula>
    </cfRule>
  </conditionalFormatting>
  <conditionalFormatting sqref="M1:N1 M2 M3:N3">
    <cfRule type="containsText" dxfId="67" priority="773" operator="containsText" text=" ">
      <formula>NOT(ISERROR(SEARCH(" ",M1)))</formula>
    </cfRule>
  </conditionalFormatting>
  <conditionalFormatting sqref="Y33 Y1:AC2">
    <cfRule type="containsText" dxfId="66" priority="989" operator="containsText" text=" ">
      <formula>NOT(ISERROR(SEARCH(" ",Y1)))</formula>
    </cfRule>
  </conditionalFormatting>
  <conditionalFormatting sqref="AD3 AO1:AQ3 AO4:AP5 AD4:AH4 AO6:AO26">
    <cfRule type="containsText" dxfId="65" priority="981" operator="containsText" text=" ">
      <formula>NOT(ISERROR(SEARCH(" ",AD1)))</formula>
    </cfRule>
  </conditionalFormatting>
  <conditionalFormatting sqref="AI1:AN2">
    <cfRule type="containsText" dxfId="64" priority="789" operator="containsText" text=" ">
      <formula>NOT(ISERROR(SEARCH(" ",AI1)))</formula>
    </cfRule>
  </conditionalFormatting>
  <conditionalFormatting sqref="AI3 AI4:AN6 AJ17:AN20 AI8:AN9 AI13:AN15">
    <cfRule type="containsText" dxfId="63" priority="796" operator="containsText" text=" ">
      <formula>NOT(ISERROR(SEARCH(" ",AI3)))</formula>
    </cfRule>
  </conditionalFormatting>
  <conditionalFormatting sqref="AA4">
    <cfRule type="dataBar" priority="10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{6A468D13-ACAC-4160-86B8-01A5F5BD9741}</x14:id>
        </ext>
      </extLst>
    </cfRule>
  </conditionalFormatting>
  <conditionalFormatting sqref="D5:E5 D6:D8 E6:E16">
    <cfRule type="containsText" dxfId="62" priority="997" operator="containsText" text=" ">
      <formula>NOT(ISERROR(SEARCH(" ",D5)))</formula>
    </cfRule>
  </conditionalFormatting>
  <conditionalFormatting sqref="O5:P11 S5:T9 W5:W11 S10:S11">
    <cfRule type="containsText" dxfId="61" priority="449" operator="containsText" text=" ">
      <formula>NOT(ISERROR(SEARCH(" ",O5)))</formula>
    </cfRule>
  </conditionalFormatting>
  <conditionalFormatting sqref="V52 V54">
    <cfRule type="containsText" dxfId="60" priority="442" operator="containsText" text=" ">
      <formula>NOT(ISERROR(SEARCH(" ",V52)))</formula>
    </cfRule>
    <cfRule type="containsText" dxfId="59" priority="443" operator="containsText" text=" ">
      <formula>NOT(ISERROR(SEARCH(" ",V52)))</formula>
    </cfRule>
  </conditionalFormatting>
  <conditionalFormatting sqref="X5:X11">
    <cfRule type="containsText" dxfId="58" priority="454" operator="containsText" text=" ">
      <formula>NOT(ISERROR(SEARCH(" ",X5)))</formula>
    </cfRule>
  </conditionalFormatting>
  <conditionalFormatting sqref="AE7:AF7 AH7">
    <cfRule type="containsText" dxfId="57" priority="975" operator="containsText" text=" ">
      <formula>NOT(ISERROR(SEARCH(" ",AE7)))</formula>
    </cfRule>
  </conditionalFormatting>
  <conditionalFormatting sqref="AE8:AF8 AH8">
    <cfRule type="containsText" dxfId="56" priority="974" operator="containsText" text=" ">
      <formula>NOT(ISERROR(SEARCH(" ",AE8)))</formula>
    </cfRule>
  </conditionalFormatting>
  <conditionalFormatting sqref="AE9:AF9 AH9">
    <cfRule type="containsText" dxfId="55" priority="971" operator="containsText" text=" ">
      <formula>NOT(ISERROR(SEARCH(" ",AE9)))</formula>
    </cfRule>
  </conditionalFormatting>
  <conditionalFormatting sqref="AE10:AF10 AH10">
    <cfRule type="containsText" dxfId="54" priority="970" operator="containsText" text=" ">
      <formula>NOT(ISERROR(SEARCH(" ",AE10)))</formula>
    </cfRule>
  </conditionalFormatting>
  <conditionalFormatting sqref="K12:M13 Y12:Y13">
    <cfRule type="containsText" dxfId="53" priority="480" operator="containsText" text=" ">
      <formula>NOT(ISERROR(SEARCH(" ",K12)))</formula>
    </cfRule>
  </conditionalFormatting>
  <conditionalFormatting sqref="B12:C13 B19:C19 B25 B30 B36 B42 B48 B54 B60 C27 C35 C43 C51 C59">
    <cfRule type="containsText" dxfId="52" priority="479" operator="containsText" text=" ">
      <formula>NOT(ISERROR(SEARCH(" ",B12)))</formula>
    </cfRule>
  </conditionalFormatting>
  <conditionalFormatting sqref="O12:P13 S12:T13 W12:W13">
    <cfRule type="containsText" dxfId="51" priority="448" operator="containsText" text=" ">
      <formula>NOT(ISERROR(SEARCH(" ",O12)))</formula>
    </cfRule>
  </conditionalFormatting>
  <conditionalFormatting sqref="AJ23:AN25">
    <cfRule type="containsText" dxfId="50" priority="650" operator="containsText" text=" ">
      <formula>NOT(ISERROR(SEARCH(" ",AJ23)))</formula>
    </cfRule>
  </conditionalFormatting>
  <conditionalFormatting sqref="V26 V39:V40 V48 V52 V54:V59">
    <cfRule type="cellIs" dxfId="49" priority="411" operator="equal">
      <formula>" "</formula>
    </cfRule>
  </conditionalFormatting>
  <conditionalFormatting sqref="AJ30:AN31">
    <cfRule type="containsText" dxfId="48" priority="646" operator="containsText" text=" ">
      <formula>NOT(ISERROR(SEARCH(" ",AJ30)))</formula>
    </cfRule>
  </conditionalFormatting>
  <conditionalFormatting sqref="U56:V59 U60:U62">
    <cfRule type="containsText" dxfId="47" priority="432" operator="containsText" text=" ">
      <formula>NOT(ISERROR(SEARCH(" ",U56)))</formula>
    </cfRule>
    <cfRule type="containsText" dxfId="46" priority="433" operator="containsText" text=" ">
      <formula>NOT(ISERROR(SEARCH(" ",U56)))</formula>
    </cfRule>
  </conditionalFormatting>
  <conditionalFormatting sqref="T10:T11">
    <cfRule type="containsText" dxfId="45" priority="391" operator="containsText" text=" ">
      <formula>NOT(ISERROR(SEARCH(" ",T10)))</formula>
    </cfRule>
  </conditionalFormatting>
  <conditionalFormatting sqref="D9:D12">
    <cfRule type="containsText" dxfId="44" priority="396" operator="containsText" text=" ">
      <formula>NOT(ISERROR(SEARCH(" ",D9)))</formula>
    </cfRule>
  </conditionalFormatting>
  <conditionalFormatting sqref="D13:D16">
    <cfRule type="containsText" dxfId="43" priority="395" operator="containsText" text=" ">
      <formula>NOT(ISERROR(SEARCH(" ",D13)))</formula>
    </cfRule>
  </conditionalFormatting>
  <conditionalFormatting sqref="H9:H12">
    <cfRule type="containsText" dxfId="42" priority="393" operator="containsText" text=" ">
      <formula>NOT(ISERROR(SEARCH(" ",H9)))</formula>
    </cfRule>
  </conditionalFormatting>
  <conditionalFormatting sqref="H13:H16">
    <cfRule type="containsText" dxfId="41" priority="392" operator="containsText" text=" ">
      <formula>NOT(ISERROR(SEARCH(" ",H13)))</formula>
    </cfRule>
  </conditionalFormatting>
  <conditionalFormatting sqref="H17:H20">
    <cfRule type="containsText" dxfId="40" priority="389" operator="containsText" text=" ">
      <formula>NOT(ISERROR(SEARCH(" ",H17)))</formula>
    </cfRule>
  </conditionalFormatting>
  <conditionalFormatting sqref="K17:N17 K18:M23">
    <cfRule type="containsText" dxfId="39" priority="388" operator="containsText" text=" ">
      <formula>NOT(ISERROR(SEARCH(" ",K17)))</formula>
    </cfRule>
  </conditionalFormatting>
  <conditionalFormatting sqref="D17:F17 D18:D20 F5:F16 E18:F26 E27">
    <cfRule type="containsText" dxfId="38" priority="390" operator="containsText" text=" ">
      <formula>NOT(ISERROR(SEARCH(" ",D5)))</formula>
    </cfRule>
  </conditionalFormatting>
  <conditionalFormatting sqref="K24:M25">
    <cfRule type="containsText" dxfId="37" priority="359" operator="containsText" text=" ">
      <formula>NOT(ISERROR(SEARCH(" ",K24)))</formula>
    </cfRule>
  </conditionalFormatting>
  <conditionalFormatting sqref="D21:D24">
    <cfRule type="containsText" dxfId="36" priority="350" operator="containsText" text=" ">
      <formula>NOT(ISERROR(SEARCH(" ",D21)))</formula>
    </cfRule>
  </conditionalFormatting>
  <conditionalFormatting sqref="H21:H24">
    <cfRule type="containsText" dxfId="35" priority="348" operator="containsText" text=" ">
      <formula>NOT(ISERROR(SEARCH(" ",H21)))</formula>
    </cfRule>
  </conditionalFormatting>
  <conditionalFormatting sqref="H25:H27">
    <cfRule type="containsText" dxfId="34" priority="347" operator="containsText" text=" ">
      <formula>NOT(ISERROR(SEARCH(" ",H25)))</formula>
    </cfRule>
  </conditionalFormatting>
  <conditionalFormatting sqref="E35">
    <cfRule type="containsText" dxfId="33" priority="346" operator="containsText" text=" ">
      <formula>NOT(ISERROR(SEARCH(" ",E35)))</formula>
    </cfRule>
  </conditionalFormatting>
  <conditionalFormatting sqref="K32:M33">
    <cfRule type="containsText" dxfId="32" priority="315" operator="containsText" text=" ">
      <formula>NOT(ISERROR(SEARCH(" ",K32)))</formula>
    </cfRule>
  </conditionalFormatting>
  <conditionalFormatting sqref="H33:H35">
    <cfRule type="containsText" dxfId="31" priority="303" operator="containsText" text=" ">
      <formula>NOT(ISERROR(SEARCH(" ",H33)))</formula>
    </cfRule>
  </conditionalFormatting>
  <conditionalFormatting sqref="K36:N36">
    <cfRule type="containsText" dxfId="30" priority="300" operator="containsText" text=" ">
      <formula>NOT(ISERROR(SEARCH(" ",K36)))</formula>
    </cfRule>
  </conditionalFormatting>
  <conditionalFormatting sqref="D36:E36 E44">
    <cfRule type="containsText" dxfId="29" priority="302" operator="containsText" text=" ">
      <formula>NOT(ISERROR(SEARCH(" ",D36)))</formula>
    </cfRule>
  </conditionalFormatting>
  <conditionalFormatting sqref="K41:M42">
    <cfRule type="containsText" dxfId="28" priority="271" operator="containsText" text=" ">
      <formula>NOT(ISERROR(SEARCH(" ",K41)))</formula>
    </cfRule>
  </conditionalFormatting>
  <conditionalFormatting sqref="H42:H44">
    <cfRule type="containsText" dxfId="27" priority="259" operator="containsText" text=" ">
      <formula>NOT(ISERROR(SEARCH(" ",H42)))</formula>
    </cfRule>
  </conditionalFormatting>
  <conditionalFormatting sqref="K45:N45">
    <cfRule type="containsText" dxfId="26" priority="256" operator="containsText" text=" ">
      <formula>NOT(ISERROR(SEARCH(" ",K45)))</formula>
    </cfRule>
  </conditionalFormatting>
  <conditionalFormatting sqref="D45:E45 E50:E53">
    <cfRule type="containsText" dxfId="25" priority="258" operator="containsText" text=" ">
      <formula>NOT(ISERROR(SEARCH(" ",D45)))</formula>
    </cfRule>
  </conditionalFormatting>
  <conditionalFormatting sqref="K50:M51">
    <cfRule type="containsText" dxfId="24" priority="227" operator="containsText" text=" ">
      <formula>NOT(ISERROR(SEARCH(" ",K50)))</formula>
    </cfRule>
  </conditionalFormatting>
  <conditionalFormatting sqref="H48:H50">
    <cfRule type="containsText" dxfId="23" priority="216" operator="containsText" text=" ">
      <formula>NOT(ISERROR(SEARCH(" ",H48)))</formula>
    </cfRule>
  </conditionalFormatting>
  <conditionalFormatting sqref="H51:H53">
    <cfRule type="containsText" dxfId="22" priority="215" operator="containsText" text=" ">
      <formula>NOT(ISERROR(SEARCH(" ",H51)))</formula>
    </cfRule>
  </conditionalFormatting>
  <conditionalFormatting sqref="K54:N54">
    <cfRule type="containsText" dxfId="21" priority="212" operator="containsText" text=" ">
      <formula>NOT(ISERROR(SEARCH(" ",K54)))</formula>
    </cfRule>
  </conditionalFormatting>
  <conditionalFormatting sqref="D54:E54 E62">
    <cfRule type="containsText" dxfId="20" priority="214" operator="containsText" text=" ">
      <formula>NOT(ISERROR(SEARCH(" ",D54)))</formula>
    </cfRule>
  </conditionalFormatting>
  <conditionalFormatting sqref="K59:M60">
    <cfRule type="containsText" dxfId="19" priority="183" operator="containsText" text=" ">
      <formula>NOT(ISERROR(SEARCH(" ",K59)))</formula>
    </cfRule>
  </conditionalFormatting>
  <conditionalFormatting sqref="H60:H62">
    <cfRule type="containsText" dxfId="18" priority="171" operator="containsText" text=" ">
      <formula>NOT(ISERROR(SEARCH(" ",H60)))</formula>
    </cfRule>
  </conditionalFormatting>
  <conditionalFormatting sqref="K63:N63">
    <cfRule type="containsText" dxfId="17" priority="168" operator="containsText" text=" ">
      <formula>NOT(ISERROR(SEARCH(" ",K63)))</formula>
    </cfRule>
  </conditionalFormatting>
  <conditionalFormatting sqref="D63:E63">
    <cfRule type="containsText" dxfId="16" priority="170" operator="containsText" text=" ">
      <formula>NOT(ISERROR(SEARCH(" ",D63)))</formula>
    </cfRule>
  </conditionalFormatting>
  <conditionalFormatting sqref="AQ20:AQ21">
    <cfRule type="containsText" dxfId="15" priority="34" operator="containsText" text=" ">
      <formula>NOT(ISERROR(SEARCH(" ",AQ20)))</formula>
    </cfRule>
  </conditionalFormatting>
  <conditionalFormatting sqref="AQ23:AQ26">
    <cfRule type="containsText" dxfId="14" priority="30" operator="containsText" text="话费">
      <formula>NOT(ISERROR(SEARCH("话费",AQ23)))</formula>
    </cfRule>
    <cfRule type="cellIs" dxfId="13" priority="31" operator="equal">
      <formula>"话费"</formula>
    </cfRule>
    <cfRule type="containsText" dxfId="12" priority="32" operator="containsText" text="话费">
      <formula>NOT(ISERROR(SEARCH("话费",AQ23)))</formula>
    </cfRule>
    <cfRule type="containsText" dxfId="11" priority="33" operator="containsText" text=" ">
      <formula>NOT(ISERROR(SEARCH(" ",AQ23)))</formula>
    </cfRule>
  </conditionalFormatting>
  <conditionalFormatting sqref="AS8:AS11">
    <cfRule type="containsText" dxfId="10" priority="36" operator="containsText" text=" ">
      <formula>NOT(ISERROR(SEARCH(" ",AS8)))</formula>
    </cfRule>
  </conditionalFormatting>
  <conditionalFormatting sqref="AS13:AS16">
    <cfRule type="containsText" dxfId="9" priority="35" operator="containsText" text=" ">
      <formula>NOT(ISERROR(SEARCH(" ",AS13)))</formula>
    </cfRule>
  </conditionalFormatting>
  <conditionalFormatting sqref="AQ5:AQ19 AQ22 AR7:AR19 AS12:AT12 AS7:AT7 AT13:AT16 AT8:AT11 AS17:AT19 AR20:AT26 AR5:AT6">
    <cfRule type="containsText" dxfId="8" priority="37" operator="containsText" text=" ">
      <formula>NOT(ISERROR(SEARCH(" ",AQ5)))</formula>
    </cfRule>
  </conditionalFormatting>
  <conditionalFormatting sqref="AQ27:AT30">
    <cfRule type="containsText" dxfId="7" priority="29" operator="containsText" text=" ">
      <formula>NOT(ISERROR(SEARCH(" ",AQ27)))</formula>
    </cfRule>
  </conditionalFormatting>
  <conditionalFormatting sqref="AU8:AU11">
    <cfRule type="containsText" dxfId="6" priority="27" operator="containsText" text=" ">
      <formula>NOT(ISERROR(SEARCH(" ",AU8)))</formula>
    </cfRule>
  </conditionalFormatting>
  <conditionalFormatting sqref="AU13:AU16">
    <cfRule type="containsText" dxfId="5" priority="25" operator="containsText" text=" ">
      <formula>NOT(ISERROR(SEARCH(" ",AU13)))</formula>
    </cfRule>
  </conditionalFormatting>
  <conditionalFormatting sqref="AU20:AU21">
    <cfRule type="containsText" dxfId="4" priority="24" operator="containsText" text=" ">
      <formula>NOT(ISERROR(SEARCH(" ",AU20)))</formula>
    </cfRule>
  </conditionalFormatting>
  <conditionalFormatting sqref="AU22:AU26 AU17:AU19 AU5:AU7">
    <cfRule type="containsText" dxfId="3" priority="28" operator="containsText" text=" ">
      <formula>NOT(ISERROR(SEARCH(" ",AU5)))</formula>
    </cfRule>
  </conditionalFormatting>
  <conditionalFormatting sqref="AU12">
    <cfRule type="containsText" dxfId="2" priority="26" operator="containsText" text=" ">
      <formula>NOT(ISERROR(SEARCH(" ",AU12)))</formula>
    </cfRule>
  </conditionalFormatting>
  <conditionalFormatting sqref="AU27:AU30">
    <cfRule type="containsText" dxfId="1" priority="23" operator="containsText" text=" ">
      <formula>NOT(ISERROR(SEARCH(" ",AU27)))</formula>
    </cfRule>
  </conditionalFormatting>
  <conditionalFormatting sqref="AA1:AA4 AA24:AA1048576">
    <cfRule type="containsText" dxfId="0" priority="1" operator="containsText" text="使用">
      <formula>NOT(ISERROR(SEARCH("使用",AA1)))</formula>
    </cfRule>
  </conditionalFormatting>
  <conditionalFormatting sqref="AA24:AA64">
    <cfRule type="dataBar" priority="15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{A57F5ED0-45F6-49DF-87F4-A93F9152233D}</x14:id>
        </ext>
      </extLst>
    </cfRule>
  </conditionalFormatting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A468D13-ACAC-4160-86B8-01A5F5BD974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AA4</xm:sqref>
        </x14:conditionalFormatting>
        <x14:conditionalFormatting xmlns:xm="http://schemas.microsoft.com/office/excel/2006/main">
          <x14:cfRule type="dataBar" id="{A57F5ED0-45F6-49DF-87F4-A93F9152233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AA24:AA64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新手任务|NewTasks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2020-09-28T02:03:04Z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