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fish\Africa\"/>
    </mc:Choice>
  </mc:AlternateContent>
  <bookViews>
    <workbookView xWindow="0" yWindow="0" windowWidth="28128" windowHeight="12540"/>
  </bookViews>
  <sheets>
    <sheet name="普惠1" sheetId="3" r:id="rId1"/>
    <sheet name="极端1" sheetId="4" r:id="rId2"/>
    <sheet name="极端2使用" sheetId="5" r:id="rId3"/>
    <sheet name="上线刚开始版本" sheetId="6" r:id="rId4"/>
    <sheet name="上线一段时间之后版本" sheetId="7" r:id="rId5"/>
  </sheets>
  <calcPr calcId="162913"/>
</workbook>
</file>

<file path=xl/calcChain.xml><?xml version="1.0" encoding="utf-8"?>
<calcChain xmlns="http://schemas.openxmlformats.org/spreadsheetml/2006/main">
  <c r="N42" i="3" l="1"/>
  <c r="L42" i="3" s="1"/>
  <c r="N43" i="3"/>
  <c r="O41" i="3" s="1"/>
  <c r="O44" i="3" s="1"/>
  <c r="N44" i="3"/>
  <c r="N45" i="3"/>
  <c r="N46" i="3"/>
  <c r="L46" i="3" s="1"/>
  <c r="N47" i="3"/>
  <c r="N48" i="3"/>
  <c r="N49" i="3"/>
  <c r="N50" i="3"/>
  <c r="L50" i="3" s="1"/>
  <c r="N51" i="3"/>
  <c r="L51" i="3" s="1"/>
  <c r="N52" i="3"/>
  <c r="N53" i="3"/>
  <c r="N54" i="3"/>
  <c r="N55" i="3"/>
  <c r="L55" i="3" s="1"/>
  <c r="N41" i="3"/>
  <c r="L41" i="3" s="1"/>
  <c r="K55" i="3"/>
  <c r="L54" i="3"/>
  <c r="K54" i="3"/>
  <c r="L53" i="3"/>
  <c r="K53" i="3"/>
  <c r="L52" i="3"/>
  <c r="K52" i="3"/>
  <c r="O51" i="3"/>
  <c r="K51" i="3"/>
  <c r="K50" i="3"/>
  <c r="L49" i="3"/>
  <c r="K49" i="3"/>
  <c r="L48" i="3"/>
  <c r="K48" i="3"/>
  <c r="L47" i="3"/>
  <c r="K47" i="3"/>
  <c r="K46" i="3"/>
  <c r="L45" i="3"/>
  <c r="K45" i="3"/>
  <c r="L44" i="3"/>
  <c r="K44" i="3"/>
  <c r="O48" i="3"/>
  <c r="L43" i="3"/>
  <c r="K43" i="3"/>
  <c r="K42" i="3"/>
  <c r="K41" i="3"/>
  <c r="N24" i="3"/>
  <c r="N25" i="3"/>
  <c r="N26" i="3"/>
  <c r="N27" i="3"/>
  <c r="N28" i="3"/>
  <c r="N29" i="3"/>
  <c r="N30" i="3"/>
  <c r="N31" i="3"/>
  <c r="L31" i="3" s="1"/>
  <c r="N32" i="3"/>
  <c r="N33" i="3"/>
  <c r="N34" i="3"/>
  <c r="N35" i="3"/>
  <c r="N36" i="3"/>
  <c r="N37" i="3"/>
  <c r="N23" i="3"/>
  <c r="L29" i="3"/>
  <c r="N5" i="3"/>
  <c r="L5" i="3" s="1"/>
  <c r="N6" i="3"/>
  <c r="L6" i="3" s="1"/>
  <c r="N7" i="3"/>
  <c r="N8" i="3"/>
  <c r="N9" i="3"/>
  <c r="L9" i="3" s="1"/>
  <c r="N10" i="3"/>
  <c r="L10" i="3" s="1"/>
  <c r="N11" i="3"/>
  <c r="L11" i="3" s="1"/>
  <c r="N12" i="3"/>
  <c r="L12" i="3" s="1"/>
  <c r="N13" i="3"/>
  <c r="L13" i="3" s="1"/>
  <c r="N14" i="3"/>
  <c r="L14" i="3" s="1"/>
  <c r="N15" i="3"/>
  <c r="N16" i="3"/>
  <c r="N17" i="3"/>
  <c r="L17" i="3" s="1"/>
  <c r="N18" i="3"/>
  <c r="L18" i="3" s="1"/>
  <c r="N19" i="3"/>
  <c r="L19" i="3" s="1"/>
  <c r="L35" i="3"/>
  <c r="L36" i="3"/>
  <c r="L33" i="3"/>
  <c r="L32" i="3"/>
  <c r="L27" i="3"/>
  <c r="L26" i="3"/>
  <c r="L25" i="3"/>
  <c r="L24" i="3"/>
  <c r="L8" i="3"/>
  <c r="L16" i="3"/>
  <c r="L15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L34" i="3"/>
  <c r="L23" i="3"/>
  <c r="O5" i="3" l="1"/>
  <c r="L7" i="3"/>
  <c r="L30" i="3"/>
  <c r="O30" i="3"/>
  <c r="L28" i="3"/>
  <c r="O23" i="3"/>
  <c r="O26" i="3" s="1"/>
  <c r="L37" i="3" l="1"/>
  <c r="O33" i="3"/>
  <c r="K30" i="7" l="1"/>
  <c r="J25" i="7"/>
  <c r="K24" i="7" s="1"/>
  <c r="L24" i="7"/>
  <c r="L23" i="7"/>
  <c r="L22" i="7"/>
  <c r="K22" i="7"/>
  <c r="M22" i="7" s="1"/>
  <c r="L21" i="7"/>
  <c r="L20" i="7"/>
  <c r="K20" i="7"/>
  <c r="M20" i="7" s="1"/>
  <c r="L19" i="7"/>
  <c r="K19" i="7"/>
  <c r="M19" i="7" s="1"/>
  <c r="L18" i="7"/>
  <c r="K18" i="7"/>
  <c r="M18" i="7" s="1"/>
  <c r="L17" i="7"/>
  <c r="K17" i="7"/>
  <c r="M17" i="7" s="1"/>
  <c r="M16" i="7"/>
  <c r="L16" i="7"/>
  <c r="K16" i="7"/>
  <c r="L15" i="7"/>
  <c r="K15" i="7"/>
  <c r="M15" i="7" s="1"/>
  <c r="L14" i="7"/>
  <c r="K14" i="7"/>
  <c r="M14" i="7" s="1"/>
  <c r="M13" i="7"/>
  <c r="L13" i="7"/>
  <c r="K13" i="7"/>
  <c r="L12" i="7"/>
  <c r="K12" i="7"/>
  <c r="M12" i="7" s="1"/>
  <c r="L11" i="7"/>
  <c r="K11" i="7"/>
  <c r="M11" i="7" s="1"/>
  <c r="L10" i="7"/>
  <c r="L25" i="7" s="1"/>
  <c r="K10" i="7"/>
  <c r="M10" i="7" s="1"/>
  <c r="H24" i="6"/>
  <c r="I21" i="6" s="1"/>
  <c r="K21" i="6" s="1"/>
  <c r="J23" i="6"/>
  <c r="J22" i="6"/>
  <c r="J21" i="6"/>
  <c r="J20" i="6"/>
  <c r="J19" i="6"/>
  <c r="J18" i="6"/>
  <c r="J17" i="6"/>
  <c r="J16" i="6"/>
  <c r="J15" i="6"/>
  <c r="J14" i="6"/>
  <c r="J13" i="6"/>
  <c r="J24" i="6" s="1"/>
  <c r="J12" i="6"/>
  <c r="J11" i="6"/>
  <c r="J10" i="6"/>
  <c r="J9" i="6"/>
  <c r="J26" i="5"/>
  <c r="L27" i="5" s="1"/>
  <c r="L25" i="5"/>
  <c r="L24" i="5"/>
  <c r="L23" i="5"/>
  <c r="L22" i="5"/>
  <c r="K22" i="5"/>
  <c r="M22" i="5" s="1"/>
  <c r="L21" i="5"/>
  <c r="M20" i="5"/>
  <c r="L20" i="5"/>
  <c r="K20" i="5"/>
  <c r="L19" i="5"/>
  <c r="K19" i="5"/>
  <c r="M19" i="5" s="1"/>
  <c r="L18" i="5"/>
  <c r="K18" i="5"/>
  <c r="M18" i="5" s="1"/>
  <c r="L17" i="5"/>
  <c r="K17" i="5"/>
  <c r="M17" i="5" s="1"/>
  <c r="M16" i="5"/>
  <c r="L16" i="5"/>
  <c r="K16" i="5"/>
  <c r="L15" i="5"/>
  <c r="K15" i="5"/>
  <c r="M15" i="5" s="1"/>
  <c r="L14" i="5"/>
  <c r="K14" i="5"/>
  <c r="M14" i="5" s="1"/>
  <c r="M13" i="5"/>
  <c r="L13" i="5"/>
  <c r="K13" i="5"/>
  <c r="M12" i="5"/>
  <c r="L12" i="5"/>
  <c r="K12" i="5"/>
  <c r="L11" i="5"/>
  <c r="L26" i="5" s="1"/>
  <c r="K11" i="5"/>
  <c r="M11" i="5" s="1"/>
  <c r="I25" i="4"/>
  <c r="K26" i="4" s="1"/>
  <c r="L24" i="4"/>
  <c r="K24" i="4"/>
  <c r="J24" i="4"/>
  <c r="K23" i="4"/>
  <c r="K22" i="4"/>
  <c r="J22" i="4"/>
  <c r="L22" i="4" s="1"/>
  <c r="L21" i="4"/>
  <c r="K21" i="4"/>
  <c r="J21" i="4"/>
  <c r="K20" i="4"/>
  <c r="J20" i="4"/>
  <c r="L20" i="4" s="1"/>
  <c r="K19" i="4"/>
  <c r="J19" i="4"/>
  <c r="L19" i="4" s="1"/>
  <c r="L18" i="4"/>
  <c r="K18" i="4"/>
  <c r="J18" i="4"/>
  <c r="K17" i="4"/>
  <c r="J17" i="4"/>
  <c r="L17" i="4" s="1"/>
  <c r="L16" i="4"/>
  <c r="K16" i="4"/>
  <c r="J16" i="4"/>
  <c r="K15" i="4"/>
  <c r="J15" i="4"/>
  <c r="L15" i="4" s="1"/>
  <c r="K14" i="4"/>
  <c r="J14" i="4"/>
  <c r="L14" i="4" s="1"/>
  <c r="L13" i="4"/>
  <c r="K13" i="4"/>
  <c r="J13" i="4"/>
  <c r="K12" i="4"/>
  <c r="J12" i="4"/>
  <c r="L12" i="4" s="1"/>
  <c r="K11" i="4"/>
  <c r="J11" i="4"/>
  <c r="L11" i="4" s="1"/>
  <c r="L10" i="4"/>
  <c r="K10" i="4"/>
  <c r="K25" i="4" s="1"/>
  <c r="J10" i="4"/>
  <c r="F20" i="3"/>
  <c r="G17" i="3" s="1"/>
  <c r="I17" i="3" s="1"/>
  <c r="H19" i="3"/>
  <c r="H18" i="3"/>
  <c r="H17" i="3"/>
  <c r="H16" i="3"/>
  <c r="H15" i="3"/>
  <c r="H14" i="3"/>
  <c r="H13" i="3"/>
  <c r="H12" i="3"/>
  <c r="G12" i="3"/>
  <c r="I12" i="3" s="1"/>
  <c r="H11" i="3"/>
  <c r="H10" i="3"/>
  <c r="H9" i="3"/>
  <c r="H8" i="3"/>
  <c r="H7" i="3"/>
  <c r="H6" i="3"/>
  <c r="H5" i="3"/>
  <c r="G5" i="3"/>
  <c r="I5" i="3" s="1"/>
  <c r="G15" i="3" l="1"/>
  <c r="I15" i="3" s="1"/>
  <c r="H21" i="3"/>
  <c r="G6" i="3"/>
  <c r="I6" i="3" s="1"/>
  <c r="G10" i="3"/>
  <c r="I10" i="3" s="1"/>
  <c r="G7" i="3"/>
  <c r="I7" i="3" s="1"/>
  <c r="H20" i="3"/>
  <c r="I21" i="3" s="1"/>
  <c r="G18" i="3"/>
  <c r="I18" i="3" s="1"/>
  <c r="M27" i="5"/>
  <c r="K29" i="7"/>
  <c r="M24" i="7"/>
  <c r="M26" i="7"/>
  <c r="L26" i="4"/>
  <c r="I19" i="6"/>
  <c r="K19" i="6" s="1"/>
  <c r="G13" i="3"/>
  <c r="I13" i="3" s="1"/>
  <c r="K25" i="5"/>
  <c r="M25" i="5" s="1"/>
  <c r="I14" i="6"/>
  <c r="K14" i="6" s="1"/>
  <c r="I22" i="6"/>
  <c r="J25" i="6"/>
  <c r="K25" i="6" s="1"/>
  <c r="I11" i="6"/>
  <c r="K11" i="6" s="1"/>
  <c r="G8" i="3"/>
  <c r="I8" i="3" s="1"/>
  <c r="G16" i="3"/>
  <c r="I16" i="3" s="1"/>
  <c r="I9" i="6"/>
  <c r="K9" i="6" s="1"/>
  <c r="I17" i="6"/>
  <c r="K17" i="6" s="1"/>
  <c r="G11" i="3"/>
  <c r="I11" i="3" s="1"/>
  <c r="G19" i="3"/>
  <c r="I19" i="3" s="1"/>
  <c r="J23" i="4"/>
  <c r="K23" i="5"/>
  <c r="M23" i="5" s="1"/>
  <c r="I12" i="6"/>
  <c r="K12" i="6" s="1"/>
  <c r="I20" i="6"/>
  <c r="K20" i="6" s="1"/>
  <c r="K23" i="7"/>
  <c r="L26" i="7"/>
  <c r="I16" i="6"/>
  <c r="K16" i="6" s="1"/>
  <c r="G14" i="3"/>
  <c r="I14" i="3" s="1"/>
  <c r="I15" i="6"/>
  <c r="K15" i="6" s="1"/>
  <c r="I23" i="6"/>
  <c r="K23" i="6" s="1"/>
  <c r="G9" i="3"/>
  <c r="I9" i="3" s="1"/>
  <c r="K21" i="5"/>
  <c r="M21" i="5" s="1"/>
  <c r="I10" i="6"/>
  <c r="K10" i="6" s="1"/>
  <c r="I18" i="6"/>
  <c r="K18" i="6" s="1"/>
  <c r="K21" i="7"/>
  <c r="M21" i="7" s="1"/>
  <c r="K24" i="5"/>
  <c r="I13" i="6"/>
  <c r="K13" i="6" s="1"/>
  <c r="O12" i="3" l="1"/>
  <c r="O15" i="3"/>
  <c r="O8" i="3"/>
  <c r="I27" i="6"/>
  <c r="K22" i="6"/>
  <c r="K29" i="5"/>
  <c r="K30" i="5" s="1"/>
  <c r="M24" i="5"/>
  <c r="K28" i="7"/>
  <c r="M23" i="7"/>
  <c r="J28" i="4"/>
  <c r="J29" i="4" s="1"/>
  <c r="L23" i="4"/>
  <c r="G23" i="3"/>
  <c r="G24" i="3" s="1"/>
</calcChain>
</file>

<file path=xl/sharedStrings.xml><?xml version="1.0" encoding="utf-8"?>
<sst xmlns="http://schemas.openxmlformats.org/spreadsheetml/2006/main" count="93" uniqueCount="46">
  <si>
    <t>序号</t>
  </si>
  <si>
    <t>奖品名称</t>
  </si>
  <si>
    <t>奖品价值</t>
  </si>
  <si>
    <t>获奖库存</t>
  </si>
  <si>
    <t>奖品概率</t>
  </si>
  <si>
    <t>单次抽奖价格</t>
  </si>
  <si>
    <t>返奖率</t>
  </si>
  <si>
    <t>大于100N的中奖率</t>
  </si>
  <si>
    <t>大于等于100N中奖率</t>
  </si>
  <si>
    <t>0110版本</t>
  </si>
  <si>
    <t>小于100N中奖率</t>
  </si>
  <si>
    <t>等于100N中奖率</t>
  </si>
  <si>
    <t>获奖权重</t>
    <phoneticPr fontId="3" type="noConversion"/>
  </si>
  <si>
    <t>获奖概率</t>
    <phoneticPr fontId="3" type="noConversion"/>
  </si>
  <si>
    <t>期望</t>
    <phoneticPr fontId="3" type="noConversion"/>
  </si>
  <si>
    <t>返奖率</t>
    <phoneticPr fontId="3" type="noConversion"/>
  </si>
  <si>
    <t>大于等于100N中奖率</t>
    <phoneticPr fontId="3" type="noConversion"/>
  </si>
  <si>
    <t>小于100N中奖率</t>
    <phoneticPr fontId="3" type="noConversion"/>
  </si>
  <si>
    <t>基本设置</t>
  </si>
  <si>
    <t>配置名称</t>
  </si>
  <si>
    <t>配置数值</t>
  </si>
  <si>
    <t>配置介绍</t>
  </si>
  <si>
    <t>初始奖池</t>
  </si>
  <si>
    <t>水线</t>
  </si>
  <si>
    <t>个人止损值（禁止游戏）</t>
  </si>
  <si>
    <t>规则调整</t>
    <phoneticPr fontId="3" type="noConversion"/>
  </si>
  <si>
    <t>注入奖池</t>
    <phoneticPr fontId="3" type="noConversion"/>
  </si>
  <si>
    <t>用户输了钱进入奖池。</t>
    <phoneticPr fontId="3" type="noConversion"/>
  </si>
  <si>
    <t>水线低于一定值后中高价值奖品概率下降，根据水线区间来调整抽奖概率</t>
    <phoneticPr fontId="3" type="noConversion"/>
  </si>
  <si>
    <t>—</t>
    <phoneticPr fontId="3" type="noConversion"/>
  </si>
  <si>
    <t>水线调整，可配置</t>
    <phoneticPr fontId="3" type="noConversion"/>
  </si>
  <si>
    <t>(-∞，-2000000]</t>
    <phoneticPr fontId="3" type="noConversion"/>
  </si>
  <si>
    <t>(0，+∞]</t>
    <phoneticPr fontId="3" type="noConversion"/>
  </si>
  <si>
    <r>
      <t xml:space="preserve">水线区间
</t>
    </r>
    <r>
      <rPr>
        <sz val="10"/>
        <color theme="1"/>
        <rFont val="微软雅黑"/>
        <family val="2"/>
        <charset val="134"/>
      </rPr>
      <t>水线正值赚钱，负亏</t>
    </r>
    <phoneticPr fontId="3" type="noConversion"/>
  </si>
  <si>
    <t>服务器止损值</t>
    <phoneticPr fontId="3" type="noConversion"/>
  </si>
  <si>
    <t>返奖率模型</t>
    <phoneticPr fontId="3" type="noConversion"/>
  </si>
  <si>
    <r>
      <rPr>
        <b/>
        <sz val="11"/>
        <color theme="1"/>
        <rFont val="微软雅黑"/>
        <family val="2"/>
        <charset val="134"/>
      </rPr>
      <t>返奖率模型：</t>
    </r>
    <r>
      <rPr>
        <sz val="11"/>
        <color theme="1"/>
        <rFont val="微软雅黑"/>
        <family val="2"/>
        <charset val="134"/>
      </rPr>
      <t>0.96</t>
    </r>
    <phoneticPr fontId="3" type="noConversion"/>
  </si>
  <si>
    <t>(-500000，0]</t>
    <phoneticPr fontId="3" type="noConversion"/>
  </si>
  <si>
    <t>(-1000000，-500000]</t>
    <phoneticPr fontId="3" type="noConversion"/>
  </si>
  <si>
    <t>(-1500000，-1000000]</t>
    <phoneticPr fontId="3" type="noConversion"/>
  </si>
  <si>
    <t>(-2000000，-1500000]</t>
    <phoneticPr fontId="3" type="noConversion"/>
  </si>
  <si>
    <t>初始奖池，运营成本
奖池为0时中超过抽奖价格的奖品的概率为0</t>
    <phoneticPr fontId="3" type="noConversion"/>
  </si>
  <si>
    <r>
      <rPr>
        <b/>
        <sz val="11"/>
        <color theme="1"/>
        <rFont val="微软雅黑"/>
        <family val="2"/>
        <charset val="134"/>
      </rPr>
      <t>返奖率模型：</t>
    </r>
    <r>
      <rPr>
        <sz val="11"/>
        <color theme="1"/>
        <rFont val="微软雅黑"/>
        <family val="2"/>
        <charset val="134"/>
      </rPr>
      <t>0.85</t>
    </r>
    <phoneticPr fontId="3" type="noConversion"/>
  </si>
  <si>
    <t>风险用户，强行止损。（白名单），中超过抽奖价格的奖品的概率为0</t>
    <phoneticPr fontId="3" type="noConversion"/>
  </si>
  <si>
    <r>
      <t>当日服务器亏损的钱超过这个数，中超过抽奖价格的奖品的概率为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宋体"/>
        <family val="3"/>
        <charset val="134"/>
      </rPr>
      <t xml:space="preserve">
</t>
    </r>
    <r>
      <rPr>
        <b/>
        <sz val="9"/>
        <color rgb="FFFF0000"/>
        <rFont val="微软雅黑"/>
        <family val="2"/>
        <charset val="134"/>
      </rPr>
      <t>亏损=当日用户从转盘赢的钱-当日用户投注的钱</t>
    </r>
    <phoneticPr fontId="3" type="noConversion"/>
  </si>
  <si>
    <t>中超过抽奖价格的奖品的概率为0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</si>
</sst>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000%"/>
    <numFmt numFmtId="177" formatCode="0.000%"/>
    <numFmt numFmtId="178" formatCode="0.0000%"/>
    <numFmt numFmtId="179" formatCode="0.00000%"/>
    <numFmt numFmtId="180" formatCode="0.000"/>
  </numFmts>
  <fonts count="26" x14ac:knownFonts="1">
    <font>
      <sz val="11"/>
      <color theme="1"/>
      <name val="宋体"/>
      <charset val="134"/>
      <scheme val="minor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b/>
      <sz val="11"/>
      <color rgb="FFFFFF00"/>
      <name val="宋体"/>
      <family val="3"/>
      <charset val="134"/>
      <scheme val="minor"/>
    </font>
    <font>
      <sz val="11"/>
      <color rgb="FFFFFF00"/>
      <name val="宋体"/>
      <family val="3"/>
      <charset val="134"/>
      <scheme val="minor"/>
    </font>
    <font>
      <sz val="12"/>
      <color theme="0" tint="-0.14999847407452621"/>
      <name val="宋体"/>
      <family val="3"/>
      <charset val="134"/>
    </font>
    <font>
      <b/>
      <sz val="12"/>
      <color theme="0" tint="-0.14999847407452621"/>
      <name val="宋体"/>
      <family val="3"/>
      <charset val="134"/>
    </font>
    <font>
      <sz val="10"/>
      <color theme="0" tint="-0.14999847407452621"/>
      <name val="宋体"/>
      <family val="3"/>
      <charset val="134"/>
    </font>
    <font>
      <b/>
      <sz val="9"/>
      <color theme="0" tint="-0.14999847407452621"/>
      <name val="宋体"/>
      <family val="3"/>
      <charset val="134"/>
      <scheme val="minor"/>
    </font>
    <font>
      <sz val="9"/>
      <color theme="0" tint="-0.14999847407452621"/>
      <name val="宋体"/>
      <family val="3"/>
      <charset val="134"/>
    </font>
    <font>
      <b/>
      <sz val="11"/>
      <color theme="0" tint="-0.1499984740745262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176" fontId="0" fillId="0" borderId="0" xfId="1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1" applyNumberFormat="1" applyFont="1" applyFill="1" applyBorder="1" applyAlignment="1">
      <alignment horizontal="center" vertical="center" wrapText="1"/>
    </xf>
    <xf numFmtId="9" fontId="0" fillId="0" borderId="0" xfId="1" applyFont="1">
      <alignment vertical="center"/>
    </xf>
    <xf numFmtId="9" fontId="1" fillId="0" borderId="1" xfId="0" applyNumberFormat="1" applyFont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7" fontId="0" fillId="0" borderId="0" xfId="1" applyNumberFormat="1" applyFont="1">
      <alignment vertical="center"/>
    </xf>
    <xf numFmtId="179" fontId="0" fillId="0" borderId="0" xfId="1" applyNumberFormat="1" applyFont="1">
      <alignment vertical="center"/>
    </xf>
    <xf numFmtId="177" fontId="7" fillId="0" borderId="0" xfId="1" applyNumberFormat="1" applyFont="1" applyAlignment="1">
      <alignment horizontal="left" vertical="center"/>
    </xf>
    <xf numFmtId="178" fontId="1" fillId="0" borderId="1" xfId="0" applyNumberFormat="1" applyFont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80" fontId="7" fillId="0" borderId="0" xfId="1" applyNumberFormat="1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177" fontId="7" fillId="0" borderId="0" xfId="1" applyNumberFormat="1" applyFont="1" applyBorder="1" applyAlignment="1">
      <alignment horizontal="left" vertical="center"/>
    </xf>
    <xf numFmtId="180" fontId="7" fillId="0" borderId="6" xfId="1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7" fontId="7" fillId="0" borderId="6" xfId="1" applyNumberFormat="1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5" fillId="0" borderId="9" xfId="0" applyFont="1" applyBorder="1">
      <alignment vertical="center"/>
    </xf>
    <xf numFmtId="0" fontId="8" fillId="0" borderId="11" xfId="0" applyFont="1" applyBorder="1" applyAlignment="1">
      <alignment horizontal="center" vertical="center" wrapText="1"/>
    </xf>
    <xf numFmtId="9" fontId="10" fillId="0" borderId="11" xfId="0" applyNumberFormat="1" applyFont="1" applyBorder="1" applyAlignment="1">
      <alignment horizontal="left" vertical="center"/>
    </xf>
    <xf numFmtId="3" fontId="9" fillId="0" borderId="16" xfId="0" applyNumberFormat="1" applyFont="1" applyBorder="1" applyAlignment="1">
      <alignment horizontal="right" vertical="center" wrapText="1"/>
    </xf>
    <xf numFmtId="0" fontId="13" fillId="0" borderId="11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6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17" fillId="3" borderId="0" xfId="0" applyFont="1" applyFill="1" applyAlignment="1">
      <alignment horizontal="left" vertical="center"/>
    </xf>
    <xf numFmtId="3" fontId="19" fillId="0" borderId="11" xfId="0" applyNumberFormat="1" applyFont="1" applyBorder="1" applyAlignment="1">
      <alignment horizontal="left" vertical="center" wrapText="1"/>
    </xf>
    <xf numFmtId="0" fontId="20" fillId="0" borderId="11" xfId="0" applyFont="1" applyBorder="1" applyAlignment="1">
      <alignment vertical="center" wrapText="1"/>
    </xf>
    <xf numFmtId="9" fontId="18" fillId="0" borderId="11" xfId="0" applyNumberFormat="1" applyFont="1" applyBorder="1" applyAlignment="1">
      <alignment horizontal="right" vertical="center" wrapText="1"/>
    </xf>
    <xf numFmtId="0" fontId="21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right" vertical="center" wrapText="1"/>
    </xf>
    <xf numFmtId="0" fontId="22" fillId="0" borderId="11" xfId="0" applyFont="1" applyBorder="1" applyAlignment="1">
      <alignment vertical="center" wrapText="1"/>
    </xf>
    <xf numFmtId="9" fontId="23" fillId="0" borderId="11" xfId="0" applyNumberFormat="1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 wrapText="1"/>
    </xf>
    <xf numFmtId="9" fontId="24" fillId="0" borderId="11" xfId="0" applyNumberFormat="1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24" fillId="0" borderId="0" xfId="0" applyFont="1" applyAlignment="1"/>
    <xf numFmtId="0" fontId="0" fillId="0" borderId="0" xfId="0" applyAlignment="1"/>
    <xf numFmtId="0" fontId="5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6" fillId="0" borderId="7" xfId="0" applyFont="1" applyBorder="1" applyAlignment="1">
      <alignment wrapText="1"/>
    </xf>
    <xf numFmtId="0" fontId="5" fillId="0" borderId="9" xfId="0" applyFont="1" applyBorder="1" applyAlignment="1">
      <alignment horizontal="left"/>
    </xf>
    <xf numFmtId="0" fontId="5" fillId="0" borderId="2" xfId="0" applyFont="1" applyBorder="1">
      <alignment vertical="center"/>
    </xf>
    <xf numFmtId="2" fontId="7" fillId="0" borderId="5" xfId="0" applyNumberFormat="1" applyFont="1" applyBorder="1" applyAlignment="1">
      <alignment horizontal="left" vertical="center"/>
    </xf>
    <xf numFmtId="2" fontId="7" fillId="0" borderId="7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</cellXfs>
  <cellStyles count="2">
    <cellStyle name="百分比" xfId="1" builtinId="5"/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</xdr:row>
      <xdr:rowOff>180631</xdr:rowOff>
    </xdr:from>
    <xdr:to>
      <xdr:col>23</xdr:col>
      <xdr:colOff>367920</xdr:colOff>
      <xdr:row>28</xdr:row>
      <xdr:rowOff>180047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0440" y="1277911"/>
          <a:ext cx="7157340" cy="4022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D55"/>
  <sheetViews>
    <sheetView tabSelected="1" workbookViewId="0">
      <pane xSplit="4" ySplit="3" topLeftCell="L4" activePane="bottomRight" state="frozen"/>
      <selection pane="topRight" activeCell="E1" sqref="E1"/>
      <selection pane="bottomLeft" activeCell="A4" sqref="A4"/>
      <selection pane="bottomRight" activeCell="X25" sqref="X25"/>
    </sheetView>
  </sheetViews>
  <sheetFormatPr defaultColWidth="9" defaultRowHeight="16.95" customHeight="1" x14ac:dyDescent="0.25"/>
  <cols>
    <col min="3" max="7" width="17.6640625" customWidth="1"/>
    <col min="9" max="9" width="12.77734375"/>
    <col min="12" max="12" width="9.109375" bestFit="1" customWidth="1"/>
    <col min="13" max="13" width="9.6640625" style="15" bestFit="1" customWidth="1"/>
    <col min="14" max="14" width="9.88671875" style="15" bestFit="1" customWidth="1"/>
    <col min="15" max="15" width="12.77734375" customWidth="1"/>
    <col min="17" max="17" width="10.5546875" bestFit="1" customWidth="1"/>
    <col min="19" max="22" width="7.77734375" customWidth="1"/>
    <col min="23" max="23" width="19" customWidth="1"/>
    <col min="24" max="24" width="54.5546875" customWidth="1"/>
    <col min="26" max="26" width="25" customWidth="1"/>
    <col min="27" max="27" width="11.44140625" customWidth="1"/>
  </cols>
  <sheetData>
    <row r="1" spans="3:28" ht="16.95" customHeight="1" x14ac:dyDescent="0.25">
      <c r="L1" s="37" t="s">
        <v>25</v>
      </c>
      <c r="M1" s="39"/>
      <c r="N1" s="39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3:28" ht="16.95" customHeight="1" thickBot="1" x14ac:dyDescent="0.3">
      <c r="L2" s="14">
        <v>0.96</v>
      </c>
      <c r="M2" s="14">
        <v>0.85</v>
      </c>
      <c r="N2" s="14">
        <v>0.75</v>
      </c>
      <c r="O2" s="14">
        <v>0.6</v>
      </c>
      <c r="P2" s="14">
        <v>0.4</v>
      </c>
      <c r="Q2" s="14">
        <v>0.3</v>
      </c>
      <c r="R2" s="12" t="s">
        <v>45</v>
      </c>
    </row>
    <row r="3" spans="3:28" ht="16.95" customHeight="1" thickBot="1" x14ac:dyDescent="0.3">
      <c r="L3" s="63" t="s">
        <v>36</v>
      </c>
      <c r="M3" s="63"/>
      <c r="R3" s="72" t="s">
        <v>18</v>
      </c>
      <c r="S3" s="75" t="s">
        <v>19</v>
      </c>
      <c r="T3" s="75"/>
      <c r="U3" s="75"/>
      <c r="V3" s="75"/>
      <c r="W3" s="32" t="s">
        <v>20</v>
      </c>
      <c r="X3" s="32" t="s">
        <v>21</v>
      </c>
      <c r="Z3" s="50" t="s">
        <v>30</v>
      </c>
      <c r="AA3" s="51"/>
    </row>
    <row r="4" spans="3:28" ht="16.8" customHeight="1" thickBot="1" x14ac:dyDescent="0.4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L4" s="59"/>
      <c r="M4" s="22" t="s">
        <v>12</v>
      </c>
      <c r="N4" s="22" t="s">
        <v>13</v>
      </c>
      <c r="O4" s="23" t="s">
        <v>14</v>
      </c>
      <c r="R4" s="73"/>
      <c r="S4" s="65"/>
      <c r="T4" s="65"/>
      <c r="U4" s="65"/>
      <c r="V4" s="65"/>
      <c r="W4" s="40"/>
      <c r="X4" s="41"/>
      <c r="Y4" s="13"/>
      <c r="Z4" s="52" t="s">
        <v>33</v>
      </c>
      <c r="AA4" s="53" t="s">
        <v>35</v>
      </c>
    </row>
    <row r="5" spans="3:28" ht="33" customHeight="1" thickBot="1" x14ac:dyDescent="0.4">
      <c r="C5" s="2">
        <v>1</v>
      </c>
      <c r="D5" s="2">
        <v>20</v>
      </c>
      <c r="E5" s="2">
        <v>20</v>
      </c>
      <c r="F5" s="2">
        <v>800</v>
      </c>
      <c r="G5" s="19">
        <f>F5/F20</f>
        <v>0.22179096201829776</v>
      </c>
      <c r="H5">
        <f>E5*F5</f>
        <v>16000</v>
      </c>
      <c r="I5">
        <f>E5*G5</f>
        <v>4.4358192403659551</v>
      </c>
      <c r="K5">
        <f>$E$5</f>
        <v>20</v>
      </c>
      <c r="L5" s="60">
        <f>$E$5*N5</f>
        <v>4.6526776159679892</v>
      </c>
      <c r="M5" s="24">
        <v>15000</v>
      </c>
      <c r="N5" s="25">
        <f>M5/SUM(M$5:M$19)</f>
        <v>0.23263388079839947</v>
      </c>
      <c r="O5" s="26">
        <f>SUMPRODUCT($E$5:$E$19,N5:N19)</f>
        <v>96.000248142806171</v>
      </c>
      <c r="R5" s="73"/>
      <c r="S5" s="71" t="s">
        <v>22</v>
      </c>
      <c r="T5" s="71"/>
      <c r="U5" s="71"/>
      <c r="V5" s="71"/>
      <c r="W5" s="81">
        <v>20000000</v>
      </c>
      <c r="X5" s="49" t="s">
        <v>41</v>
      </c>
      <c r="Y5" s="21"/>
      <c r="Z5" s="54" t="s">
        <v>31</v>
      </c>
      <c r="AA5" s="55">
        <v>0.3</v>
      </c>
      <c r="AB5" s="12"/>
    </row>
    <row r="6" spans="3:28" ht="16.95" customHeight="1" thickBot="1" x14ac:dyDescent="0.4">
      <c r="C6" s="2">
        <v>2</v>
      </c>
      <c r="D6" s="2">
        <v>200</v>
      </c>
      <c r="E6" s="4">
        <v>200</v>
      </c>
      <c r="F6" s="4">
        <v>150</v>
      </c>
      <c r="G6" s="20">
        <f>F6/F20</f>
        <v>4.1585805378430832E-2</v>
      </c>
      <c r="H6">
        <f t="shared" ref="H6:H19" si="0">E6*F6</f>
        <v>30000</v>
      </c>
      <c r="I6">
        <f t="shared" ref="I6:I19" si="1">E6*G6</f>
        <v>8.3171610756861671</v>
      </c>
      <c r="K6">
        <f>$E$6</f>
        <v>200</v>
      </c>
      <c r="L6" s="60">
        <f>$E$6*N6</f>
        <v>4.6526776159679892</v>
      </c>
      <c r="M6" s="24">
        <v>1500</v>
      </c>
      <c r="N6" s="25">
        <f t="shared" ref="N6:N19" si="2">M6/SUM(M$5:M$19)</f>
        <v>2.3263388079839947E-2</v>
      </c>
      <c r="O6" s="27"/>
      <c r="R6" s="73"/>
      <c r="S6" s="65"/>
      <c r="T6" s="65"/>
      <c r="U6" s="65"/>
      <c r="V6" s="65"/>
      <c r="W6" s="40"/>
      <c r="X6" s="41"/>
      <c r="Y6" s="14"/>
      <c r="Z6" s="54" t="s">
        <v>40</v>
      </c>
      <c r="AA6" s="56">
        <v>0.4</v>
      </c>
    </row>
    <row r="7" spans="3:28" ht="16.95" customHeight="1" thickBot="1" x14ac:dyDescent="0.4">
      <c r="C7" s="2">
        <v>3</v>
      </c>
      <c r="D7" s="2">
        <v>1000</v>
      </c>
      <c r="E7" s="4">
        <v>1000</v>
      </c>
      <c r="F7" s="4">
        <v>1</v>
      </c>
      <c r="G7" s="20">
        <f>F7/F20</f>
        <v>2.772387025228722E-4</v>
      </c>
      <c r="H7">
        <f t="shared" si="0"/>
        <v>1000</v>
      </c>
      <c r="I7">
        <f t="shared" si="1"/>
        <v>0.27723870252287219</v>
      </c>
      <c r="K7">
        <f>$E$7</f>
        <v>1000</v>
      </c>
      <c r="L7" s="60">
        <f>$E$7*N7</f>
        <v>0.15508925386559966</v>
      </c>
      <c r="M7" s="24">
        <v>10</v>
      </c>
      <c r="N7" s="25">
        <f t="shared" si="2"/>
        <v>1.5508925386559965E-4</v>
      </c>
      <c r="O7" s="27" t="s">
        <v>15</v>
      </c>
      <c r="R7" s="73"/>
      <c r="S7" s="71" t="s">
        <v>23</v>
      </c>
      <c r="T7" s="71"/>
      <c r="U7" s="71"/>
      <c r="V7" s="71"/>
      <c r="W7" s="64" t="s">
        <v>28</v>
      </c>
      <c r="X7" s="64"/>
      <c r="Y7" s="14"/>
      <c r="Z7" s="54" t="s">
        <v>39</v>
      </c>
      <c r="AA7" s="56">
        <v>0.6</v>
      </c>
    </row>
    <row r="8" spans="3:28" ht="16.95" customHeight="1" thickBot="1" x14ac:dyDescent="0.4">
      <c r="C8" s="2">
        <v>4</v>
      </c>
      <c r="D8" s="2">
        <v>2000</v>
      </c>
      <c r="E8" s="4">
        <v>2000</v>
      </c>
      <c r="F8" s="4">
        <v>0</v>
      </c>
      <c r="G8" s="20">
        <f>F8/F20</f>
        <v>0</v>
      </c>
      <c r="H8">
        <f t="shared" si="0"/>
        <v>0</v>
      </c>
      <c r="I8">
        <f t="shared" si="1"/>
        <v>0</v>
      </c>
      <c r="K8">
        <f>$E$8</f>
        <v>2000</v>
      </c>
      <c r="L8" s="60">
        <f>$E$8*N8</f>
        <v>9.30535523193598E-2</v>
      </c>
      <c r="M8" s="24">
        <v>3</v>
      </c>
      <c r="N8" s="25">
        <f t="shared" si="2"/>
        <v>4.6526776159679898E-5</v>
      </c>
      <c r="O8" s="28">
        <f>O5/$E$21</f>
        <v>0.96000248142806166</v>
      </c>
      <c r="R8" s="73"/>
      <c r="S8" s="65"/>
      <c r="T8" s="65"/>
      <c r="U8" s="65"/>
      <c r="V8" s="65"/>
      <c r="W8" s="46"/>
      <c r="X8" s="41"/>
      <c r="Y8" s="18"/>
      <c r="Z8" s="54" t="s">
        <v>38</v>
      </c>
      <c r="AA8" s="56">
        <v>0.75</v>
      </c>
    </row>
    <row r="9" spans="3:28" ht="16.95" customHeight="1" thickBot="1" x14ac:dyDescent="0.4">
      <c r="C9" s="2">
        <v>5</v>
      </c>
      <c r="D9" s="2">
        <v>5000</v>
      </c>
      <c r="E9" s="4">
        <v>5000</v>
      </c>
      <c r="F9" s="4">
        <v>0</v>
      </c>
      <c r="G9" s="20">
        <f>F9/F20</f>
        <v>0</v>
      </c>
      <c r="H9">
        <f t="shared" si="0"/>
        <v>0</v>
      </c>
      <c r="I9">
        <f t="shared" si="1"/>
        <v>0</v>
      </c>
      <c r="K9">
        <f>$E$9</f>
        <v>5000</v>
      </c>
      <c r="L9" s="60">
        <f>$E$9*N9</f>
        <v>0.15508925386559963</v>
      </c>
      <c r="M9" s="24">
        <v>2</v>
      </c>
      <c r="N9" s="25">
        <f t="shared" si="2"/>
        <v>3.1017850773119927E-5</v>
      </c>
      <c r="O9" s="27"/>
      <c r="R9" s="73"/>
      <c r="S9" s="71"/>
      <c r="T9" s="71"/>
      <c r="U9" s="71"/>
      <c r="V9" s="71"/>
      <c r="W9" s="33"/>
      <c r="X9" s="35"/>
      <c r="Y9" s="14"/>
      <c r="Z9" s="54" t="s">
        <v>37</v>
      </c>
      <c r="AA9" s="56">
        <v>0.85</v>
      </c>
    </row>
    <row r="10" spans="3:28" ht="16.95" customHeight="1" thickBot="1" x14ac:dyDescent="0.4">
      <c r="C10" s="2">
        <v>6</v>
      </c>
      <c r="D10" s="2">
        <v>100</v>
      </c>
      <c r="E10" s="2">
        <v>100</v>
      </c>
      <c r="F10" s="2">
        <v>200</v>
      </c>
      <c r="G10" s="19">
        <f>F10/F20</f>
        <v>5.544774050457444E-2</v>
      </c>
      <c r="H10">
        <f t="shared" si="0"/>
        <v>20000</v>
      </c>
      <c r="I10">
        <f t="shared" si="1"/>
        <v>5.5447740504574439</v>
      </c>
      <c r="K10">
        <f>$E$10</f>
        <v>100</v>
      </c>
      <c r="L10" s="60">
        <f>$E$10*N10</f>
        <v>7.7544626932799829</v>
      </c>
      <c r="M10" s="24">
        <v>5000</v>
      </c>
      <c r="N10" s="25">
        <f t="shared" si="2"/>
        <v>7.7544626932799829E-2</v>
      </c>
      <c r="O10" s="27"/>
      <c r="R10" s="73"/>
      <c r="S10" s="65"/>
      <c r="T10" s="65"/>
      <c r="U10" s="65"/>
      <c r="V10" s="65"/>
      <c r="W10" s="46"/>
      <c r="X10" s="41"/>
      <c r="Y10" s="14"/>
      <c r="Z10" s="57" t="s">
        <v>32</v>
      </c>
      <c r="AA10" s="58">
        <v>0.96</v>
      </c>
    </row>
    <row r="11" spans="3:28" ht="16.95" customHeight="1" thickBot="1" x14ac:dyDescent="0.3">
      <c r="C11" s="2">
        <v>7</v>
      </c>
      <c r="D11" s="2">
        <v>3000</v>
      </c>
      <c r="E11" s="4">
        <v>3000</v>
      </c>
      <c r="F11" s="4">
        <v>1</v>
      </c>
      <c r="G11" s="20">
        <f>F11/F20</f>
        <v>2.772387025228722E-4</v>
      </c>
      <c r="H11">
        <f t="shared" si="0"/>
        <v>3000</v>
      </c>
      <c r="I11">
        <f t="shared" si="1"/>
        <v>0.83171610756861658</v>
      </c>
      <c r="K11">
        <f>$E$11</f>
        <v>3000</v>
      </c>
      <c r="L11" s="60">
        <f>$E$11*N11</f>
        <v>0.18610710463871957</v>
      </c>
      <c r="M11" s="24">
        <v>4</v>
      </c>
      <c r="N11" s="25">
        <f t="shared" si="2"/>
        <v>6.2035701546239854E-5</v>
      </c>
      <c r="O11" s="62" t="s">
        <v>16</v>
      </c>
      <c r="R11" s="73"/>
      <c r="S11" s="71" t="s">
        <v>26</v>
      </c>
      <c r="T11" s="71"/>
      <c r="U11" s="71"/>
      <c r="V11" s="71"/>
      <c r="W11" s="48" t="s">
        <v>29</v>
      </c>
      <c r="X11" s="35" t="s">
        <v>27</v>
      </c>
      <c r="Y11" s="14"/>
    </row>
    <row r="12" spans="3:28" ht="16.95" customHeight="1" thickBot="1" x14ac:dyDescent="0.3">
      <c r="C12" s="2">
        <v>8</v>
      </c>
      <c r="D12" s="2">
        <v>200</v>
      </c>
      <c r="E12" s="4">
        <v>200</v>
      </c>
      <c r="F12" s="4">
        <v>25</v>
      </c>
      <c r="G12" s="20">
        <f>F12/F20</f>
        <v>6.930967563071805E-3</v>
      </c>
      <c r="H12">
        <f t="shared" si="0"/>
        <v>5000</v>
      </c>
      <c r="I12">
        <f t="shared" si="1"/>
        <v>1.386193512614361</v>
      </c>
      <c r="K12">
        <f>$E$12</f>
        <v>200</v>
      </c>
      <c r="L12" s="60">
        <f>$E$12*N12</f>
        <v>4.6526776159679892</v>
      </c>
      <c r="M12" s="24">
        <v>1500</v>
      </c>
      <c r="N12" s="25">
        <f t="shared" si="2"/>
        <v>2.3263388079839947E-2</v>
      </c>
      <c r="O12" s="28">
        <f>SUMIF($E$5:$E$19,"&gt;=100",N5:N19)</f>
        <v>0.48743001597419322</v>
      </c>
      <c r="R12" s="73"/>
      <c r="S12" s="65"/>
      <c r="T12" s="65"/>
      <c r="U12" s="65"/>
      <c r="V12" s="65"/>
      <c r="W12" s="65"/>
      <c r="X12" s="41"/>
      <c r="Y12" s="18"/>
    </row>
    <row r="13" spans="3:28" ht="16.95" customHeight="1" thickBot="1" x14ac:dyDescent="0.3">
      <c r="C13" s="2">
        <v>9</v>
      </c>
      <c r="D13" s="2">
        <v>60</v>
      </c>
      <c r="E13" s="2">
        <v>60</v>
      </c>
      <c r="F13" s="2">
        <v>500</v>
      </c>
      <c r="G13" s="19">
        <f>F13/F20</f>
        <v>0.1386193512614361</v>
      </c>
      <c r="H13">
        <f t="shared" si="0"/>
        <v>30000</v>
      </c>
      <c r="I13">
        <f t="shared" si="1"/>
        <v>8.3171610756861654</v>
      </c>
      <c r="K13">
        <f>$E$13</f>
        <v>60</v>
      </c>
      <c r="L13" s="60">
        <f>$E$13*N13</f>
        <v>7.444284185548784</v>
      </c>
      <c r="M13" s="24">
        <v>8000</v>
      </c>
      <c r="N13" s="25">
        <f t="shared" si="2"/>
        <v>0.12407140309247973</v>
      </c>
      <c r="O13" s="27"/>
      <c r="R13" s="73"/>
      <c r="S13" s="65"/>
      <c r="T13" s="65"/>
      <c r="U13" s="65"/>
      <c r="V13" s="65"/>
      <c r="W13" s="47"/>
      <c r="X13" s="41"/>
      <c r="Y13" s="14"/>
    </row>
    <row r="14" spans="3:28" ht="47.4" customHeight="1" thickBot="1" x14ac:dyDescent="0.3">
      <c r="C14" s="2">
        <v>10</v>
      </c>
      <c r="D14" s="2">
        <v>100</v>
      </c>
      <c r="E14" s="2">
        <v>100</v>
      </c>
      <c r="F14" s="2">
        <v>200</v>
      </c>
      <c r="G14" s="19">
        <f>F14/F20</f>
        <v>5.544774050457444E-2</v>
      </c>
      <c r="H14">
        <f t="shared" si="0"/>
        <v>20000</v>
      </c>
      <c r="I14">
        <f t="shared" si="1"/>
        <v>5.5447740504574439</v>
      </c>
      <c r="K14">
        <f>$E$14</f>
        <v>100</v>
      </c>
      <c r="L14" s="60">
        <f>$E$14*N14</f>
        <v>7.7544626932799829</v>
      </c>
      <c r="M14" s="24">
        <v>5000</v>
      </c>
      <c r="N14" s="25">
        <f t="shared" si="2"/>
        <v>7.7544626932799829E-2</v>
      </c>
      <c r="O14" s="62" t="s">
        <v>17</v>
      </c>
      <c r="R14" s="73"/>
      <c r="S14" s="76"/>
      <c r="T14" s="77"/>
      <c r="U14" s="77"/>
      <c r="V14" s="78"/>
      <c r="W14" s="66"/>
      <c r="X14" s="67"/>
      <c r="Y14" s="14"/>
      <c r="AB14" s="12"/>
    </row>
    <row r="15" spans="3:28" ht="16.95" customHeight="1" thickBot="1" x14ac:dyDescent="0.3">
      <c r="C15" s="2">
        <v>11</v>
      </c>
      <c r="D15" s="2">
        <v>1000</v>
      </c>
      <c r="E15" s="4">
        <v>1000</v>
      </c>
      <c r="F15" s="4">
        <v>10</v>
      </c>
      <c r="G15" s="20">
        <f>F15/F20</f>
        <v>2.7723870252287217E-3</v>
      </c>
      <c r="H15">
        <f t="shared" si="0"/>
        <v>10000</v>
      </c>
      <c r="I15">
        <f t="shared" si="1"/>
        <v>2.7723870252287219</v>
      </c>
      <c r="K15">
        <f>$E$15</f>
        <v>1000</v>
      </c>
      <c r="L15" s="60">
        <f>$E$15*N15</f>
        <v>0.15508925386559966</v>
      </c>
      <c r="M15" s="24">
        <v>10</v>
      </c>
      <c r="N15" s="25">
        <f t="shared" si="2"/>
        <v>1.5508925386559965E-4</v>
      </c>
      <c r="O15" s="28">
        <f>SUMIF($E$5:$E$19,"&lt;100",N5:N19)</f>
        <v>0.51256998402580689</v>
      </c>
      <c r="R15" s="73"/>
      <c r="S15" s="76"/>
      <c r="T15" s="77"/>
      <c r="U15" s="77"/>
      <c r="V15" s="78"/>
      <c r="W15" s="42"/>
      <c r="X15" s="43"/>
      <c r="Y15" s="18"/>
    </row>
    <row r="16" spans="3:28" ht="16.95" customHeight="1" thickBot="1" x14ac:dyDescent="0.3">
      <c r="C16" s="2">
        <v>12</v>
      </c>
      <c r="D16" s="2">
        <v>150</v>
      </c>
      <c r="E16" s="4">
        <v>150</v>
      </c>
      <c r="F16" s="4">
        <v>1200</v>
      </c>
      <c r="G16" s="20">
        <f>F16/F20</f>
        <v>0.33268644302744665</v>
      </c>
      <c r="H16">
        <f t="shared" si="0"/>
        <v>180000</v>
      </c>
      <c r="I16">
        <f t="shared" si="1"/>
        <v>49.902966454116999</v>
      </c>
      <c r="K16">
        <f>$E$16</f>
        <v>150</v>
      </c>
      <c r="L16" s="60">
        <f>$E$16*N16</f>
        <v>37.221420927743921</v>
      </c>
      <c r="M16" s="24">
        <v>16000</v>
      </c>
      <c r="N16" s="25">
        <f t="shared" si="2"/>
        <v>0.24814280618495946</v>
      </c>
      <c r="O16" s="29"/>
      <c r="R16" s="73"/>
      <c r="S16" s="76"/>
      <c r="T16" s="77"/>
      <c r="U16" s="77"/>
      <c r="V16" s="78"/>
      <c r="W16" s="44"/>
      <c r="X16" s="45"/>
      <c r="Y16" s="13"/>
    </row>
    <row r="17" spans="3:30" ht="16.95" customHeight="1" thickBot="1" x14ac:dyDescent="0.3">
      <c r="C17" s="2">
        <v>13</v>
      </c>
      <c r="D17" s="2">
        <v>400</v>
      </c>
      <c r="E17" s="4">
        <v>400</v>
      </c>
      <c r="F17" s="4">
        <v>10</v>
      </c>
      <c r="G17" s="20">
        <f>F17/F20</f>
        <v>2.7723870252287217E-3</v>
      </c>
      <c r="H17">
        <f t="shared" si="0"/>
        <v>4000</v>
      </c>
      <c r="I17">
        <f t="shared" si="1"/>
        <v>1.1089548100914888</v>
      </c>
      <c r="K17">
        <f>$E$17</f>
        <v>400</v>
      </c>
      <c r="L17" s="60">
        <f>$E$17*N17</f>
        <v>7.4442841855487831</v>
      </c>
      <c r="M17" s="24">
        <v>1200</v>
      </c>
      <c r="N17" s="25">
        <f t="shared" si="2"/>
        <v>1.8610710463871957E-2</v>
      </c>
      <c r="O17" s="29"/>
      <c r="R17" s="73"/>
      <c r="S17" s="68"/>
      <c r="T17" s="69"/>
      <c r="U17" s="69"/>
      <c r="V17" s="69"/>
      <c r="W17" s="70"/>
      <c r="X17" s="36"/>
      <c r="Y17" s="13"/>
    </row>
    <row r="18" spans="3:30" ht="16.95" customHeight="1" thickBot="1" x14ac:dyDescent="0.3">
      <c r="C18" s="2">
        <v>14</v>
      </c>
      <c r="D18" s="2">
        <v>400</v>
      </c>
      <c r="E18" s="4">
        <v>400</v>
      </c>
      <c r="F18" s="4">
        <v>10</v>
      </c>
      <c r="G18" s="20">
        <f>F18/F20</f>
        <v>2.7723870252287217E-3</v>
      </c>
      <c r="H18">
        <f t="shared" si="0"/>
        <v>4000</v>
      </c>
      <c r="I18">
        <f t="shared" si="1"/>
        <v>1.1089548100914888</v>
      </c>
      <c r="K18">
        <f>$E$18</f>
        <v>400</v>
      </c>
      <c r="L18" s="60">
        <f>$E$18*N18</f>
        <v>7.4442841855487831</v>
      </c>
      <c r="M18" s="24">
        <v>1200</v>
      </c>
      <c r="N18" s="25">
        <f t="shared" si="2"/>
        <v>1.8610710463871957E-2</v>
      </c>
      <c r="O18" s="29"/>
      <c r="R18" s="73"/>
      <c r="S18" s="68" t="s">
        <v>24</v>
      </c>
      <c r="T18" s="69"/>
      <c r="U18" s="69"/>
      <c r="V18" s="70"/>
      <c r="W18" s="34">
        <v>10000000000</v>
      </c>
      <c r="X18" s="36" t="s">
        <v>43</v>
      </c>
      <c r="Y18" s="13"/>
    </row>
    <row r="19" spans="3:30" ht="34.799999999999997" customHeight="1" thickBot="1" x14ac:dyDescent="0.3">
      <c r="C19" s="2">
        <v>15</v>
      </c>
      <c r="D19" s="2">
        <v>40</v>
      </c>
      <c r="E19" s="2">
        <v>40</v>
      </c>
      <c r="F19" s="2">
        <v>500</v>
      </c>
      <c r="G19" s="19">
        <f>F19/F20</f>
        <v>0.1386193512614361</v>
      </c>
      <c r="H19">
        <f t="shared" si="0"/>
        <v>20000</v>
      </c>
      <c r="I19">
        <f t="shared" si="1"/>
        <v>5.5447740504574439</v>
      </c>
      <c r="K19">
        <f>$E$19</f>
        <v>40</v>
      </c>
      <c r="L19" s="61">
        <f>$E$19*N19</f>
        <v>6.2345880053971054</v>
      </c>
      <c r="M19" s="30">
        <v>10050</v>
      </c>
      <c r="N19" s="25">
        <f t="shared" si="2"/>
        <v>0.15586470013492765</v>
      </c>
      <c r="O19" s="31"/>
      <c r="R19" s="74"/>
      <c r="S19" s="68" t="s">
        <v>34</v>
      </c>
      <c r="T19" s="69"/>
      <c r="U19" s="69"/>
      <c r="V19" s="70"/>
      <c r="W19" s="34">
        <v>200000000</v>
      </c>
      <c r="X19" s="36" t="s">
        <v>44</v>
      </c>
      <c r="Y19" s="13"/>
    </row>
    <row r="20" spans="3:30" ht="16.95" customHeight="1" x14ac:dyDescent="0.25">
      <c r="C20" s="2"/>
      <c r="D20" s="2"/>
      <c r="E20" s="2"/>
      <c r="F20" s="2">
        <f>SUM(F5:F19)</f>
        <v>3607</v>
      </c>
      <c r="G20" s="2"/>
      <c r="H20">
        <f>SUM(H5:H19)</f>
        <v>343000</v>
      </c>
    </row>
    <row r="21" spans="3:30" ht="16.95" customHeight="1" x14ac:dyDescent="0.25">
      <c r="C21" s="79" t="s">
        <v>5</v>
      </c>
      <c r="D21" s="79"/>
      <c r="E21" s="2">
        <v>100</v>
      </c>
      <c r="F21" s="2"/>
      <c r="G21" s="2"/>
      <c r="H21">
        <f>E21*F20</f>
        <v>360700</v>
      </c>
      <c r="I21" s="17">
        <f>H20/H21</f>
        <v>0.95092874965345164</v>
      </c>
      <c r="J21" t="s">
        <v>6</v>
      </c>
      <c r="L21" s="63" t="s">
        <v>42</v>
      </c>
      <c r="M21" s="63"/>
    </row>
    <row r="22" spans="3:30" ht="16.95" customHeight="1" x14ac:dyDescent="0.25">
      <c r="L22" s="59"/>
      <c r="M22" s="22" t="s">
        <v>12</v>
      </c>
      <c r="N22" s="22" t="s">
        <v>13</v>
      </c>
      <c r="O22" s="23" t="s">
        <v>14</v>
      </c>
      <c r="Y22" s="13"/>
      <c r="Z22" s="13"/>
      <c r="AA22" s="13"/>
      <c r="AB22" s="13"/>
      <c r="AC22" s="13"/>
      <c r="AD22" s="13"/>
    </row>
    <row r="23" spans="3:30" ht="16.95" customHeight="1" x14ac:dyDescent="0.25">
      <c r="F23" t="s">
        <v>7</v>
      </c>
      <c r="G23">
        <f>G18+G17+G16+G15+G12+G11+G9+G8+G7+G6</f>
        <v>0.39007485444968121</v>
      </c>
      <c r="K23">
        <f>$E$5</f>
        <v>20</v>
      </c>
      <c r="L23" s="60">
        <f>$E$5*N23</f>
        <v>4.1008816895632556</v>
      </c>
      <c r="M23" s="24">
        <v>1000</v>
      </c>
      <c r="N23" s="25">
        <f>M23/SUM($M$23:$M$37)</f>
        <v>0.2050440844781628</v>
      </c>
      <c r="O23" s="26">
        <f>SUMPRODUCT($E$5:$E$19,N23:N37)</f>
        <v>85.093295058437548</v>
      </c>
    </row>
    <row r="24" spans="3:30" ht="16.95" customHeight="1" x14ac:dyDescent="0.25">
      <c r="F24" t="s">
        <v>8</v>
      </c>
      <c r="G24">
        <f>G23+G14+G10</f>
        <v>0.50097033545883007</v>
      </c>
      <c r="K24">
        <f>$E$6</f>
        <v>200</v>
      </c>
      <c r="L24" s="60">
        <f>$E$6*N24</f>
        <v>8.2017633791265112</v>
      </c>
      <c r="M24" s="24">
        <v>200</v>
      </c>
      <c r="N24" s="25">
        <f t="shared" ref="N24:N37" si="3">M24/SUM($M$23:$M$37)</f>
        <v>4.1008816895632558E-2</v>
      </c>
      <c r="O24" s="27"/>
      <c r="Y24" s="13"/>
      <c r="Z24" s="13"/>
      <c r="AA24" s="13"/>
      <c r="AB24" s="13"/>
      <c r="AC24" s="13"/>
      <c r="AD24" s="13"/>
    </row>
    <row r="25" spans="3:30" ht="16.95" customHeight="1" x14ac:dyDescent="0.25">
      <c r="K25">
        <f>$E$7</f>
        <v>1000</v>
      </c>
      <c r="L25" s="60">
        <f>$E$7*N25</f>
        <v>0</v>
      </c>
      <c r="M25" s="24">
        <v>0</v>
      </c>
      <c r="N25" s="25">
        <f t="shared" si="3"/>
        <v>0</v>
      </c>
      <c r="O25" s="27" t="s">
        <v>15</v>
      </c>
    </row>
    <row r="26" spans="3:30" ht="16.95" customHeight="1" x14ac:dyDescent="0.25">
      <c r="K26">
        <f>$E$8</f>
        <v>2000</v>
      </c>
      <c r="L26" s="60">
        <f>$E$8*N26</f>
        <v>0</v>
      </c>
      <c r="M26" s="24">
        <v>0</v>
      </c>
      <c r="N26" s="25">
        <f t="shared" si="3"/>
        <v>0</v>
      </c>
      <c r="O26" s="28">
        <f>O23/$E$21</f>
        <v>0.85093295058437546</v>
      </c>
    </row>
    <row r="27" spans="3:30" ht="16.95" customHeight="1" x14ac:dyDescent="0.25">
      <c r="K27">
        <f>$E$9</f>
        <v>5000</v>
      </c>
      <c r="L27" s="60">
        <f>$E$9*N27</f>
        <v>1.0252204223908141</v>
      </c>
      <c r="M27" s="24">
        <v>1</v>
      </c>
      <c r="N27" s="25">
        <f t="shared" si="3"/>
        <v>2.0504408447816281E-4</v>
      </c>
      <c r="O27" s="27"/>
    </row>
    <row r="28" spans="3:30" ht="16.95" customHeight="1" x14ac:dyDescent="0.25">
      <c r="K28">
        <f>$E$10</f>
        <v>100</v>
      </c>
      <c r="L28" s="60">
        <f>$E$10*N28</f>
        <v>4.1008816895632556</v>
      </c>
      <c r="M28" s="24">
        <v>200</v>
      </c>
      <c r="N28" s="25">
        <f t="shared" si="3"/>
        <v>4.1008816895632558E-2</v>
      </c>
      <c r="O28" s="27"/>
    </row>
    <row r="29" spans="3:30" ht="16.95" customHeight="1" x14ac:dyDescent="0.25">
      <c r="K29">
        <f>$E$11</f>
        <v>3000</v>
      </c>
      <c r="L29" s="60">
        <f>$E$11*N29</f>
        <v>0</v>
      </c>
      <c r="M29" s="24">
        <v>0</v>
      </c>
      <c r="N29" s="25">
        <f t="shared" si="3"/>
        <v>0</v>
      </c>
      <c r="O29" s="62" t="s">
        <v>16</v>
      </c>
    </row>
    <row r="30" spans="3:30" ht="16.95" customHeight="1" x14ac:dyDescent="0.25">
      <c r="K30">
        <f>$E$12</f>
        <v>200</v>
      </c>
      <c r="L30" s="60">
        <f>$E$12*N30</f>
        <v>1.0252204223908139</v>
      </c>
      <c r="M30" s="24">
        <v>25</v>
      </c>
      <c r="N30" s="25">
        <f t="shared" si="3"/>
        <v>5.1261021119540697E-3</v>
      </c>
      <c r="O30" s="28">
        <f>SUMIF($E$5:$E$19,"&gt;=100",N23:N37)</f>
        <v>0.38486774656551159</v>
      </c>
    </row>
    <row r="31" spans="3:30" ht="16.95" customHeight="1" x14ac:dyDescent="0.25">
      <c r="K31">
        <f>$E$13</f>
        <v>60</v>
      </c>
      <c r="L31" s="60">
        <f>$E$13*N31</f>
        <v>14.763174082427723</v>
      </c>
      <c r="M31" s="24">
        <v>1200</v>
      </c>
      <c r="N31" s="25">
        <f t="shared" si="3"/>
        <v>0.24605290137379537</v>
      </c>
      <c r="O31" s="27"/>
    </row>
    <row r="32" spans="3:30" ht="16.95" customHeight="1" x14ac:dyDescent="0.25">
      <c r="K32">
        <f>$E$14</f>
        <v>100</v>
      </c>
      <c r="L32" s="60">
        <f>$E$14*N32</f>
        <v>4.1008816895632556</v>
      </c>
      <c r="M32" s="24">
        <v>200</v>
      </c>
      <c r="N32" s="25">
        <f t="shared" si="3"/>
        <v>4.1008816895632558E-2</v>
      </c>
      <c r="O32" s="62" t="s">
        <v>17</v>
      </c>
    </row>
    <row r="33" spans="11:15" ht="16.95" customHeight="1" x14ac:dyDescent="0.25">
      <c r="K33">
        <f>$E$15</f>
        <v>1000</v>
      </c>
      <c r="L33" s="60">
        <f>$E$15*N33</f>
        <v>0.2050440844781628</v>
      </c>
      <c r="M33" s="24">
        <v>1</v>
      </c>
      <c r="N33" s="25">
        <f t="shared" si="3"/>
        <v>2.0504408447816281E-4</v>
      </c>
      <c r="O33" s="28">
        <f>SUMIF($E$5:$E$19,"&lt;100",N23:N37)</f>
        <v>0.61513225343448841</v>
      </c>
    </row>
    <row r="34" spans="11:15" ht="16.95" customHeight="1" x14ac:dyDescent="0.25">
      <c r="K34">
        <f>$E$16</f>
        <v>150</v>
      </c>
      <c r="L34" s="60">
        <f>$E$16*N34</f>
        <v>36.907935206069304</v>
      </c>
      <c r="M34" s="24">
        <v>1200</v>
      </c>
      <c r="N34" s="25">
        <f t="shared" si="3"/>
        <v>0.24605290137379537</v>
      </c>
      <c r="O34" s="29"/>
    </row>
    <row r="35" spans="11:15" ht="16.95" customHeight="1" x14ac:dyDescent="0.25">
      <c r="K35">
        <f>$E$17</f>
        <v>400</v>
      </c>
      <c r="L35" s="60">
        <f>$E$17*N35</f>
        <v>4.1008816895632556</v>
      </c>
      <c r="M35" s="24">
        <v>50</v>
      </c>
      <c r="N35" s="25">
        <f t="shared" si="3"/>
        <v>1.0252204223908139E-2</v>
      </c>
      <c r="O35" s="29"/>
    </row>
    <row r="36" spans="11:15" ht="16.95" customHeight="1" x14ac:dyDescent="0.25">
      <c r="K36">
        <f>$E$18</f>
        <v>400</v>
      </c>
      <c r="L36" s="60">
        <f>$E$18*N36</f>
        <v>0</v>
      </c>
      <c r="M36" s="24">
        <v>0</v>
      </c>
      <c r="N36" s="25">
        <f t="shared" si="3"/>
        <v>0</v>
      </c>
      <c r="O36" s="29"/>
    </row>
    <row r="37" spans="11:15" ht="16.95" customHeight="1" x14ac:dyDescent="0.25">
      <c r="K37">
        <f>$E$19</f>
        <v>40</v>
      </c>
      <c r="L37" s="61">
        <f>$E$19*N37</f>
        <v>6.5614107033012097</v>
      </c>
      <c r="M37" s="30">
        <v>800</v>
      </c>
      <c r="N37" s="25">
        <f t="shared" si="3"/>
        <v>0.16403526758253023</v>
      </c>
      <c r="O37" s="31"/>
    </row>
    <row r="39" spans="11:15" ht="16.95" customHeight="1" x14ac:dyDescent="0.25">
      <c r="L39" s="63" t="s">
        <v>42</v>
      </c>
      <c r="M39" s="63"/>
    </row>
    <row r="40" spans="11:15" ht="16.95" customHeight="1" x14ac:dyDescent="0.25">
      <c r="L40" s="59"/>
      <c r="M40" s="22" t="s">
        <v>12</v>
      </c>
      <c r="N40" s="22" t="s">
        <v>13</v>
      </c>
      <c r="O40" s="23" t="s">
        <v>14</v>
      </c>
    </row>
    <row r="41" spans="11:15" ht="16.95" customHeight="1" x14ac:dyDescent="0.25">
      <c r="K41">
        <f>$E$5</f>
        <v>20</v>
      </c>
      <c r="L41" s="60">
        <f>$E$5*N41</f>
        <v>4.1008816895632556</v>
      </c>
      <c r="M41" s="24">
        <v>1000</v>
      </c>
      <c r="N41" s="25">
        <f>M41/SUM($M$41:$M$55)</f>
        <v>0.2050440844781628</v>
      </c>
      <c r="O41" s="26">
        <f>SUMPRODUCT($E$5:$E$19,N41:N55)</f>
        <v>85.093295058437548</v>
      </c>
    </row>
    <row r="42" spans="11:15" ht="16.95" customHeight="1" x14ac:dyDescent="0.25">
      <c r="K42">
        <f>$E$6</f>
        <v>200</v>
      </c>
      <c r="L42" s="60">
        <f>$E$6*N42</f>
        <v>8.2017633791265112</v>
      </c>
      <c r="M42" s="24">
        <v>200</v>
      </c>
      <c r="N42" s="25">
        <f t="shared" ref="N42:N55" si="4">M42/SUM($M$41:$M$55)</f>
        <v>4.1008816895632558E-2</v>
      </c>
      <c r="O42" s="27"/>
    </row>
    <row r="43" spans="11:15" ht="16.95" customHeight="1" x14ac:dyDescent="0.25">
      <c r="K43">
        <f>$E$7</f>
        <v>1000</v>
      </c>
      <c r="L43" s="60">
        <f>$E$7*N43</f>
        <v>0</v>
      </c>
      <c r="M43" s="24">
        <v>0</v>
      </c>
      <c r="N43" s="25">
        <f t="shared" si="4"/>
        <v>0</v>
      </c>
      <c r="O43" s="27" t="s">
        <v>15</v>
      </c>
    </row>
    <row r="44" spans="11:15" ht="16.95" customHeight="1" x14ac:dyDescent="0.25">
      <c r="K44">
        <f>$E$8</f>
        <v>2000</v>
      </c>
      <c r="L44" s="60">
        <f>$E$8*N44</f>
        <v>0</v>
      </c>
      <c r="M44" s="24">
        <v>0</v>
      </c>
      <c r="N44" s="25">
        <f t="shared" si="4"/>
        <v>0</v>
      </c>
      <c r="O44" s="28">
        <f>O41/$E$21</f>
        <v>0.85093295058437546</v>
      </c>
    </row>
    <row r="45" spans="11:15" ht="16.95" customHeight="1" x14ac:dyDescent="0.25">
      <c r="K45">
        <f>$E$9</f>
        <v>5000</v>
      </c>
      <c r="L45" s="60">
        <f>$E$9*N45</f>
        <v>1.0252204223908141</v>
      </c>
      <c r="M45" s="24">
        <v>1</v>
      </c>
      <c r="N45" s="25">
        <f t="shared" si="4"/>
        <v>2.0504408447816281E-4</v>
      </c>
      <c r="O45" s="27"/>
    </row>
    <row r="46" spans="11:15" ht="16.95" customHeight="1" x14ac:dyDescent="0.25">
      <c r="K46">
        <f>$E$10</f>
        <v>100</v>
      </c>
      <c r="L46" s="60">
        <f>$E$10*N46</f>
        <v>4.1008816895632556</v>
      </c>
      <c r="M46" s="24">
        <v>200</v>
      </c>
      <c r="N46" s="25">
        <f t="shared" si="4"/>
        <v>4.1008816895632558E-2</v>
      </c>
      <c r="O46" s="27"/>
    </row>
    <row r="47" spans="11:15" ht="16.95" customHeight="1" x14ac:dyDescent="0.25">
      <c r="K47">
        <f>$E$11</f>
        <v>3000</v>
      </c>
      <c r="L47" s="60">
        <f>$E$11*N47</f>
        <v>0</v>
      </c>
      <c r="M47" s="24">
        <v>0</v>
      </c>
      <c r="N47" s="25">
        <f t="shared" si="4"/>
        <v>0</v>
      </c>
      <c r="O47" s="62" t="s">
        <v>16</v>
      </c>
    </row>
    <row r="48" spans="11:15" ht="16.95" customHeight="1" x14ac:dyDescent="0.25">
      <c r="K48">
        <f>$E$12</f>
        <v>200</v>
      </c>
      <c r="L48" s="60">
        <f>$E$12*N48</f>
        <v>1.0252204223908139</v>
      </c>
      <c r="M48" s="24">
        <v>25</v>
      </c>
      <c r="N48" s="25">
        <f t="shared" si="4"/>
        <v>5.1261021119540697E-3</v>
      </c>
      <c r="O48" s="28">
        <f>SUMIF($E$5:$E$19,"&gt;=100",N41:N55)</f>
        <v>0.38486774656551159</v>
      </c>
    </row>
    <row r="49" spans="11:15" ht="16.95" customHeight="1" x14ac:dyDescent="0.25">
      <c r="K49">
        <f>$E$13</f>
        <v>60</v>
      </c>
      <c r="L49" s="60">
        <f>$E$13*N49</f>
        <v>14.763174082427723</v>
      </c>
      <c r="M49" s="24">
        <v>1200</v>
      </c>
      <c r="N49" s="25">
        <f t="shared" si="4"/>
        <v>0.24605290137379537</v>
      </c>
      <c r="O49" s="27"/>
    </row>
    <row r="50" spans="11:15" ht="16.95" customHeight="1" x14ac:dyDescent="0.25">
      <c r="K50">
        <f>$E$14</f>
        <v>100</v>
      </c>
      <c r="L50" s="60">
        <f>$E$14*N50</f>
        <v>4.1008816895632556</v>
      </c>
      <c r="M50" s="24">
        <v>200</v>
      </c>
      <c r="N50" s="25">
        <f t="shared" si="4"/>
        <v>4.1008816895632558E-2</v>
      </c>
      <c r="O50" s="62" t="s">
        <v>17</v>
      </c>
    </row>
    <row r="51" spans="11:15" ht="16.95" customHeight="1" x14ac:dyDescent="0.25">
      <c r="K51">
        <f>$E$15</f>
        <v>1000</v>
      </c>
      <c r="L51" s="60">
        <f>$E$15*N51</f>
        <v>0.2050440844781628</v>
      </c>
      <c r="M51" s="24">
        <v>1</v>
      </c>
      <c r="N51" s="25">
        <f t="shared" si="4"/>
        <v>2.0504408447816281E-4</v>
      </c>
      <c r="O51" s="28">
        <f>SUMIF($E$5:$E$19,"&lt;100",N41:N55)</f>
        <v>0.61513225343448841</v>
      </c>
    </row>
    <row r="52" spans="11:15" ht="16.95" customHeight="1" x14ac:dyDescent="0.25">
      <c r="K52">
        <f>$E$16</f>
        <v>150</v>
      </c>
      <c r="L52" s="60">
        <f>$E$16*N52</f>
        <v>36.907935206069304</v>
      </c>
      <c r="M52" s="24">
        <v>1200</v>
      </c>
      <c r="N52" s="25">
        <f t="shared" si="4"/>
        <v>0.24605290137379537</v>
      </c>
      <c r="O52" s="29"/>
    </row>
    <row r="53" spans="11:15" ht="16.95" customHeight="1" x14ac:dyDescent="0.25">
      <c r="K53">
        <f>$E$17</f>
        <v>400</v>
      </c>
      <c r="L53" s="60">
        <f>$E$17*N53</f>
        <v>4.1008816895632556</v>
      </c>
      <c r="M53" s="24">
        <v>50</v>
      </c>
      <c r="N53" s="25">
        <f t="shared" si="4"/>
        <v>1.0252204223908139E-2</v>
      </c>
      <c r="O53" s="29"/>
    </row>
    <row r="54" spans="11:15" ht="16.95" customHeight="1" x14ac:dyDescent="0.25">
      <c r="K54">
        <f>$E$18</f>
        <v>400</v>
      </c>
      <c r="L54" s="60">
        <f>$E$18*N54</f>
        <v>0</v>
      </c>
      <c r="M54" s="24">
        <v>0</v>
      </c>
      <c r="N54" s="25">
        <f t="shared" si="4"/>
        <v>0</v>
      </c>
      <c r="O54" s="29"/>
    </row>
    <row r="55" spans="11:15" ht="16.95" customHeight="1" x14ac:dyDescent="0.25">
      <c r="K55">
        <f>$E$19</f>
        <v>40</v>
      </c>
      <c r="L55" s="61">
        <f>$E$19*N55</f>
        <v>6.5614107033012097</v>
      </c>
      <c r="M55" s="30">
        <v>800</v>
      </c>
      <c r="N55" s="25">
        <f t="shared" si="4"/>
        <v>0.16403526758253023</v>
      </c>
      <c r="O55" s="31"/>
    </row>
  </sheetData>
  <mergeCells count="24">
    <mergeCell ref="C21:D21"/>
    <mergeCell ref="S14:V14"/>
    <mergeCell ref="S8:V8"/>
    <mergeCell ref="S19:V19"/>
    <mergeCell ref="S16:V16"/>
    <mergeCell ref="S9:V9"/>
    <mergeCell ref="S10:V10"/>
    <mergeCell ref="S11:V11"/>
    <mergeCell ref="L3:M3"/>
    <mergeCell ref="L21:M21"/>
    <mergeCell ref="L39:M39"/>
    <mergeCell ref="W7:X7"/>
    <mergeCell ref="S12:W12"/>
    <mergeCell ref="S13:V13"/>
    <mergeCell ref="W14:X14"/>
    <mergeCell ref="S17:W17"/>
    <mergeCell ref="S7:V7"/>
    <mergeCell ref="S6:V6"/>
    <mergeCell ref="S5:V5"/>
    <mergeCell ref="S4:V4"/>
    <mergeCell ref="R3:R19"/>
    <mergeCell ref="S3:V3"/>
    <mergeCell ref="S18:V18"/>
    <mergeCell ref="S15:V15"/>
  </mergeCells>
  <phoneticPr fontId="3" type="noConversion"/>
  <conditionalFormatting sqref="D5:D19">
    <cfRule type="duplicateValues" dxfId="3" priority="4"/>
  </conditionalFormatting>
  <conditionalFormatting sqref="K5:K19">
    <cfRule type="duplicateValues" dxfId="2" priority="3"/>
  </conditionalFormatting>
  <conditionalFormatting sqref="K23:K37">
    <cfRule type="duplicateValues" dxfId="1" priority="2"/>
  </conditionalFormatting>
  <conditionalFormatting sqref="K41:K55">
    <cfRule type="duplicateValues" dxfId="0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9:M29"/>
  <sheetViews>
    <sheetView topLeftCell="C3" workbookViewId="0">
      <selection activeCell="L10" sqref="L10"/>
    </sheetView>
  </sheetViews>
  <sheetFormatPr defaultColWidth="9" defaultRowHeight="14.4" x14ac:dyDescent="0.25"/>
  <cols>
    <col min="6" max="8" width="14.21875" style="9" customWidth="1"/>
    <col min="9" max="9" width="23.44140625" style="9" customWidth="1"/>
    <col min="10" max="10" width="12.88671875" style="9" customWidth="1"/>
    <col min="11" max="13" width="14.21875" style="9" customWidth="1"/>
  </cols>
  <sheetData>
    <row r="9" spans="6:12" x14ac:dyDescent="0.25">
      <c r="F9" s="2" t="s">
        <v>0</v>
      </c>
      <c r="G9" s="2" t="s">
        <v>1</v>
      </c>
      <c r="H9" s="2" t="s">
        <v>2</v>
      </c>
      <c r="I9" s="2" t="s">
        <v>3</v>
      </c>
      <c r="J9" s="2" t="s">
        <v>4</v>
      </c>
    </row>
    <row r="10" spans="6:12" x14ac:dyDescent="0.25">
      <c r="F10" s="2">
        <v>1</v>
      </c>
      <c r="G10" s="2">
        <v>20</v>
      </c>
      <c r="H10" s="2">
        <v>20</v>
      </c>
      <c r="I10" s="2">
        <v>1000</v>
      </c>
      <c r="J10" s="7">
        <f>I10/I25</f>
        <v>0.3097893432465923</v>
      </c>
      <c r="K10" s="9">
        <f t="shared" ref="K10:K24" si="0">H10*I10</f>
        <v>20000</v>
      </c>
      <c r="L10" s="9">
        <f t="shared" ref="L10:L24" si="1">H10*J10</f>
        <v>6.1957868649318462</v>
      </c>
    </row>
    <row r="11" spans="6:12" x14ac:dyDescent="0.25">
      <c r="F11" s="2">
        <v>2</v>
      </c>
      <c r="G11" s="2">
        <v>200</v>
      </c>
      <c r="H11" s="4">
        <v>200</v>
      </c>
      <c r="I11" s="4">
        <v>100</v>
      </c>
      <c r="J11" s="8">
        <f>I11/I25</f>
        <v>3.0978934324659233E-2</v>
      </c>
      <c r="K11" s="9">
        <f t="shared" si="0"/>
        <v>20000</v>
      </c>
      <c r="L11" s="9">
        <f t="shared" si="1"/>
        <v>6.195786864931847</v>
      </c>
    </row>
    <row r="12" spans="6:12" x14ac:dyDescent="0.25">
      <c r="F12" s="2">
        <v>3</v>
      </c>
      <c r="G12" s="2">
        <v>1000</v>
      </c>
      <c r="H12" s="4">
        <v>1000</v>
      </c>
      <c r="I12" s="4">
        <v>10</v>
      </c>
      <c r="J12" s="8">
        <f>I12/I25</f>
        <v>3.0978934324659233E-3</v>
      </c>
      <c r="K12" s="9">
        <f t="shared" si="0"/>
        <v>10000</v>
      </c>
      <c r="L12" s="9">
        <f t="shared" si="1"/>
        <v>3.0978934324659235</v>
      </c>
    </row>
    <row r="13" spans="6:12" x14ac:dyDescent="0.25">
      <c r="F13" s="2">
        <v>4</v>
      </c>
      <c r="G13" s="2">
        <v>2000</v>
      </c>
      <c r="H13" s="4">
        <v>2000</v>
      </c>
      <c r="I13" s="4">
        <v>10</v>
      </c>
      <c r="J13" s="8">
        <f>I13/I25</f>
        <v>3.0978934324659233E-3</v>
      </c>
      <c r="K13" s="9">
        <f t="shared" si="0"/>
        <v>20000</v>
      </c>
      <c r="L13" s="9">
        <f t="shared" si="1"/>
        <v>6.195786864931847</v>
      </c>
    </row>
    <row r="14" spans="6:12" x14ac:dyDescent="0.25">
      <c r="F14" s="2">
        <v>5</v>
      </c>
      <c r="G14" s="2">
        <v>5000</v>
      </c>
      <c r="H14" s="4">
        <v>5000</v>
      </c>
      <c r="I14" s="4">
        <v>8</v>
      </c>
      <c r="J14" s="11">
        <f>I14/I25</f>
        <v>2.4783147459727386E-3</v>
      </c>
      <c r="K14" s="9">
        <f t="shared" si="0"/>
        <v>40000</v>
      </c>
      <c r="L14" s="9">
        <f t="shared" si="1"/>
        <v>12.391573729863692</v>
      </c>
    </row>
    <row r="15" spans="6:12" x14ac:dyDescent="0.25">
      <c r="F15" s="2">
        <v>6</v>
      </c>
      <c r="G15" s="2">
        <v>100</v>
      </c>
      <c r="H15" s="2">
        <v>100</v>
      </c>
      <c r="I15" s="2">
        <v>10</v>
      </c>
      <c r="J15" s="7">
        <f>I15/I25</f>
        <v>3.0978934324659233E-3</v>
      </c>
      <c r="K15" s="9">
        <f t="shared" si="0"/>
        <v>1000</v>
      </c>
      <c r="L15" s="9">
        <f t="shared" si="1"/>
        <v>0.30978934324659235</v>
      </c>
    </row>
    <row r="16" spans="6:12" x14ac:dyDescent="0.25">
      <c r="F16" s="2">
        <v>7</v>
      </c>
      <c r="G16" s="2">
        <v>3000</v>
      </c>
      <c r="H16" s="4">
        <v>3000</v>
      </c>
      <c r="I16" s="4">
        <v>10</v>
      </c>
      <c r="J16" s="8">
        <f>I16/I25</f>
        <v>3.0978934324659233E-3</v>
      </c>
      <c r="K16" s="9">
        <f t="shared" si="0"/>
        <v>30000</v>
      </c>
      <c r="L16" s="9">
        <f t="shared" si="1"/>
        <v>9.2936802973977706</v>
      </c>
    </row>
    <row r="17" spans="6:13" x14ac:dyDescent="0.25">
      <c r="F17" s="2">
        <v>8</v>
      </c>
      <c r="G17" s="2">
        <v>200</v>
      </c>
      <c r="H17" s="4">
        <v>200</v>
      </c>
      <c r="I17" s="4">
        <v>100</v>
      </c>
      <c r="J17" s="8">
        <f>I17/I25</f>
        <v>3.0978934324659233E-2</v>
      </c>
      <c r="K17" s="9">
        <f t="shared" si="0"/>
        <v>20000</v>
      </c>
      <c r="L17" s="9">
        <f t="shared" si="1"/>
        <v>6.195786864931847</v>
      </c>
    </row>
    <row r="18" spans="6:13" x14ac:dyDescent="0.25">
      <c r="F18" s="2">
        <v>9</v>
      </c>
      <c r="G18" s="2">
        <v>60</v>
      </c>
      <c r="H18" s="2">
        <v>60</v>
      </c>
      <c r="I18" s="2">
        <v>1000</v>
      </c>
      <c r="J18" s="7">
        <f>I18/I25</f>
        <v>0.3097893432465923</v>
      </c>
      <c r="K18" s="9">
        <f t="shared" si="0"/>
        <v>60000</v>
      </c>
      <c r="L18" s="9">
        <f t="shared" si="1"/>
        <v>18.587360594795538</v>
      </c>
    </row>
    <row r="19" spans="6:13" x14ac:dyDescent="0.25">
      <c r="F19" s="2">
        <v>10</v>
      </c>
      <c r="G19" s="2">
        <v>100</v>
      </c>
      <c r="H19" s="2">
        <v>100</v>
      </c>
      <c r="I19" s="2">
        <v>300</v>
      </c>
      <c r="J19" s="7">
        <f>I19/I25</f>
        <v>9.2936802973977689E-2</v>
      </c>
      <c r="K19" s="9">
        <f t="shared" si="0"/>
        <v>30000</v>
      </c>
      <c r="L19" s="9">
        <f t="shared" si="1"/>
        <v>9.2936802973977688</v>
      </c>
    </row>
    <row r="20" spans="6:13" x14ac:dyDescent="0.25">
      <c r="F20" s="2">
        <v>11</v>
      </c>
      <c r="G20" s="2">
        <v>1000</v>
      </c>
      <c r="H20" s="4">
        <v>1000</v>
      </c>
      <c r="I20" s="4">
        <v>10</v>
      </c>
      <c r="J20" s="8">
        <f>I20/I25</f>
        <v>3.0978934324659233E-3</v>
      </c>
      <c r="K20" s="9">
        <f t="shared" si="0"/>
        <v>10000</v>
      </c>
      <c r="L20" s="9">
        <f t="shared" si="1"/>
        <v>3.0978934324659235</v>
      </c>
    </row>
    <row r="21" spans="6:13" x14ac:dyDescent="0.25">
      <c r="F21" s="2">
        <v>12</v>
      </c>
      <c r="G21" s="2">
        <v>150</v>
      </c>
      <c r="H21" s="4">
        <v>150</v>
      </c>
      <c r="I21" s="4">
        <v>100</v>
      </c>
      <c r="J21" s="8">
        <f>I21/I25</f>
        <v>3.0978934324659233E-2</v>
      </c>
      <c r="K21" s="9">
        <f t="shared" si="0"/>
        <v>15000</v>
      </c>
      <c r="L21" s="9">
        <f t="shared" si="1"/>
        <v>4.6468401486988853</v>
      </c>
    </row>
    <row r="22" spans="6:13" x14ac:dyDescent="0.25">
      <c r="F22" s="2">
        <v>13</v>
      </c>
      <c r="G22" s="2">
        <v>400</v>
      </c>
      <c r="H22" s="4">
        <v>400</v>
      </c>
      <c r="I22" s="4">
        <v>10</v>
      </c>
      <c r="J22" s="8">
        <f>I22/I25</f>
        <v>3.0978934324659233E-3</v>
      </c>
      <c r="K22" s="9">
        <f t="shared" si="0"/>
        <v>4000</v>
      </c>
      <c r="L22" s="9">
        <f t="shared" si="1"/>
        <v>1.2391573729863694</v>
      </c>
    </row>
    <row r="23" spans="6:13" x14ac:dyDescent="0.25">
      <c r="F23" s="2">
        <v>14</v>
      </c>
      <c r="G23" s="2">
        <v>400</v>
      </c>
      <c r="H23" s="4">
        <v>400</v>
      </c>
      <c r="I23" s="4">
        <v>10</v>
      </c>
      <c r="J23" s="8">
        <f>I23/I25</f>
        <v>3.0978934324659233E-3</v>
      </c>
      <c r="K23" s="9">
        <f t="shared" si="0"/>
        <v>4000</v>
      </c>
      <c r="L23" s="9">
        <f t="shared" si="1"/>
        <v>1.2391573729863694</v>
      </c>
    </row>
    <row r="24" spans="6:13" x14ac:dyDescent="0.25">
      <c r="F24" s="2">
        <v>15</v>
      </c>
      <c r="G24" s="2">
        <v>40</v>
      </c>
      <c r="H24" s="2">
        <v>40</v>
      </c>
      <c r="I24" s="2">
        <v>550</v>
      </c>
      <c r="J24" s="7">
        <f>I24/I25</f>
        <v>0.17038413878562578</v>
      </c>
      <c r="K24" s="9">
        <f t="shared" si="0"/>
        <v>22000</v>
      </c>
      <c r="L24" s="9">
        <f t="shared" si="1"/>
        <v>6.8153655514250309</v>
      </c>
    </row>
    <row r="25" spans="6:13" x14ac:dyDescent="0.25">
      <c r="F25" s="2"/>
      <c r="G25" s="2"/>
      <c r="H25" s="2"/>
      <c r="I25" s="2">
        <f>SUM(I10:I24)</f>
        <v>3228</v>
      </c>
      <c r="J25" s="2"/>
      <c r="K25" s="9">
        <f>SUM(K10:K24)</f>
        <v>306000</v>
      </c>
    </row>
    <row r="26" spans="6:13" x14ac:dyDescent="0.25">
      <c r="F26" s="79" t="s">
        <v>5</v>
      </c>
      <c r="G26" s="79"/>
      <c r="H26" s="2">
        <v>100</v>
      </c>
      <c r="I26" s="2"/>
      <c r="J26" s="2"/>
      <c r="K26" s="9">
        <f>H26*I25</f>
        <v>322800</v>
      </c>
      <c r="L26" s="10">
        <f>K25/K26</f>
        <v>0.94795539033457255</v>
      </c>
      <c r="M26" s="9" t="s">
        <v>6</v>
      </c>
    </row>
    <row r="28" spans="6:13" x14ac:dyDescent="0.25">
      <c r="I28" s="9" t="s">
        <v>7</v>
      </c>
      <c r="J28" s="9">
        <f>J23+J22+J21+J20+J17+J16+J14+J13+J12+J11</f>
        <v>0.11400247831474598</v>
      </c>
    </row>
    <row r="29" spans="6:13" x14ac:dyDescent="0.25">
      <c r="I29" s="9" t="s">
        <v>8</v>
      </c>
      <c r="J29" s="9">
        <f>J28+J19+J15</f>
        <v>0.2100371747211896</v>
      </c>
    </row>
  </sheetData>
  <mergeCells count="1">
    <mergeCell ref="F26:G26"/>
  </mergeCells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0:N30"/>
  <sheetViews>
    <sheetView topLeftCell="A7" workbookViewId="0">
      <selection activeCell="K22" sqref="K22"/>
    </sheetView>
  </sheetViews>
  <sheetFormatPr defaultColWidth="9" defaultRowHeight="14.4" x14ac:dyDescent="0.25"/>
  <cols>
    <col min="7" max="9" width="14.77734375" customWidth="1"/>
    <col min="10" max="10" width="22.88671875" customWidth="1"/>
    <col min="11" max="13" width="14.77734375" customWidth="1"/>
    <col min="14" max="14" width="18.5546875" customWidth="1"/>
  </cols>
  <sheetData>
    <row r="10" spans="7:14" x14ac:dyDescent="0.25">
      <c r="G10" s="2" t="s">
        <v>0</v>
      </c>
      <c r="H10" s="2" t="s">
        <v>1</v>
      </c>
      <c r="I10" s="2" t="s">
        <v>2</v>
      </c>
      <c r="J10" s="2" t="s">
        <v>3</v>
      </c>
      <c r="K10" s="2" t="s">
        <v>4</v>
      </c>
      <c r="L10" s="9"/>
      <c r="M10" s="9"/>
      <c r="N10" s="9"/>
    </row>
    <row r="11" spans="7:14" x14ac:dyDescent="0.25">
      <c r="G11" s="2">
        <v>1</v>
      </c>
      <c r="H11" s="2">
        <v>20</v>
      </c>
      <c r="I11" s="2">
        <v>20</v>
      </c>
      <c r="J11" s="2">
        <v>1000</v>
      </c>
      <c r="K11" s="7">
        <f>J11/J26</f>
        <v>0.32467532467532467</v>
      </c>
      <c r="L11" s="9">
        <f t="shared" ref="L11:L25" si="0">I11*J11</f>
        <v>20000</v>
      </c>
      <c r="M11" s="9">
        <f t="shared" ref="M11:M25" si="1">I11*K11</f>
        <v>6.4935064935064934</v>
      </c>
      <c r="N11" s="9"/>
    </row>
    <row r="12" spans="7:14" x14ac:dyDescent="0.25">
      <c r="G12" s="2">
        <v>2</v>
      </c>
      <c r="H12" s="2">
        <v>200</v>
      </c>
      <c r="I12" s="4">
        <v>200</v>
      </c>
      <c r="J12" s="4">
        <v>0</v>
      </c>
      <c r="K12" s="8">
        <f>J12/J26</f>
        <v>0</v>
      </c>
      <c r="L12" s="9">
        <f t="shared" si="0"/>
        <v>0</v>
      </c>
      <c r="M12" s="9">
        <f t="shared" si="1"/>
        <v>0</v>
      </c>
      <c r="N12" s="9"/>
    </row>
    <row r="13" spans="7:14" x14ac:dyDescent="0.25">
      <c r="G13" s="2">
        <v>3</v>
      </c>
      <c r="H13" s="2">
        <v>1000</v>
      </c>
      <c r="I13" s="4">
        <v>1000</v>
      </c>
      <c r="J13" s="4">
        <v>100</v>
      </c>
      <c r="K13" s="8">
        <f>J13/J26</f>
        <v>3.2467532467532464E-2</v>
      </c>
      <c r="L13" s="9">
        <f t="shared" si="0"/>
        <v>100000</v>
      </c>
      <c r="M13" s="9">
        <f t="shared" si="1"/>
        <v>32.467532467532465</v>
      </c>
      <c r="N13" s="9"/>
    </row>
    <row r="14" spans="7:14" x14ac:dyDescent="0.25">
      <c r="G14" s="2">
        <v>4</v>
      </c>
      <c r="H14" s="2">
        <v>2000</v>
      </c>
      <c r="I14" s="4">
        <v>2000</v>
      </c>
      <c r="J14" s="4">
        <v>0</v>
      </c>
      <c r="K14" s="8">
        <f>J14/J26</f>
        <v>0</v>
      </c>
      <c r="L14" s="9">
        <f t="shared" si="0"/>
        <v>0</v>
      </c>
      <c r="M14" s="9">
        <f t="shared" si="1"/>
        <v>0</v>
      </c>
      <c r="N14" s="9"/>
    </row>
    <row r="15" spans="7:14" x14ac:dyDescent="0.25">
      <c r="G15" s="2">
        <v>5</v>
      </c>
      <c r="H15" s="2">
        <v>5000</v>
      </c>
      <c r="I15" s="4">
        <v>5000</v>
      </c>
      <c r="J15" s="4">
        <v>0</v>
      </c>
      <c r="K15" s="8">
        <f>J15/J26</f>
        <v>0</v>
      </c>
      <c r="L15" s="9">
        <f t="shared" si="0"/>
        <v>0</v>
      </c>
      <c r="M15" s="9">
        <f t="shared" si="1"/>
        <v>0</v>
      </c>
      <c r="N15" s="9"/>
    </row>
    <row r="16" spans="7:14" x14ac:dyDescent="0.25">
      <c r="G16" s="2">
        <v>6</v>
      </c>
      <c r="H16" s="2">
        <v>100</v>
      </c>
      <c r="I16" s="2">
        <v>100</v>
      </c>
      <c r="J16" s="2">
        <v>10</v>
      </c>
      <c r="K16" s="7">
        <f>J16/J26</f>
        <v>3.246753246753247E-3</v>
      </c>
      <c r="L16" s="9">
        <f t="shared" si="0"/>
        <v>1000</v>
      </c>
      <c r="M16" s="9">
        <f t="shared" si="1"/>
        <v>0.32467532467532467</v>
      </c>
      <c r="N16" s="9"/>
    </row>
    <row r="17" spans="7:14" x14ac:dyDescent="0.25">
      <c r="G17" s="2">
        <v>7</v>
      </c>
      <c r="H17" s="2">
        <v>3000</v>
      </c>
      <c r="I17" s="4">
        <v>3000</v>
      </c>
      <c r="J17" s="4">
        <v>0</v>
      </c>
      <c r="K17" s="8">
        <f>J17/J26</f>
        <v>0</v>
      </c>
      <c r="L17" s="9">
        <f t="shared" si="0"/>
        <v>0</v>
      </c>
      <c r="M17" s="9">
        <f t="shared" si="1"/>
        <v>0</v>
      </c>
      <c r="N17" s="9"/>
    </row>
    <row r="18" spans="7:14" x14ac:dyDescent="0.25">
      <c r="G18" s="2">
        <v>8</v>
      </c>
      <c r="H18" s="2">
        <v>200</v>
      </c>
      <c r="I18" s="4">
        <v>200</v>
      </c>
      <c r="J18" s="4">
        <v>0</v>
      </c>
      <c r="K18" s="8">
        <f>J18/J26</f>
        <v>0</v>
      </c>
      <c r="L18" s="9">
        <f t="shared" si="0"/>
        <v>0</v>
      </c>
      <c r="M18" s="9">
        <f t="shared" si="1"/>
        <v>0</v>
      </c>
      <c r="N18" s="9"/>
    </row>
    <row r="19" spans="7:14" x14ac:dyDescent="0.25">
      <c r="G19" s="2">
        <v>9</v>
      </c>
      <c r="H19" s="2">
        <v>60</v>
      </c>
      <c r="I19" s="2">
        <v>60</v>
      </c>
      <c r="J19" s="2">
        <v>1000</v>
      </c>
      <c r="K19" s="7">
        <f>J19/J26</f>
        <v>0.32467532467532467</v>
      </c>
      <c r="L19" s="9">
        <f t="shared" si="0"/>
        <v>60000</v>
      </c>
      <c r="M19" s="9">
        <f t="shared" si="1"/>
        <v>19.480519480519479</v>
      </c>
      <c r="N19" s="9"/>
    </row>
    <row r="20" spans="7:14" x14ac:dyDescent="0.25">
      <c r="G20" s="2">
        <v>10</v>
      </c>
      <c r="H20" s="2">
        <v>100</v>
      </c>
      <c r="I20" s="2">
        <v>100</v>
      </c>
      <c r="J20" s="2">
        <v>300</v>
      </c>
      <c r="K20" s="7">
        <f>J20/J26</f>
        <v>9.7402597402597407E-2</v>
      </c>
      <c r="L20" s="9">
        <f t="shared" si="0"/>
        <v>30000</v>
      </c>
      <c r="M20" s="9">
        <f t="shared" si="1"/>
        <v>9.7402597402597415</v>
      </c>
      <c r="N20" s="9"/>
    </row>
    <row r="21" spans="7:14" x14ac:dyDescent="0.25">
      <c r="G21" s="2">
        <v>11</v>
      </c>
      <c r="H21" s="2">
        <v>1000</v>
      </c>
      <c r="I21" s="4">
        <v>1000</v>
      </c>
      <c r="J21" s="4">
        <v>50</v>
      </c>
      <c r="K21" s="8">
        <f>J21/J26</f>
        <v>1.6233766233766232E-2</v>
      </c>
      <c r="L21" s="9">
        <f t="shared" si="0"/>
        <v>50000</v>
      </c>
      <c r="M21" s="9">
        <f t="shared" si="1"/>
        <v>16.233766233766232</v>
      </c>
      <c r="N21" s="9"/>
    </row>
    <row r="22" spans="7:14" x14ac:dyDescent="0.25">
      <c r="G22" s="2">
        <v>12</v>
      </c>
      <c r="H22" s="2">
        <v>150</v>
      </c>
      <c r="I22" s="4">
        <v>150</v>
      </c>
      <c r="J22" s="4">
        <v>70</v>
      </c>
      <c r="K22" s="8">
        <f>J22/J26</f>
        <v>2.2727272727272728E-2</v>
      </c>
      <c r="L22" s="9">
        <f t="shared" si="0"/>
        <v>10500</v>
      </c>
      <c r="M22" s="9">
        <f t="shared" si="1"/>
        <v>3.4090909090909092</v>
      </c>
      <c r="N22" s="9"/>
    </row>
    <row r="23" spans="7:14" x14ac:dyDescent="0.25">
      <c r="G23" s="2">
        <v>13</v>
      </c>
      <c r="H23" s="2">
        <v>400</v>
      </c>
      <c r="I23" s="4">
        <v>400</v>
      </c>
      <c r="J23" s="4">
        <v>0</v>
      </c>
      <c r="K23" s="8">
        <f>J23/J26</f>
        <v>0</v>
      </c>
      <c r="L23" s="9">
        <f t="shared" si="0"/>
        <v>0</v>
      </c>
      <c r="M23" s="9">
        <f t="shared" si="1"/>
        <v>0</v>
      </c>
      <c r="N23" s="9"/>
    </row>
    <row r="24" spans="7:14" x14ac:dyDescent="0.25">
      <c r="G24" s="2">
        <v>14</v>
      </c>
      <c r="H24" s="2">
        <v>400</v>
      </c>
      <c r="I24" s="4">
        <v>400</v>
      </c>
      <c r="J24" s="4">
        <v>0</v>
      </c>
      <c r="K24" s="8">
        <f>J24/J26</f>
        <v>0</v>
      </c>
      <c r="L24" s="9">
        <f t="shared" si="0"/>
        <v>0</v>
      </c>
      <c r="M24" s="9">
        <f t="shared" si="1"/>
        <v>0</v>
      </c>
      <c r="N24" s="9"/>
    </row>
    <row r="25" spans="7:14" x14ac:dyDescent="0.25">
      <c r="G25" s="2">
        <v>15</v>
      </c>
      <c r="H25" s="2">
        <v>40</v>
      </c>
      <c r="I25" s="2">
        <v>40</v>
      </c>
      <c r="J25" s="2">
        <v>550</v>
      </c>
      <c r="K25" s="7">
        <f>J25/J26</f>
        <v>0.17857142857142858</v>
      </c>
      <c r="L25" s="9">
        <f t="shared" si="0"/>
        <v>22000</v>
      </c>
      <c r="M25" s="9">
        <f t="shared" si="1"/>
        <v>7.1428571428571432</v>
      </c>
      <c r="N25" s="9"/>
    </row>
    <row r="26" spans="7:14" x14ac:dyDescent="0.25">
      <c r="G26" s="2"/>
      <c r="H26" s="2"/>
      <c r="I26" s="2"/>
      <c r="J26" s="2">
        <f>SUM(J11:J25)</f>
        <v>3080</v>
      </c>
      <c r="K26" s="2"/>
      <c r="L26" s="9">
        <f>SUM(L11:L25)</f>
        <v>293500</v>
      </c>
      <c r="M26" s="9"/>
      <c r="N26" s="9"/>
    </row>
    <row r="27" spans="7:14" x14ac:dyDescent="0.25">
      <c r="G27" s="79" t="s">
        <v>5</v>
      </c>
      <c r="H27" s="79"/>
      <c r="I27" s="2">
        <v>100</v>
      </c>
      <c r="J27" s="2"/>
      <c r="K27" s="2"/>
      <c r="L27" s="9">
        <f>I27*J26</f>
        <v>308000</v>
      </c>
      <c r="M27" s="10">
        <f>L26/L27</f>
        <v>0.95292207792207795</v>
      </c>
      <c r="N27" s="9" t="s">
        <v>6</v>
      </c>
    </row>
    <row r="28" spans="7:14" x14ac:dyDescent="0.25">
      <c r="G28" s="9"/>
      <c r="H28" s="9"/>
      <c r="I28" s="9"/>
      <c r="J28" s="9"/>
      <c r="K28" s="9"/>
      <c r="L28" s="9"/>
      <c r="M28" s="9"/>
      <c r="N28" s="9"/>
    </row>
    <row r="29" spans="7:14" x14ac:dyDescent="0.25">
      <c r="G29" s="9"/>
      <c r="H29" s="9"/>
      <c r="I29" s="9"/>
      <c r="J29" s="9" t="s">
        <v>7</v>
      </c>
      <c r="K29" s="9">
        <f>K24+K23+K22+K21+K18+K17+K15+K14+K13+K12</f>
        <v>7.1428571428571425E-2</v>
      </c>
      <c r="L29" s="9"/>
      <c r="M29" s="9"/>
      <c r="N29" s="9"/>
    </row>
    <row r="30" spans="7:14" x14ac:dyDescent="0.25">
      <c r="G30" s="9"/>
      <c r="H30" s="9"/>
      <c r="I30" s="9"/>
      <c r="J30" s="9" t="s">
        <v>8</v>
      </c>
      <c r="K30" s="9">
        <f>K29+K20+K16</f>
        <v>0.17207792207792208</v>
      </c>
      <c r="L30" s="9"/>
      <c r="M30" s="9"/>
      <c r="N30" s="9"/>
    </row>
  </sheetData>
  <mergeCells count="1">
    <mergeCell ref="G27:H27"/>
  </mergeCells>
  <phoneticPr fontId="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8:L27"/>
  <sheetViews>
    <sheetView topLeftCell="B4" workbookViewId="0">
      <selection activeCell="J33" sqref="J33"/>
    </sheetView>
  </sheetViews>
  <sheetFormatPr defaultColWidth="9" defaultRowHeight="14.4" x14ac:dyDescent="0.25"/>
  <cols>
    <col min="5" max="7" width="17.21875" customWidth="1"/>
    <col min="8" max="8" width="22.88671875" customWidth="1"/>
    <col min="9" max="9" width="17.21875" customWidth="1"/>
    <col min="10" max="12" width="11.5546875" customWidth="1"/>
  </cols>
  <sheetData>
    <row r="8" spans="5:11" x14ac:dyDescent="0.25">
      <c r="E8" s="2" t="s">
        <v>0</v>
      </c>
      <c r="F8" s="2" t="s">
        <v>1</v>
      </c>
      <c r="G8" s="2" t="s">
        <v>2</v>
      </c>
      <c r="H8" s="2" t="s">
        <v>3</v>
      </c>
      <c r="I8" s="2" t="s">
        <v>4</v>
      </c>
    </row>
    <row r="9" spans="5:11" x14ac:dyDescent="0.25">
      <c r="E9" s="2">
        <v>1</v>
      </c>
      <c r="F9" s="2">
        <v>20</v>
      </c>
      <c r="G9" s="2">
        <v>20</v>
      </c>
      <c r="H9" s="2">
        <v>800</v>
      </c>
      <c r="I9" s="7">
        <f>H9/H24</f>
        <v>0.21768707482993196</v>
      </c>
      <c r="J9">
        <f t="shared" ref="J9:J23" si="0">G9*H9</f>
        <v>16000</v>
      </c>
      <c r="K9">
        <f t="shared" ref="K9:K23" si="1">G9*I9</f>
        <v>4.353741496598639</v>
      </c>
    </row>
    <row r="10" spans="5:11" x14ac:dyDescent="0.25">
      <c r="E10" s="2">
        <v>2</v>
      </c>
      <c r="F10" s="2">
        <v>200</v>
      </c>
      <c r="G10" s="4">
        <v>200</v>
      </c>
      <c r="H10" s="4">
        <v>200</v>
      </c>
      <c r="I10" s="8">
        <f>H10/H24</f>
        <v>5.4421768707482991E-2</v>
      </c>
      <c r="J10">
        <f t="shared" si="0"/>
        <v>40000</v>
      </c>
      <c r="K10">
        <f t="shared" si="1"/>
        <v>10.884353741496598</v>
      </c>
    </row>
    <row r="11" spans="5:11" x14ac:dyDescent="0.25">
      <c r="E11" s="2">
        <v>3</v>
      </c>
      <c r="F11" s="2">
        <v>1000</v>
      </c>
      <c r="G11" s="4">
        <v>1000</v>
      </c>
      <c r="H11" s="4">
        <v>0</v>
      </c>
      <c r="I11" s="8">
        <f>H11/H24</f>
        <v>0</v>
      </c>
      <c r="J11">
        <f t="shared" si="0"/>
        <v>0</v>
      </c>
      <c r="K11">
        <f t="shared" si="1"/>
        <v>0</v>
      </c>
    </row>
    <row r="12" spans="5:11" x14ac:dyDescent="0.25">
      <c r="E12" s="2">
        <v>4</v>
      </c>
      <c r="F12" s="2">
        <v>2000</v>
      </c>
      <c r="G12" s="4">
        <v>2000</v>
      </c>
      <c r="H12" s="4">
        <v>0</v>
      </c>
      <c r="I12" s="8">
        <f>H12/H24</f>
        <v>0</v>
      </c>
      <c r="J12">
        <f t="shared" si="0"/>
        <v>0</v>
      </c>
      <c r="K12">
        <f t="shared" si="1"/>
        <v>0</v>
      </c>
    </row>
    <row r="13" spans="5:11" x14ac:dyDescent="0.25">
      <c r="E13" s="2">
        <v>5</v>
      </c>
      <c r="F13" s="2">
        <v>5000</v>
      </c>
      <c r="G13" s="4">
        <v>5000</v>
      </c>
      <c r="H13" s="4">
        <v>0</v>
      </c>
      <c r="I13" s="8">
        <f>H13/H24</f>
        <v>0</v>
      </c>
      <c r="J13">
        <f t="shared" si="0"/>
        <v>0</v>
      </c>
      <c r="K13">
        <f t="shared" si="1"/>
        <v>0</v>
      </c>
    </row>
    <row r="14" spans="5:11" x14ac:dyDescent="0.25">
      <c r="E14" s="2">
        <v>6</v>
      </c>
      <c r="F14" s="2">
        <v>100</v>
      </c>
      <c r="G14" s="2">
        <v>100</v>
      </c>
      <c r="H14" s="2">
        <v>200</v>
      </c>
      <c r="I14" s="7">
        <f>H14/H24</f>
        <v>5.4421768707482991E-2</v>
      </c>
      <c r="J14">
        <f t="shared" si="0"/>
        <v>20000</v>
      </c>
      <c r="K14">
        <f t="shared" si="1"/>
        <v>5.4421768707482991</v>
      </c>
    </row>
    <row r="15" spans="5:11" x14ac:dyDescent="0.25">
      <c r="E15" s="2">
        <v>7</v>
      </c>
      <c r="F15" s="2">
        <v>3000</v>
      </c>
      <c r="G15" s="4">
        <v>3000</v>
      </c>
      <c r="H15" s="4">
        <v>0</v>
      </c>
      <c r="I15" s="8">
        <f>H15/H24</f>
        <v>0</v>
      </c>
      <c r="J15">
        <f t="shared" si="0"/>
        <v>0</v>
      </c>
      <c r="K15">
        <f t="shared" si="1"/>
        <v>0</v>
      </c>
    </row>
    <row r="16" spans="5:11" x14ac:dyDescent="0.25">
      <c r="E16" s="2">
        <v>8</v>
      </c>
      <c r="F16" s="2">
        <v>200</v>
      </c>
      <c r="G16" s="4">
        <v>200</v>
      </c>
      <c r="H16" s="4">
        <v>25</v>
      </c>
      <c r="I16" s="8">
        <f>H16/H24</f>
        <v>6.8027210884353739E-3</v>
      </c>
      <c r="J16">
        <f t="shared" si="0"/>
        <v>5000</v>
      </c>
      <c r="K16">
        <f t="shared" si="1"/>
        <v>1.3605442176870748</v>
      </c>
    </row>
    <row r="17" spans="5:12" x14ac:dyDescent="0.25">
      <c r="E17" s="2">
        <v>9</v>
      </c>
      <c r="F17" s="2">
        <v>60</v>
      </c>
      <c r="G17" s="2">
        <v>60</v>
      </c>
      <c r="H17" s="2">
        <v>500</v>
      </c>
      <c r="I17" s="7">
        <f>H17/H24</f>
        <v>0.1360544217687075</v>
      </c>
      <c r="J17">
        <f t="shared" si="0"/>
        <v>30000</v>
      </c>
      <c r="K17">
        <f t="shared" si="1"/>
        <v>8.1632653061224492</v>
      </c>
    </row>
    <row r="18" spans="5:12" x14ac:dyDescent="0.25">
      <c r="E18" s="2">
        <v>10</v>
      </c>
      <c r="F18" s="2">
        <v>100</v>
      </c>
      <c r="G18" s="2">
        <v>100</v>
      </c>
      <c r="H18" s="2">
        <v>200</v>
      </c>
      <c r="I18" s="7">
        <f>H18/H24</f>
        <v>5.4421768707482991E-2</v>
      </c>
      <c r="J18">
        <f t="shared" si="0"/>
        <v>20000</v>
      </c>
      <c r="K18">
        <f t="shared" si="1"/>
        <v>5.4421768707482991</v>
      </c>
    </row>
    <row r="19" spans="5:12" x14ac:dyDescent="0.25">
      <c r="E19" s="2">
        <v>11</v>
      </c>
      <c r="F19" s="2">
        <v>1000</v>
      </c>
      <c r="G19" s="4">
        <v>1000</v>
      </c>
      <c r="H19" s="4">
        <v>0</v>
      </c>
      <c r="I19" s="8">
        <f>H19/H24</f>
        <v>0</v>
      </c>
      <c r="J19">
        <f t="shared" si="0"/>
        <v>0</v>
      </c>
      <c r="K19">
        <f t="shared" si="1"/>
        <v>0</v>
      </c>
    </row>
    <row r="20" spans="5:12" x14ac:dyDescent="0.25">
      <c r="E20" s="2">
        <v>12</v>
      </c>
      <c r="F20" s="2">
        <v>150</v>
      </c>
      <c r="G20" s="4">
        <v>150</v>
      </c>
      <c r="H20" s="4">
        <v>1200</v>
      </c>
      <c r="I20" s="8">
        <f>H20/H24</f>
        <v>0.32653061224489793</v>
      </c>
      <c r="J20">
        <f t="shared" si="0"/>
        <v>180000</v>
      </c>
      <c r="K20">
        <f t="shared" si="1"/>
        <v>48.979591836734691</v>
      </c>
    </row>
    <row r="21" spans="5:12" x14ac:dyDescent="0.25">
      <c r="E21" s="2">
        <v>13</v>
      </c>
      <c r="F21" s="2">
        <v>400</v>
      </c>
      <c r="G21" s="4">
        <v>400</v>
      </c>
      <c r="H21" s="4">
        <v>40</v>
      </c>
      <c r="I21" s="8">
        <f>H21/H24</f>
        <v>1.0884353741496598E-2</v>
      </c>
      <c r="J21">
        <f t="shared" si="0"/>
        <v>16000</v>
      </c>
      <c r="K21">
        <f t="shared" si="1"/>
        <v>4.353741496598639</v>
      </c>
    </row>
    <row r="22" spans="5:12" x14ac:dyDescent="0.25">
      <c r="E22" s="2">
        <v>14</v>
      </c>
      <c r="F22" s="2">
        <v>400</v>
      </c>
      <c r="G22" s="4">
        <v>400</v>
      </c>
      <c r="H22" s="4">
        <v>10</v>
      </c>
      <c r="I22" s="8">
        <f>H22/H24</f>
        <v>2.7210884353741495E-3</v>
      </c>
      <c r="J22">
        <f t="shared" si="0"/>
        <v>4000</v>
      </c>
      <c r="K22">
        <f t="shared" si="1"/>
        <v>1.0884353741496597</v>
      </c>
    </row>
    <row r="23" spans="5:12" x14ac:dyDescent="0.25">
      <c r="E23" s="2">
        <v>15</v>
      </c>
      <c r="F23" s="2">
        <v>40</v>
      </c>
      <c r="G23" s="2">
        <v>40</v>
      </c>
      <c r="H23" s="2">
        <v>500</v>
      </c>
      <c r="I23" s="7">
        <f>H23/H24</f>
        <v>0.1360544217687075</v>
      </c>
      <c r="J23">
        <f t="shared" si="0"/>
        <v>20000</v>
      </c>
      <c r="K23">
        <f t="shared" si="1"/>
        <v>5.4421768707483</v>
      </c>
    </row>
    <row r="24" spans="5:12" x14ac:dyDescent="0.25">
      <c r="E24" s="2"/>
      <c r="F24" s="2"/>
      <c r="G24" s="2"/>
      <c r="H24" s="2">
        <f>SUM(H9:H23)</f>
        <v>3675</v>
      </c>
      <c r="I24" s="2"/>
      <c r="J24">
        <f>SUM(J9:J23)</f>
        <v>351000</v>
      </c>
    </row>
    <row r="25" spans="5:12" x14ac:dyDescent="0.25">
      <c r="E25" s="79" t="s">
        <v>5</v>
      </c>
      <c r="F25" s="79"/>
      <c r="G25" s="2">
        <v>100</v>
      </c>
      <c r="H25" s="2"/>
      <c r="I25" s="2"/>
      <c r="J25">
        <f>G25*H24</f>
        <v>367500</v>
      </c>
      <c r="K25" s="16">
        <f>J24/J25</f>
        <v>0.95510204081632655</v>
      </c>
      <c r="L25" t="s">
        <v>6</v>
      </c>
    </row>
    <row r="27" spans="5:12" x14ac:dyDescent="0.25">
      <c r="H27" t="s">
        <v>7</v>
      </c>
      <c r="I27">
        <f>I22+I21+I20+I19+I16+I15+I13+I12+I11+I10</f>
        <v>0.40136054421768708</v>
      </c>
    </row>
  </sheetData>
  <mergeCells count="1">
    <mergeCell ref="E25:F25"/>
  </mergeCells>
  <phoneticPr fontId="3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N30"/>
  <sheetViews>
    <sheetView workbookViewId="0">
      <selection activeCell="J10" sqref="J10:J24"/>
    </sheetView>
  </sheetViews>
  <sheetFormatPr defaultColWidth="9" defaultRowHeight="14.4" x14ac:dyDescent="0.25"/>
  <cols>
    <col min="7" max="10" width="17.77734375" customWidth="1"/>
    <col min="11" max="11" width="18.21875" style="1" customWidth="1"/>
    <col min="12" max="14" width="17.77734375" customWidth="1"/>
  </cols>
  <sheetData>
    <row r="4" spans="7:13" x14ac:dyDescent="0.25">
      <c r="G4" s="80" t="s">
        <v>9</v>
      </c>
      <c r="H4" s="80"/>
      <c r="I4" s="80"/>
      <c r="J4" s="80"/>
      <c r="K4" s="80"/>
      <c r="L4" s="80"/>
      <c r="M4" s="80"/>
    </row>
    <row r="5" spans="7:13" x14ac:dyDescent="0.25">
      <c r="G5" s="80"/>
      <c r="H5" s="80"/>
      <c r="I5" s="80"/>
      <c r="J5" s="80"/>
      <c r="K5" s="80"/>
      <c r="L5" s="80"/>
      <c r="M5" s="80"/>
    </row>
    <row r="6" spans="7:13" x14ac:dyDescent="0.25">
      <c r="G6" s="80"/>
      <c r="H6" s="80"/>
      <c r="I6" s="80"/>
      <c r="J6" s="80"/>
      <c r="K6" s="80"/>
      <c r="L6" s="80"/>
      <c r="M6" s="80"/>
    </row>
    <row r="9" spans="7:13" x14ac:dyDescent="0.25">
      <c r="G9" s="2" t="s">
        <v>0</v>
      </c>
      <c r="H9" s="2" t="s">
        <v>1</v>
      </c>
      <c r="I9" s="2" t="s">
        <v>2</v>
      </c>
      <c r="J9" s="2" t="s">
        <v>3</v>
      </c>
      <c r="K9" s="3" t="s">
        <v>4</v>
      </c>
    </row>
    <row r="10" spans="7:13" x14ac:dyDescent="0.25">
      <c r="G10" s="2">
        <v>1</v>
      </c>
      <c r="H10" s="2">
        <v>20</v>
      </c>
      <c r="I10" s="2">
        <v>20</v>
      </c>
      <c r="J10" s="2">
        <v>1000</v>
      </c>
      <c r="K10" s="3">
        <f>J10/J25</f>
        <v>0.2050440844781628</v>
      </c>
      <c r="L10">
        <f>I10*J10</f>
        <v>20000</v>
      </c>
      <c r="M10">
        <f t="shared" ref="M10:M24" si="0">I10*K10</f>
        <v>4.1008816895632556</v>
      </c>
    </row>
    <row r="11" spans="7:13" x14ac:dyDescent="0.25">
      <c r="G11" s="2">
        <v>2</v>
      </c>
      <c r="H11" s="2">
        <v>200</v>
      </c>
      <c r="I11" s="4">
        <v>200</v>
      </c>
      <c r="J11" s="4">
        <v>200</v>
      </c>
      <c r="K11" s="5">
        <f>J11/J25</f>
        <v>4.1008816895632558E-2</v>
      </c>
      <c r="L11">
        <f t="shared" ref="L11:L24" si="1">I11*J11</f>
        <v>40000</v>
      </c>
      <c r="M11">
        <f t="shared" si="0"/>
        <v>8.2017633791265112</v>
      </c>
    </row>
    <row r="12" spans="7:13" x14ac:dyDescent="0.25">
      <c r="G12" s="2">
        <v>3</v>
      </c>
      <c r="H12" s="2">
        <v>1000</v>
      </c>
      <c r="I12" s="4">
        <v>1000</v>
      </c>
      <c r="J12" s="4">
        <v>0</v>
      </c>
      <c r="K12" s="5">
        <f>J12/J25</f>
        <v>0</v>
      </c>
      <c r="L12">
        <f t="shared" si="1"/>
        <v>0</v>
      </c>
      <c r="M12">
        <f t="shared" si="0"/>
        <v>0</v>
      </c>
    </row>
    <row r="13" spans="7:13" x14ac:dyDescent="0.25">
      <c r="G13" s="2">
        <v>4</v>
      </c>
      <c r="H13" s="2">
        <v>2000</v>
      </c>
      <c r="I13" s="4">
        <v>2000</v>
      </c>
      <c r="J13" s="4">
        <v>0</v>
      </c>
      <c r="K13" s="5">
        <f>J13/J25</f>
        <v>0</v>
      </c>
      <c r="L13">
        <f t="shared" si="1"/>
        <v>0</v>
      </c>
      <c r="M13">
        <f t="shared" si="0"/>
        <v>0</v>
      </c>
    </row>
    <row r="14" spans="7:13" x14ac:dyDescent="0.25">
      <c r="G14" s="2">
        <v>5</v>
      </c>
      <c r="H14" s="2">
        <v>5000</v>
      </c>
      <c r="I14" s="4">
        <v>5000</v>
      </c>
      <c r="J14" s="4">
        <v>1</v>
      </c>
      <c r="K14" s="5">
        <f>J14/J25</f>
        <v>2.0504408447816281E-4</v>
      </c>
      <c r="L14">
        <f t="shared" si="1"/>
        <v>5000</v>
      </c>
      <c r="M14">
        <f t="shared" si="0"/>
        <v>1.0252204223908141</v>
      </c>
    </row>
    <row r="15" spans="7:13" x14ac:dyDescent="0.25">
      <c r="G15" s="2">
        <v>6</v>
      </c>
      <c r="H15" s="2">
        <v>100</v>
      </c>
      <c r="I15" s="2">
        <v>100</v>
      </c>
      <c r="J15" s="2">
        <v>200</v>
      </c>
      <c r="K15" s="3">
        <f>J15/J25</f>
        <v>4.1008816895632558E-2</v>
      </c>
      <c r="L15">
        <f t="shared" si="1"/>
        <v>20000</v>
      </c>
      <c r="M15">
        <f t="shared" si="0"/>
        <v>4.1008816895632556</v>
      </c>
    </row>
    <row r="16" spans="7:13" x14ac:dyDescent="0.25">
      <c r="G16" s="2">
        <v>7</v>
      </c>
      <c r="H16" s="2">
        <v>3000</v>
      </c>
      <c r="I16" s="4">
        <v>3000</v>
      </c>
      <c r="J16" s="4">
        <v>0</v>
      </c>
      <c r="K16" s="5">
        <f>J16/J25</f>
        <v>0</v>
      </c>
      <c r="L16">
        <f t="shared" si="1"/>
        <v>0</v>
      </c>
      <c r="M16">
        <f t="shared" si="0"/>
        <v>0</v>
      </c>
    </row>
    <row r="17" spans="7:14" x14ac:dyDescent="0.25">
      <c r="G17" s="2">
        <v>8</v>
      </c>
      <c r="H17" s="2">
        <v>200</v>
      </c>
      <c r="I17" s="4">
        <v>200</v>
      </c>
      <c r="J17" s="4">
        <v>25</v>
      </c>
      <c r="K17" s="5">
        <f>J17/J25</f>
        <v>5.1261021119540697E-3</v>
      </c>
      <c r="L17">
        <f t="shared" si="1"/>
        <v>5000</v>
      </c>
      <c r="M17">
        <f t="shared" si="0"/>
        <v>1.0252204223908139</v>
      </c>
    </row>
    <row r="18" spans="7:14" x14ac:dyDescent="0.25">
      <c r="G18" s="2">
        <v>9</v>
      </c>
      <c r="H18" s="2">
        <v>60</v>
      </c>
      <c r="I18" s="2">
        <v>60</v>
      </c>
      <c r="J18" s="2">
        <v>1200</v>
      </c>
      <c r="K18" s="3">
        <f>J18/J25</f>
        <v>0.24605290137379537</v>
      </c>
      <c r="L18">
        <f t="shared" si="1"/>
        <v>72000</v>
      </c>
      <c r="M18">
        <f t="shared" si="0"/>
        <v>14.763174082427723</v>
      </c>
    </row>
    <row r="19" spans="7:14" x14ac:dyDescent="0.25">
      <c r="G19" s="2">
        <v>10</v>
      </c>
      <c r="H19" s="2">
        <v>100</v>
      </c>
      <c r="I19" s="2">
        <v>100</v>
      </c>
      <c r="J19" s="2">
        <v>200</v>
      </c>
      <c r="K19" s="3">
        <f>J19/J25</f>
        <v>4.1008816895632558E-2</v>
      </c>
      <c r="L19">
        <f t="shared" si="1"/>
        <v>20000</v>
      </c>
      <c r="M19">
        <f t="shared" si="0"/>
        <v>4.1008816895632556</v>
      </c>
    </row>
    <row r="20" spans="7:14" x14ac:dyDescent="0.25">
      <c r="G20" s="2">
        <v>11</v>
      </c>
      <c r="H20" s="2">
        <v>1000</v>
      </c>
      <c r="I20" s="4">
        <v>1000</v>
      </c>
      <c r="J20" s="4">
        <v>1</v>
      </c>
      <c r="K20" s="5">
        <f>J20/J25</f>
        <v>2.0504408447816281E-4</v>
      </c>
      <c r="L20">
        <f t="shared" si="1"/>
        <v>1000</v>
      </c>
      <c r="M20">
        <f t="shared" si="0"/>
        <v>0.2050440844781628</v>
      </c>
    </row>
    <row r="21" spans="7:14" x14ac:dyDescent="0.25">
      <c r="G21" s="2">
        <v>12</v>
      </c>
      <c r="H21" s="2">
        <v>150</v>
      </c>
      <c r="I21" s="4">
        <v>150</v>
      </c>
      <c r="J21" s="4">
        <v>1200</v>
      </c>
      <c r="K21" s="5">
        <f>J21/J25</f>
        <v>0.24605290137379537</v>
      </c>
      <c r="L21">
        <f t="shared" si="1"/>
        <v>180000</v>
      </c>
      <c r="M21">
        <f t="shared" si="0"/>
        <v>36.907935206069304</v>
      </c>
    </row>
    <row r="22" spans="7:14" x14ac:dyDescent="0.25">
      <c r="G22" s="2">
        <v>13</v>
      </c>
      <c r="H22" s="2">
        <v>400</v>
      </c>
      <c r="I22" s="4">
        <v>400</v>
      </c>
      <c r="J22" s="4">
        <v>50</v>
      </c>
      <c r="K22" s="5">
        <f>J22/J25</f>
        <v>1.0252204223908139E-2</v>
      </c>
      <c r="L22">
        <f t="shared" si="1"/>
        <v>20000</v>
      </c>
      <c r="M22">
        <f t="shared" si="0"/>
        <v>4.1008816895632556</v>
      </c>
    </row>
    <row r="23" spans="7:14" x14ac:dyDescent="0.25">
      <c r="G23" s="2">
        <v>14</v>
      </c>
      <c r="H23" s="2">
        <v>400</v>
      </c>
      <c r="I23" s="4">
        <v>400</v>
      </c>
      <c r="J23" s="4">
        <v>0</v>
      </c>
      <c r="K23" s="5">
        <f>J23/J25</f>
        <v>0</v>
      </c>
      <c r="L23">
        <f t="shared" si="1"/>
        <v>0</v>
      </c>
      <c r="M23">
        <f t="shared" si="0"/>
        <v>0</v>
      </c>
    </row>
    <row r="24" spans="7:14" x14ac:dyDescent="0.25">
      <c r="G24" s="2">
        <v>15</v>
      </c>
      <c r="H24" s="2">
        <v>40</v>
      </c>
      <c r="I24" s="2">
        <v>40</v>
      </c>
      <c r="J24" s="2">
        <v>800</v>
      </c>
      <c r="K24" s="3">
        <f>J24/J25</f>
        <v>0.16403526758253023</v>
      </c>
      <c r="L24">
        <f t="shared" si="1"/>
        <v>32000</v>
      </c>
      <c r="M24">
        <f t="shared" si="0"/>
        <v>6.5614107033012097</v>
      </c>
    </row>
    <row r="25" spans="7:14" x14ac:dyDescent="0.25">
      <c r="G25" s="2"/>
      <c r="H25" s="2"/>
      <c r="I25" s="2"/>
      <c r="J25" s="2">
        <f>SUM(J10:J24)</f>
        <v>4877</v>
      </c>
      <c r="K25" s="3"/>
      <c r="L25">
        <f>SUM(L10:L24)</f>
        <v>415000</v>
      </c>
    </row>
    <row r="26" spans="7:14" x14ac:dyDescent="0.25">
      <c r="G26" s="79" t="s">
        <v>5</v>
      </c>
      <c r="H26" s="79"/>
      <c r="I26" s="2">
        <v>100</v>
      </c>
      <c r="J26" s="2"/>
      <c r="K26" s="3"/>
      <c r="L26">
        <f>I26*J25</f>
        <v>487700</v>
      </c>
      <c r="M26" s="6">
        <f>L25/L26</f>
        <v>0.85093295058437568</v>
      </c>
      <c r="N26" t="s">
        <v>6</v>
      </c>
    </row>
    <row r="28" spans="7:14" x14ac:dyDescent="0.25">
      <c r="J28" t="s">
        <v>7</v>
      </c>
      <c r="K28" s="1">
        <f>K23+K22+K21+K20+K17+K16+K14+K13+K12+K11</f>
        <v>0.30285011277424656</v>
      </c>
    </row>
    <row r="29" spans="7:14" x14ac:dyDescent="0.25">
      <c r="J29" t="s">
        <v>10</v>
      </c>
      <c r="K29" s="1">
        <f>K24+K18+K10</f>
        <v>0.61513225343448841</v>
      </c>
    </row>
    <row r="30" spans="7:14" x14ac:dyDescent="0.25">
      <c r="J30" t="s">
        <v>11</v>
      </c>
      <c r="K30" s="1">
        <f>K19+K15</f>
        <v>8.2017633791265115E-2</v>
      </c>
    </row>
  </sheetData>
  <mergeCells count="2">
    <mergeCell ref="G26:H26"/>
    <mergeCell ref="G4:M6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普惠1</vt:lpstr>
      <vt:lpstr>极端1</vt:lpstr>
      <vt:lpstr>极端2使用</vt:lpstr>
      <vt:lpstr>上线刚开始版本</vt:lpstr>
      <vt:lpstr>上线一段时间之后版本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jianlong wo</cp:lastModifiedBy>
  <dcterms:created xsi:type="dcterms:W3CDTF">2020-11-24T12:50:00Z</dcterms:created>
  <dcterms:modified xsi:type="dcterms:W3CDTF">2022-01-06T09:19:52Z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A822DD5E6F2340F0AF818A2CBA5C9991</vt:lpwstr>
  </property>
</Properties>
</file>